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op\Diciembre\Despacho\"/>
    </mc:Choice>
  </mc:AlternateContent>
  <bookViews>
    <workbookView xWindow="-120" yWindow="-120" windowWidth="29040" windowHeight="15840"/>
  </bookViews>
  <sheets>
    <sheet name="DGA-031" sheetId="1" r:id="rId1"/>
    <sheet name="DGA-031 (2)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7" i="2" l="1"/>
  <c r="R56" i="2"/>
  <c r="Q56" i="2"/>
  <c r="P56" i="2"/>
  <c r="O56" i="2"/>
  <c r="N56" i="2"/>
  <c r="M56" i="2"/>
  <c r="K56" i="2"/>
  <c r="J56" i="2"/>
  <c r="I56" i="2"/>
  <c r="H56" i="2"/>
  <c r="G56" i="2"/>
  <c r="F56" i="2" s="1"/>
  <c r="R55" i="2"/>
  <c r="Q55" i="2"/>
  <c r="P55" i="2"/>
  <c r="O55" i="2"/>
  <c r="N55" i="2"/>
  <c r="M55" i="2"/>
  <c r="L55" i="2"/>
  <c r="K55" i="2"/>
  <c r="J55" i="2"/>
  <c r="I55" i="2"/>
  <c r="H55" i="2"/>
  <c r="G55" i="2"/>
  <c r="F55" i="2" s="1"/>
  <c r="R54" i="2"/>
  <c r="Q54" i="2"/>
  <c r="P54" i="2"/>
  <c r="O54" i="2"/>
  <c r="N54" i="2"/>
  <c r="M54" i="2"/>
  <c r="L54" i="2"/>
  <c r="K54" i="2"/>
  <c r="J54" i="2"/>
  <c r="I54" i="2"/>
  <c r="H54" i="2"/>
  <c r="G54" i="2"/>
  <c r="F54" i="2" s="1"/>
  <c r="R53" i="2"/>
  <c r="Q53" i="2"/>
  <c r="P53" i="2"/>
  <c r="O53" i="2"/>
  <c r="N53" i="2"/>
  <c r="M53" i="2"/>
  <c r="L53" i="2"/>
  <c r="K53" i="2"/>
  <c r="J53" i="2"/>
  <c r="I53" i="2"/>
  <c r="H53" i="2"/>
  <c r="G53" i="2"/>
  <c r="F53" i="2" s="1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R51" i="2"/>
  <c r="Q51" i="2"/>
  <c r="P51" i="2"/>
  <c r="O51" i="2"/>
  <c r="N51" i="2"/>
  <c r="M51" i="2"/>
  <c r="L51" i="2"/>
  <c r="K51" i="2"/>
  <c r="J51" i="2"/>
  <c r="F51" i="2" s="1"/>
  <c r="I51" i="2"/>
  <c r="H51" i="2"/>
  <c r="G51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 s="1"/>
  <c r="R49" i="2"/>
  <c r="Q49" i="2"/>
  <c r="P49" i="2"/>
  <c r="O49" i="2"/>
  <c r="N49" i="2"/>
  <c r="M49" i="2"/>
  <c r="L49" i="2"/>
  <c r="K49" i="2"/>
  <c r="J49" i="2"/>
  <c r="I49" i="2"/>
  <c r="H49" i="2"/>
  <c r="G49" i="2"/>
  <c r="F49" i="2" s="1"/>
  <c r="R48" i="2"/>
  <c r="Q48" i="2"/>
  <c r="P48" i="2"/>
  <c r="O48" i="2"/>
  <c r="N48" i="2"/>
  <c r="M48" i="2"/>
  <c r="L48" i="2"/>
  <c r="K48" i="2"/>
  <c r="J48" i="2"/>
  <c r="I48" i="2"/>
  <c r="H48" i="2"/>
  <c r="G48" i="2"/>
  <c r="F48" i="2" s="1"/>
  <c r="R47" i="2"/>
  <c r="Q47" i="2"/>
  <c r="P47" i="2"/>
  <c r="O47" i="2"/>
  <c r="N47" i="2"/>
  <c r="M47" i="2"/>
  <c r="L47" i="2"/>
  <c r="K47" i="2"/>
  <c r="J47" i="2"/>
  <c r="I47" i="2"/>
  <c r="H47" i="2"/>
  <c r="G47" i="2"/>
  <c r="F47" i="2" s="1"/>
  <c r="R46" i="2"/>
  <c r="Q46" i="2"/>
  <c r="P46" i="2"/>
  <c r="O46" i="2"/>
  <c r="N46" i="2"/>
  <c r="M46" i="2"/>
  <c r="L46" i="2"/>
  <c r="F46" i="2" s="1"/>
  <c r="K46" i="2"/>
  <c r="J46" i="2"/>
  <c r="I46" i="2"/>
  <c r="H46" i="2"/>
  <c r="G46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 s="1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R43" i="2"/>
  <c r="Q43" i="2"/>
  <c r="P43" i="2"/>
  <c r="O43" i="2"/>
  <c r="N43" i="2"/>
  <c r="M43" i="2"/>
  <c r="L43" i="2"/>
  <c r="K43" i="2"/>
  <c r="K39" i="2" s="1"/>
  <c r="J43" i="2"/>
  <c r="F43" i="2" s="1"/>
  <c r="I43" i="2"/>
  <c r="H43" i="2"/>
  <c r="G43" i="2"/>
  <c r="R42" i="2"/>
  <c r="Q42" i="2"/>
  <c r="P42" i="2"/>
  <c r="P39" i="2" s="1"/>
  <c r="S39" i="2" s="1"/>
  <c r="O42" i="2"/>
  <c r="N42" i="2"/>
  <c r="M42" i="2"/>
  <c r="L42" i="2"/>
  <c r="K42" i="2"/>
  <c r="J42" i="2"/>
  <c r="I42" i="2"/>
  <c r="H42" i="2"/>
  <c r="H39" i="2" s="1"/>
  <c r="G42" i="2"/>
  <c r="F42" i="2" s="1"/>
  <c r="R41" i="2"/>
  <c r="Q41" i="2"/>
  <c r="P41" i="2"/>
  <c r="O41" i="2"/>
  <c r="O39" i="2" s="1"/>
  <c r="O19" i="2" s="1"/>
  <c r="O12" i="2" s="1"/>
  <c r="N41" i="2"/>
  <c r="N39" i="2" s="1"/>
  <c r="M41" i="2"/>
  <c r="L41" i="2"/>
  <c r="K41" i="2"/>
  <c r="J41" i="2"/>
  <c r="I41" i="2"/>
  <c r="H41" i="2"/>
  <c r="G41" i="2"/>
  <c r="F41" i="2" s="1"/>
  <c r="R40" i="2"/>
  <c r="R39" i="2" s="1"/>
  <c r="R19" i="2" s="1"/>
  <c r="R12" i="2" s="1"/>
  <c r="Q40" i="2"/>
  <c r="P40" i="2"/>
  <c r="O40" i="2"/>
  <c r="N40" i="2"/>
  <c r="M40" i="2"/>
  <c r="M39" i="2" s="1"/>
  <c r="L40" i="2"/>
  <c r="L39" i="2" s="1"/>
  <c r="K40" i="2"/>
  <c r="J40" i="2"/>
  <c r="J39" i="2" s="1"/>
  <c r="J19" i="2" s="1"/>
  <c r="J12" i="2" s="1"/>
  <c r="I40" i="2"/>
  <c r="H40" i="2"/>
  <c r="G40" i="2"/>
  <c r="F40" i="2" s="1"/>
  <c r="T39" i="2"/>
  <c r="Q39" i="2"/>
  <c r="I39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R34" i="2"/>
  <c r="Q34" i="2"/>
  <c r="P34" i="2"/>
  <c r="O34" i="2"/>
  <c r="N34" i="2"/>
  <c r="N33" i="2" s="1"/>
  <c r="N30" i="2" s="1"/>
  <c r="M34" i="2"/>
  <c r="M33" i="2" s="1"/>
  <c r="L34" i="2"/>
  <c r="L33" i="2" s="1"/>
  <c r="K34" i="2"/>
  <c r="K33" i="2" s="1"/>
  <c r="K30" i="2" s="1"/>
  <c r="J34" i="2"/>
  <c r="F34" i="2" s="1"/>
  <c r="F33" i="2" s="1"/>
  <c r="I34" i="2"/>
  <c r="H34" i="2"/>
  <c r="G34" i="2"/>
  <c r="R33" i="2"/>
  <c r="R30" i="2" s="1"/>
  <c r="Q33" i="2"/>
  <c r="Q30" i="2" s="1"/>
  <c r="P33" i="2"/>
  <c r="P30" i="2" s="1"/>
  <c r="O33" i="2"/>
  <c r="O30" i="2" s="1"/>
  <c r="J33" i="2"/>
  <c r="J30" i="2" s="1"/>
  <c r="I33" i="2"/>
  <c r="I30" i="2" s="1"/>
  <c r="H33" i="2"/>
  <c r="H30" i="2" s="1"/>
  <c r="G33" i="2"/>
  <c r="E33" i="2"/>
  <c r="E29" i="2"/>
  <c r="R28" i="2"/>
  <c r="Q28" i="2"/>
  <c r="P28" i="2"/>
  <c r="O28" i="2"/>
  <c r="N28" i="2"/>
  <c r="M28" i="2"/>
  <c r="L28" i="2"/>
  <c r="F28" i="2" s="1"/>
  <c r="K28" i="2"/>
  <c r="J28" i="2"/>
  <c r="I28" i="2"/>
  <c r="H28" i="2"/>
  <c r="G28" i="2"/>
  <c r="R27" i="2"/>
  <c r="Q27" i="2"/>
  <c r="Q24" i="2" s="1"/>
  <c r="Q19" i="2" s="1"/>
  <c r="Q12" i="2" s="1"/>
  <c r="P27" i="2"/>
  <c r="O27" i="2"/>
  <c r="N27" i="2"/>
  <c r="M27" i="2"/>
  <c r="L27" i="2"/>
  <c r="K27" i="2"/>
  <c r="J27" i="2"/>
  <c r="I27" i="2"/>
  <c r="I24" i="2" s="1"/>
  <c r="I19" i="2" s="1"/>
  <c r="I12" i="2" s="1"/>
  <c r="H27" i="2"/>
  <c r="G27" i="2"/>
  <c r="F27" i="2" s="1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R25" i="2"/>
  <c r="Q25" i="2"/>
  <c r="P25" i="2"/>
  <c r="O25" i="2"/>
  <c r="N25" i="2"/>
  <c r="N24" i="2" s="1"/>
  <c r="N19" i="2" s="1"/>
  <c r="N12" i="2" s="1"/>
  <c r="M25" i="2"/>
  <c r="M24" i="2" s="1"/>
  <c r="L25" i="2"/>
  <c r="L24" i="2" s="1"/>
  <c r="K25" i="2"/>
  <c r="K24" i="2" s="1"/>
  <c r="K19" i="2" s="1"/>
  <c r="K12" i="2" s="1"/>
  <c r="J25" i="2"/>
  <c r="F25" i="2" s="1"/>
  <c r="I25" i="2"/>
  <c r="H25" i="2"/>
  <c r="G25" i="2"/>
  <c r="R24" i="2"/>
  <c r="P24" i="2"/>
  <c r="O24" i="2"/>
  <c r="J24" i="2"/>
  <c r="H24" i="2"/>
  <c r="G24" i="2"/>
  <c r="E24" i="2"/>
  <c r="F19" i="2"/>
  <c r="E19" i="2"/>
  <c r="U13" i="2"/>
  <c r="T13" i="2"/>
  <c r="S13" i="2"/>
  <c r="F12" i="2"/>
  <c r="L19" i="2" l="1"/>
  <c r="L12" i="2" s="1"/>
  <c r="P19" i="2"/>
  <c r="P12" i="2" s="1"/>
  <c r="M19" i="2"/>
  <c r="M12" i="2" s="1"/>
  <c r="M30" i="2"/>
  <c r="F39" i="2"/>
  <c r="F57" i="2" s="1"/>
  <c r="L30" i="2"/>
  <c r="H19" i="2"/>
  <c r="H12" i="2" s="1"/>
  <c r="F24" i="2"/>
  <c r="G30" i="2"/>
  <c r="G39" i="2"/>
  <c r="G19" i="2" s="1"/>
  <c r="G12" i="2" s="1"/>
  <c r="F29" i="2" l="1"/>
  <c r="F21" i="2" s="1"/>
  <c r="F14" i="2" s="1"/>
  <c r="F20" i="2"/>
  <c r="F13" i="2" s="1"/>
  <c r="R43" i="1" l="1"/>
  <c r="R42" i="1"/>
  <c r="T39" i="1" l="1"/>
  <c r="Q42" i="1"/>
  <c r="E57" i="1"/>
  <c r="Q27" i="1"/>
  <c r="R27" i="1" l="1"/>
  <c r="P27" i="1"/>
  <c r="O40" i="1"/>
  <c r="O35" i="1"/>
  <c r="O34" i="1"/>
  <c r="N40" i="1"/>
  <c r="N35" i="1"/>
  <c r="F19" i="1"/>
  <c r="F13" i="1" s="1"/>
  <c r="M40" i="1"/>
  <c r="M56" i="1"/>
  <c r="M42" i="1"/>
  <c r="M26" i="1"/>
  <c r="L42" i="1"/>
  <c r="L40" i="1"/>
  <c r="L26" i="1"/>
  <c r="O33" i="1" l="1"/>
  <c r="K42" i="1"/>
  <c r="K40" i="1"/>
  <c r="K56" i="1" l="1"/>
  <c r="K26" i="1"/>
  <c r="K34" i="1"/>
  <c r="K41" i="1"/>
  <c r="R41" i="1" l="1"/>
  <c r="Q41" i="1"/>
  <c r="P41" i="1"/>
  <c r="O42" i="1"/>
  <c r="O41" i="1"/>
  <c r="N41" i="1"/>
  <c r="M41" i="1"/>
  <c r="L41" i="1"/>
  <c r="J42" i="1"/>
  <c r="J41" i="1"/>
  <c r="J34" i="1"/>
  <c r="J26" i="1"/>
  <c r="I41" i="1" l="1"/>
  <c r="I34" i="1"/>
  <c r="I26" i="1"/>
  <c r="H34" i="1" l="1"/>
  <c r="T14" i="1"/>
  <c r="U14" i="1" l="1"/>
  <c r="S14" i="1" l="1"/>
  <c r="R56" i="1" l="1"/>
  <c r="Q56" i="1"/>
  <c r="P56" i="1"/>
  <c r="O56" i="1"/>
  <c r="N56" i="1"/>
  <c r="J56" i="1"/>
  <c r="I56" i="1"/>
  <c r="H56" i="1"/>
  <c r="G56" i="1"/>
  <c r="R55" i="1"/>
  <c r="Q55" i="1"/>
  <c r="P55" i="1"/>
  <c r="O55" i="1"/>
  <c r="N55" i="1"/>
  <c r="M55" i="1"/>
  <c r="L55" i="1"/>
  <c r="K55" i="1"/>
  <c r="J55" i="1"/>
  <c r="I55" i="1"/>
  <c r="H55" i="1"/>
  <c r="G55" i="1"/>
  <c r="R54" i="1"/>
  <c r="Q54" i="1"/>
  <c r="P54" i="1"/>
  <c r="O54" i="1"/>
  <c r="N54" i="1"/>
  <c r="M54" i="1"/>
  <c r="L54" i="1"/>
  <c r="K54" i="1"/>
  <c r="J54" i="1"/>
  <c r="I54" i="1"/>
  <c r="H54" i="1"/>
  <c r="G54" i="1"/>
  <c r="R53" i="1"/>
  <c r="Q53" i="1"/>
  <c r="P53" i="1"/>
  <c r="O53" i="1"/>
  <c r="N53" i="1"/>
  <c r="M53" i="1"/>
  <c r="L53" i="1"/>
  <c r="K53" i="1"/>
  <c r="J53" i="1"/>
  <c r="I53" i="1"/>
  <c r="H53" i="1"/>
  <c r="G53" i="1"/>
  <c r="R52" i="1"/>
  <c r="Q52" i="1"/>
  <c r="P52" i="1"/>
  <c r="O52" i="1"/>
  <c r="N52" i="1"/>
  <c r="M52" i="1"/>
  <c r="L52" i="1"/>
  <c r="K52" i="1"/>
  <c r="J52" i="1"/>
  <c r="I52" i="1"/>
  <c r="H52" i="1"/>
  <c r="G52" i="1"/>
  <c r="R51" i="1"/>
  <c r="Q51" i="1"/>
  <c r="P51" i="1"/>
  <c r="O51" i="1"/>
  <c r="N51" i="1"/>
  <c r="M51" i="1"/>
  <c r="L51" i="1"/>
  <c r="K51" i="1"/>
  <c r="J51" i="1"/>
  <c r="I51" i="1"/>
  <c r="H51" i="1"/>
  <c r="G51" i="1"/>
  <c r="R50" i="1"/>
  <c r="Q50" i="1"/>
  <c r="P50" i="1"/>
  <c r="O50" i="1"/>
  <c r="N50" i="1"/>
  <c r="M50" i="1"/>
  <c r="L50" i="1"/>
  <c r="K50" i="1"/>
  <c r="J50" i="1"/>
  <c r="I50" i="1"/>
  <c r="H50" i="1"/>
  <c r="G50" i="1"/>
  <c r="R49" i="1"/>
  <c r="Q49" i="1"/>
  <c r="P49" i="1"/>
  <c r="O49" i="1"/>
  <c r="N49" i="1"/>
  <c r="M49" i="1"/>
  <c r="L49" i="1"/>
  <c r="K49" i="1"/>
  <c r="J49" i="1"/>
  <c r="I49" i="1"/>
  <c r="H49" i="1"/>
  <c r="G49" i="1"/>
  <c r="R48" i="1"/>
  <c r="Q48" i="1"/>
  <c r="P48" i="1"/>
  <c r="O48" i="1"/>
  <c r="N48" i="1"/>
  <c r="M48" i="1"/>
  <c r="L48" i="1"/>
  <c r="K48" i="1"/>
  <c r="J48" i="1"/>
  <c r="I48" i="1"/>
  <c r="H48" i="1"/>
  <c r="G48" i="1"/>
  <c r="R47" i="1"/>
  <c r="Q47" i="1"/>
  <c r="P47" i="1"/>
  <c r="O47" i="1"/>
  <c r="N47" i="1"/>
  <c r="M47" i="1"/>
  <c r="L47" i="1"/>
  <c r="K47" i="1"/>
  <c r="J47" i="1"/>
  <c r="I47" i="1"/>
  <c r="H47" i="1"/>
  <c r="G47" i="1"/>
  <c r="R46" i="1"/>
  <c r="Q46" i="1"/>
  <c r="P46" i="1"/>
  <c r="O46" i="1"/>
  <c r="N46" i="1"/>
  <c r="M46" i="1"/>
  <c r="L46" i="1"/>
  <c r="K46" i="1"/>
  <c r="J46" i="1"/>
  <c r="I46" i="1"/>
  <c r="H46" i="1"/>
  <c r="G46" i="1"/>
  <c r="R45" i="1"/>
  <c r="Q45" i="1"/>
  <c r="P45" i="1"/>
  <c r="O45" i="1"/>
  <c r="N45" i="1"/>
  <c r="M45" i="1"/>
  <c r="L45" i="1"/>
  <c r="K45" i="1"/>
  <c r="J45" i="1"/>
  <c r="I45" i="1"/>
  <c r="H45" i="1"/>
  <c r="G45" i="1"/>
  <c r="R44" i="1"/>
  <c r="Q44" i="1"/>
  <c r="P44" i="1"/>
  <c r="O44" i="1"/>
  <c r="N44" i="1"/>
  <c r="M44" i="1"/>
  <c r="L44" i="1"/>
  <c r="K44" i="1"/>
  <c r="J44" i="1"/>
  <c r="I44" i="1"/>
  <c r="H44" i="1"/>
  <c r="G44" i="1"/>
  <c r="Q43" i="1"/>
  <c r="P43" i="1"/>
  <c r="O43" i="1"/>
  <c r="N43" i="1"/>
  <c r="M43" i="1"/>
  <c r="L43" i="1"/>
  <c r="K43" i="1"/>
  <c r="J43" i="1"/>
  <c r="I43" i="1"/>
  <c r="H43" i="1"/>
  <c r="G43" i="1"/>
  <c r="P42" i="1"/>
  <c r="N42" i="1"/>
  <c r="I42" i="1"/>
  <c r="H42" i="1"/>
  <c r="G42" i="1"/>
  <c r="H41" i="1"/>
  <c r="G41" i="1"/>
  <c r="R40" i="1"/>
  <c r="Q40" i="1"/>
  <c r="P40" i="1"/>
  <c r="J40" i="1"/>
  <c r="I40" i="1"/>
  <c r="H40" i="1"/>
  <c r="G40" i="1"/>
  <c r="R35" i="1"/>
  <c r="Q35" i="1"/>
  <c r="P35" i="1"/>
  <c r="M35" i="1"/>
  <c r="L35" i="1"/>
  <c r="K35" i="1"/>
  <c r="J35" i="1"/>
  <c r="I35" i="1"/>
  <c r="H35" i="1"/>
  <c r="H33" i="1" s="1"/>
  <c r="G35" i="1"/>
  <c r="R34" i="1"/>
  <c r="Q34" i="1"/>
  <c r="P34" i="1"/>
  <c r="N34" i="1"/>
  <c r="M34" i="1"/>
  <c r="L34" i="1"/>
  <c r="G34" i="1"/>
  <c r="E33" i="1"/>
  <c r="E29" i="1"/>
  <c r="R28" i="1"/>
  <c r="Q28" i="1"/>
  <c r="P28" i="1"/>
  <c r="O28" i="1"/>
  <c r="N28" i="1"/>
  <c r="M28" i="1"/>
  <c r="L28" i="1"/>
  <c r="K28" i="1"/>
  <c r="J28" i="1"/>
  <c r="I28" i="1"/>
  <c r="H28" i="1"/>
  <c r="G28" i="1"/>
  <c r="O27" i="1"/>
  <c r="N27" i="1"/>
  <c r="M27" i="1"/>
  <c r="L27" i="1"/>
  <c r="K27" i="1"/>
  <c r="J27" i="1"/>
  <c r="I27" i="1"/>
  <c r="H27" i="1"/>
  <c r="G27" i="1"/>
  <c r="R26" i="1"/>
  <c r="Q26" i="1"/>
  <c r="P26" i="1"/>
  <c r="O26" i="1"/>
  <c r="N26" i="1"/>
  <c r="H26" i="1"/>
  <c r="G26" i="1"/>
  <c r="R25" i="1"/>
  <c r="Q25" i="1"/>
  <c r="P25" i="1"/>
  <c r="O25" i="1"/>
  <c r="N25" i="1"/>
  <c r="M25" i="1"/>
  <c r="L25" i="1"/>
  <c r="K25" i="1"/>
  <c r="J25" i="1"/>
  <c r="I25" i="1"/>
  <c r="H25" i="1"/>
  <c r="G25" i="1"/>
  <c r="E24" i="1"/>
  <c r="R39" i="1" l="1"/>
  <c r="P39" i="1"/>
  <c r="S39" i="1" s="1"/>
  <c r="E19" i="1"/>
  <c r="Q39" i="1"/>
  <c r="R24" i="1"/>
  <c r="R33" i="1"/>
  <c r="R30" i="1" s="1"/>
  <c r="K39" i="1"/>
  <c r="Q24" i="1"/>
  <c r="P33" i="1"/>
  <c r="F25" i="1"/>
  <c r="G24" i="1"/>
  <c r="I33" i="1"/>
  <c r="Q33" i="1"/>
  <c r="L24" i="1"/>
  <c r="P24" i="1"/>
  <c r="F48" i="1"/>
  <c r="M33" i="1"/>
  <c r="F44" i="1"/>
  <c r="K33" i="1"/>
  <c r="H24" i="1"/>
  <c r="N33" i="1"/>
  <c r="F35" i="1"/>
  <c r="L33" i="1"/>
  <c r="G39" i="1"/>
  <c r="O39" i="1"/>
  <c r="F43" i="1"/>
  <c r="F56" i="1"/>
  <c r="J33" i="1"/>
  <c r="F26" i="1"/>
  <c r="F49" i="1"/>
  <c r="F53" i="1"/>
  <c r="F34" i="1"/>
  <c r="I39" i="1"/>
  <c r="M39" i="1"/>
  <c r="F46" i="1"/>
  <c r="F51" i="1"/>
  <c r="F55" i="1"/>
  <c r="F28" i="1"/>
  <c r="J39" i="1"/>
  <c r="N39" i="1"/>
  <c r="F45" i="1"/>
  <c r="F50" i="1"/>
  <c r="F54" i="1"/>
  <c r="I24" i="1"/>
  <c r="M24" i="1"/>
  <c r="K24" i="1"/>
  <c r="O24" i="1"/>
  <c r="J24" i="1"/>
  <c r="N24" i="1"/>
  <c r="F42" i="1"/>
  <c r="L39" i="1"/>
  <c r="F47" i="1"/>
  <c r="F52" i="1"/>
  <c r="F40" i="1"/>
  <c r="F27" i="1"/>
  <c r="H39" i="1"/>
  <c r="H30" i="1" s="1"/>
  <c r="F41" i="1"/>
  <c r="G33" i="1"/>
  <c r="F39" i="1" l="1"/>
  <c r="K19" i="1"/>
  <c r="K13" i="1" s="1"/>
  <c r="F24" i="1"/>
  <c r="F29" i="1" s="1"/>
  <c r="R19" i="1"/>
  <c r="R13" i="1" s="1"/>
  <c r="P30" i="1"/>
  <c r="G19" i="1"/>
  <c r="G13" i="1" s="1"/>
  <c r="O30" i="1"/>
  <c r="Q19" i="1"/>
  <c r="Q13" i="1" s="1"/>
  <c r="I19" i="1"/>
  <c r="I13" i="1" s="1"/>
  <c r="F57" i="1"/>
  <c r="M19" i="1"/>
  <c r="M13" i="1" s="1"/>
  <c r="O19" i="1"/>
  <c r="O13" i="1" s="1"/>
  <c r="H19" i="1"/>
  <c r="H13" i="1" s="1"/>
  <c r="P19" i="1"/>
  <c r="P13" i="1" s="1"/>
  <c r="J19" i="1"/>
  <c r="J13" i="1" s="1"/>
  <c r="F33" i="1"/>
  <c r="L19" i="1"/>
  <c r="L13" i="1" s="1"/>
  <c r="N19" i="1"/>
  <c r="N13" i="1" s="1"/>
  <c r="Q30" i="1"/>
  <c r="K30" i="1"/>
  <c r="J30" i="1"/>
  <c r="I30" i="1"/>
  <c r="M30" i="1"/>
  <c r="N30" i="1"/>
  <c r="L30" i="1"/>
  <c r="G30" i="1"/>
  <c r="F20" i="1" l="1"/>
  <c r="F14" i="1" s="1"/>
  <c r="F21" i="1"/>
  <c r="F15" i="1" s="1"/>
</calcChain>
</file>

<file path=xl/sharedStrings.xml><?xml version="1.0" encoding="utf-8"?>
<sst xmlns="http://schemas.openxmlformats.org/spreadsheetml/2006/main" count="1071" uniqueCount="177">
  <si>
    <t>UNIDAD EJECUTORA 102 DIRECCION GENERAL DE LAS ARTES</t>
  </si>
  <si>
    <t>(3) Categoria Programática y Partida Presupuestaria y Naturaleza de los servicios</t>
  </si>
  <si>
    <t>(4) JORNAL DIARIO</t>
  </si>
  <si>
    <t>(5) NÚMERO DE CONTRATOS</t>
  </si>
  <si>
    <t>(6)</t>
  </si>
  <si>
    <t>(7) PROGRAMACION MENSUAL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</si>
  <si>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</si>
  <si>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</si>
  <si>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</si>
  <si>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</si>
  <si>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</si>
  <si>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</si>
  <si>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</si>
  <si>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</si>
  <si>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</si>
  <si>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TECHO TOTAL</t>
  </si>
  <si>
    <t xml:space="preserve">DIAS </t>
  </si>
  <si>
    <t>PEON VIGILANTE IV</t>
  </si>
  <si>
    <t>PILOTO II VEHICULOS PESADOS</t>
  </si>
  <si>
    <t>PEON VIGIALNTE V</t>
  </si>
  <si>
    <t>CONSERJE</t>
  </si>
  <si>
    <t>TRAMOYISTA</t>
  </si>
  <si>
    <t>ENCARGADA II DE OPERACIONES DE MAQUINARIA Y EQUIPO</t>
  </si>
  <si>
    <t>JARDINERO I</t>
  </si>
  <si>
    <t>TRABAJADORA VIVANDERA</t>
  </si>
  <si>
    <t>HERRERO II</t>
  </si>
  <si>
    <t>ELECTRICISTA III</t>
  </si>
  <si>
    <t>HERRERO III</t>
  </si>
  <si>
    <t>ELECTRICISTA II</t>
  </si>
  <si>
    <t>MENSAJERO II</t>
  </si>
  <si>
    <t>JARDINERO II</t>
  </si>
  <si>
    <t>CARPINTERO IV</t>
  </si>
  <si>
    <t>BODEGUERO IV</t>
  </si>
  <si>
    <t>OPERADOR DE EQUIPO</t>
  </si>
  <si>
    <t>SEPTIEMBRE</t>
  </si>
  <si>
    <t>OCTUBRE</t>
  </si>
  <si>
    <t>NOVIEMBRE</t>
  </si>
  <si>
    <t>DICIEMBRE</t>
  </si>
  <si>
    <t xml:space="preserve">PROGRAMACION DE PUESTOS RENGLON 031 "JORNALES" </t>
  </si>
  <si>
    <t>(1) ENTIDAD: MINISTERIO DE CULTURA Y DEPORTES</t>
  </si>
  <si>
    <t xml:space="preserve">(2) FUENTE DE FINANCIAMIENTO: </t>
  </si>
  <si>
    <t>SECCIÓN DE SERVICIOS GENERALES</t>
  </si>
  <si>
    <t>11130015-102-00-0101-0008-02-11-00-000-001-000-031-11</t>
  </si>
  <si>
    <t>DIFUSIÓN DE LAS ARTES</t>
  </si>
  <si>
    <t>CENTRO CULTURAL DE ESCUINTLA, "ARISTIDES CRESPO VILLEGAS"</t>
  </si>
  <si>
    <t>11130015-102-00-0501-0001-02-11-00-000-004-000-031-11</t>
  </si>
  <si>
    <t>CENTRO CULTURAL MIGUEL ANGEL ASTURIAS</t>
  </si>
  <si>
    <t>11130015-102-00-0101-0037-02-11-00-000-004-000-031-11</t>
  </si>
  <si>
    <t>PENDIENTE DE PROGRAMAR</t>
  </si>
  <si>
    <t>11130015-102-00-0001-02-11-00-000-004-000-031-11</t>
  </si>
  <si>
    <t>EJERCICIO FISCAL 2021</t>
  </si>
  <si>
    <t>PROGRAMADO</t>
  </si>
  <si>
    <t>TOTAL UE</t>
  </si>
  <si>
    <t>PENDIENTE DE REPROGRAMAR</t>
  </si>
  <si>
    <t>REPROGRAMACIÓN DEL RENGLÓN 031 "JORNALES"</t>
  </si>
  <si>
    <t>UNIDAD EJECUTORA 103 DIRECCION GENERAL DEL PATRIMONIO CULTURAL Y NATURAL</t>
  </si>
  <si>
    <t>(6) TOTAL</t>
  </si>
  <si>
    <t>Ministerio de Cultura y Deportes</t>
  </si>
  <si>
    <t>FUENTE 11</t>
  </si>
  <si>
    <t>DIRECCIÓN Y COORDINACIÓN</t>
  </si>
  <si>
    <t>2021-1113-0015-103-12-00-000-001-000-031-0101-11-0000-0000</t>
  </si>
  <si>
    <t>Modificado</t>
  </si>
  <si>
    <t>AUXILIAR MISCELÁNEO</t>
  </si>
  <si>
    <t>MAESTRO DE OBRAS</t>
  </si>
  <si>
    <t>MENSAJERO I</t>
  </si>
  <si>
    <t>PEÓN VIGILANTE V</t>
  </si>
  <si>
    <t>PILOTO I DE VEHÍCULOS LIVIANOS</t>
  </si>
  <si>
    <t>TALLERISTA</t>
  </si>
  <si>
    <t>Pendiente de Programar</t>
  </si>
  <si>
    <t>SERVICIOS DE INVESTIGACIÓN, CATALOGACIÓN Y REGISTRO DE BIENES CULTURALES</t>
  </si>
  <si>
    <t>2021-11130015-103-12-00-000-002-000-031-11-0000-0000</t>
  </si>
  <si>
    <t>2021-1113-0015-103-12-00-000-002-000-031-0101-11-0000-0000</t>
  </si>
  <si>
    <t>ALBAÑIL I</t>
  </si>
  <si>
    <t>2021-1113-0015-103-12-00-000-002-000-031-1708-11-0000-0000</t>
  </si>
  <si>
    <t>SERVICIOS DE ADMINISTRACIÓN Y PROTECCIÓN DE PARQUES, SITIOS ARQUEOLÓGICOS Y ZONAS DE RESCATE CULTURAL Y NATURAL</t>
  </si>
  <si>
    <t>2021-11130015-103-12-00-000-003-000-031-11-0000-0000</t>
  </si>
  <si>
    <t>2021-1113-0015-103-12-00-000-003-000-031-1109-11-0000-0000</t>
  </si>
  <si>
    <t>AUXILIAR DE BODEGA</t>
  </si>
  <si>
    <t>AUXILIAR DE TOPOGRAFÍA III</t>
  </si>
  <si>
    <t>BODEGUERO II</t>
  </si>
  <si>
    <t>CAPORAL</t>
  </si>
  <si>
    <t>CONDUCTOR DE VEHÍCULOS LIVIANOS</t>
  </si>
  <si>
    <t>PEÓN</t>
  </si>
  <si>
    <t>PEÓN VIGILANTE II</t>
  </si>
  <si>
    <t>PEÓN VIVANDERA</t>
  </si>
  <si>
    <t>PERFORADOR DE SUELOS</t>
  </si>
  <si>
    <t xml:space="preserve">PEÓN </t>
  </si>
  <si>
    <t>2021-1113-0015-103-12-00-000-003-000-031-1701-11-0000-0000</t>
  </si>
  <si>
    <t>ALBAÑIL II</t>
  </si>
  <si>
    <t>ALBAÑIL III</t>
  </si>
  <si>
    <t>PEÓN VIGILANTE I</t>
  </si>
  <si>
    <t>AUXILIAR DE ALBAÑILERIA</t>
  </si>
  <si>
    <t>COCINERO</t>
  </si>
  <si>
    <t>PILOTO II DE VEHÍCULOS PESADOS</t>
  </si>
  <si>
    <t>2021-1113-0015-103-12-00-000-003-000-031-0101-11-0000-0000</t>
  </si>
  <si>
    <t>2021-1113-0015-103-12-00-000-003-000-031-0403-11-0000-0000</t>
  </si>
  <si>
    <t>CARPINTERO I</t>
  </si>
  <si>
    <t>2021-1113-0015-103-12-00-000-003-000-031-1301-11-0000-0000</t>
  </si>
  <si>
    <t>2021-1113-0015-103-12-00-000-003-000-031-0406-11-0000-0000</t>
  </si>
  <si>
    <t>2021-1113-0015-103-12-00-000-003-000-031-1401-11-0000-0000</t>
  </si>
  <si>
    <t>2021-1113-0015-103-12-00-000-003-000-031-1704-11-0000-0000</t>
  </si>
  <si>
    <t>2021-1113-0015-103-12-00-000-003-000-031-1710-11-0000-0000</t>
  </si>
  <si>
    <t>SERVICIOS DE ADMINISTRACION DE MUSEOS</t>
  </si>
  <si>
    <t>2021-11130015-103-12-00-000-004-000-031-11-0000-0000</t>
  </si>
  <si>
    <t>2021-1113-0015-103-12-00-000-004-000-031-0101-11-0000-0000</t>
  </si>
  <si>
    <t>AUXIIAR MISCELANEO</t>
  </si>
  <si>
    <t>CARPINTERO II</t>
  </si>
  <si>
    <t>CARPINTERO V</t>
  </si>
  <si>
    <t>ELECTRICISTA l</t>
  </si>
  <si>
    <t>LAVANDERA II</t>
  </si>
  <si>
    <t>2021-1113-0015-103-12-00-000-004-000-031-0301-11-0000-0000</t>
  </si>
  <si>
    <t>EMBALADOR</t>
  </si>
  <si>
    <t>2021-1113-0015-103-12-00-000-004-000-031-0306-11-0000-0000</t>
  </si>
  <si>
    <t>2021-1113-0015-103-12-00-000-004-000-031-0503-11-0000-0000</t>
  </si>
  <si>
    <t>2021-1113-0015-103-12-00-000-004-000-031-1401-11-0000-0000</t>
  </si>
  <si>
    <t>2021-1113-0015-103-12-00-000-004-000-031-1701-11-0000-0000</t>
  </si>
  <si>
    <t>2021-1113-0015-103-12-00-000-004-000-031-1708-11-0000-0000</t>
  </si>
  <si>
    <t xml:space="preserve">ALBAÑIL I </t>
  </si>
  <si>
    <t>SERVICIOS DE ADMINISTRACIÓN DEL PATRIMONIO BIBLIOGRÁFICO Y DOCUMENTAL</t>
  </si>
  <si>
    <t>2021-11130015-103-12-00-000-006-000-031-0101-11-0000-0000</t>
  </si>
  <si>
    <t>BODEGUERO I</t>
  </si>
  <si>
    <t>ENCUADERNADOR</t>
  </si>
  <si>
    <t>PEON VIGILANTE I</t>
  </si>
  <si>
    <t>ADMINISTRACION DEL PARQUE NACIONAL TIKAL</t>
  </si>
  <si>
    <t>2021-1113-0015-103-12-00-000-007-000-031-1701-31-0000-0000</t>
  </si>
  <si>
    <t>AUXILIAR DE ALBAÑILERÍA</t>
  </si>
  <si>
    <t>AUXILIAR DE MECÁNICA</t>
  </si>
  <si>
    <t>AUXILIAR DE TOPOGRAFÍA  IV</t>
  </si>
  <si>
    <t>SERVICIOS DE CONSERVACIÓN Y RESTAURACIÓN DE BIENES CULTURALES</t>
  </si>
  <si>
    <t>2021-11130015-103-12-00-000-008-000-031-0101-11-0000-0000</t>
  </si>
  <si>
    <t xml:space="preserve">ALBAÑIL II </t>
  </si>
  <si>
    <t>AUXILIAR DE CARPINTERÍA</t>
  </si>
  <si>
    <t>AUXILIAR DE ELECTRICIDAD</t>
  </si>
  <si>
    <t>ELECTRICISTA I</t>
  </si>
  <si>
    <t>SERVICIOS DE RESCATE Y CONSERVACIÓN DE SITIOS ARQUEOLÓGICOS Y PREHISPÁNICOS</t>
  </si>
  <si>
    <t>2021-1113-0015-103-12-00-000-009-000-031-1701-11-0000-0000</t>
  </si>
  <si>
    <t>AUXILIAR DE TOPOGRAFÍA IV</t>
  </si>
  <si>
    <t>CONDUCTOR DE VEHICULOS LIVIANOS</t>
  </si>
  <si>
    <t>FUENTE 29</t>
  </si>
  <si>
    <t>2021-11130015-103-12-00-000-003-000-031-29-0101-0005</t>
  </si>
  <si>
    <t>2021-1113-0015-103-12-00-000-003-000-031-0101-29-0101-0005</t>
  </si>
  <si>
    <t>2021-1113-0015-103-12-00-000-003-000-031-0403-29-0101-0005</t>
  </si>
  <si>
    <t>2021-1113-0015-103-12-00-000-003-000-031-0406-29-0101-0005</t>
  </si>
  <si>
    <t>2021-1113-0015-103-12-00-000-003-000-031-1301-29-0101-0005</t>
  </si>
  <si>
    <t>2021-1113-0015-103-12-00-000-003-000-031-1401-29-0101-0005</t>
  </si>
  <si>
    <t>2021-1113-0015-103-12-00-000-003-000-031-1701-29-0101-0005</t>
  </si>
  <si>
    <t>2021-1113-0015-103-12-00-000-004-000-031-0301-29-0101-0005</t>
  </si>
  <si>
    <t>FUENTE 31</t>
  </si>
  <si>
    <t>2021-1113-0015-103-12-00-000-003-000-031-1805-31-0000-0000</t>
  </si>
  <si>
    <t>MODIFICADO</t>
  </si>
  <si>
    <t>2021-1113-0015-103-12-00-000-004-000-031-0301-31-0000-0000</t>
  </si>
  <si>
    <t>FUENTE 32</t>
  </si>
  <si>
    <t>2021-1113-0015-103-12-00-000-003-000-031-1805-32-0000-0000</t>
  </si>
  <si>
    <t>DIRECCIÓN GENERAL DEL DEPORTE Y LA RECREACIÓN</t>
  </si>
  <si>
    <t>DIRECCIÓN Y COORDINACION</t>
  </si>
  <si>
    <t>2021-11130015-104-00-13-00-000-001-000-031-0101-22</t>
  </si>
  <si>
    <t>ALBAÑIL V</t>
  </si>
  <si>
    <t>PILOTO I</t>
  </si>
  <si>
    <t xml:space="preserve">PINTOR II </t>
  </si>
  <si>
    <t>DIRECCIÓN DE ÁREAS SUSTANTIVA</t>
  </si>
  <si>
    <t>2021-11130015-104-00-13-00-000-002-000-031-0101-22</t>
  </si>
  <si>
    <t>CENTROS DEPORTIVOS</t>
  </si>
  <si>
    <t>2021-11130015-104-00-13-00-000-003-000-031-0101-22</t>
  </si>
  <si>
    <t xml:space="preserve">AUXILIAR DE BODEGA </t>
  </si>
  <si>
    <t>HERRERO IV</t>
  </si>
  <si>
    <t>PROGRAMA MUJER</t>
  </si>
  <si>
    <t>2021-11130015-104-00-13-00-000-004-000-031-0101-22</t>
  </si>
  <si>
    <t>PROGRAMA JUVENTUD</t>
  </si>
  <si>
    <t>2021-11130015-104-00-13-00-000-005-000-031-0101-22</t>
  </si>
  <si>
    <t>PROGRAMA INCLUSIÓN Y CONVIVENCIA</t>
  </si>
  <si>
    <t>2021-11130015-104-00-13-00-000-007-000-031-0101-22</t>
  </si>
  <si>
    <t>FESTIVALES DEPORTIVOS</t>
  </si>
  <si>
    <t>2021-11130015-104-00-13-00-000-008-000-031-0101-22</t>
  </si>
  <si>
    <t xml:space="preserve">                </t>
  </si>
  <si>
    <t xml:space="preserve">    </t>
  </si>
  <si>
    <t>TRASFERENCIA</t>
  </si>
  <si>
    <t>TRANSFERENCIA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</si>
</sst>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&quot;Q&quot;#,##0.00"/>
    <numFmt numFmtId="167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3" fillId="0" borderId="0"/>
    <xf numFmtId="0" fontId="1" fillId="0" borderId="0"/>
    <xf numFmtId="0" fontId="7" fillId="0" borderId="0"/>
    <xf numFmtId="43" fontId="1" fillId="0" borderId="0" applyFont="0" applyFill="0" applyBorder="0" applyAlignment="0" applyProtection="0"/>
  </cellStyleXfs>
  <cellXfs count="619">
    <xf numFmtId="0" fontId="0" fillId="0" borderId="0" xfId="0"/>
    <xf numFmtId="4" fontId="0" fillId="0" borderId="0" xfId="0" applyNumberFormat="1"/>
    <xf numFmtId="0" fontId="5" fillId="0" borderId="0" xfId="2" applyFont="1"/>
    <xf numFmtId="4" fontId="2" fillId="2" borderId="0" xfId="2" applyNumberFormat="1" applyFont="1" applyFill="1" applyBorder="1" applyAlignment="1">
      <alignment vertical="center"/>
    </xf>
    <xf numFmtId="0" fontId="0" fillId="0" borderId="0" xfId="0" applyAlignment="1"/>
    <xf numFmtId="0" fontId="5" fillId="0" borderId="0" xfId="2" applyFont="1" applyAlignment="1">
      <alignment horizontal="left"/>
    </xf>
    <xf numFmtId="0" fontId="2" fillId="0" borderId="0" xfId="2" applyFont="1"/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 vertical="center" wrapText="1"/>
    </xf>
    <xf numFmtId="164" fontId="9" fillId="0" borderId="5" xfId="1" applyNumberFormat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164" fontId="8" fillId="6" borderId="5" xfId="1" applyNumberFormat="1" applyFont="1" applyFill="1" applyBorder="1" applyAlignment="1">
      <alignment horizontal="center"/>
    </xf>
    <xf numFmtId="44" fontId="8" fillId="0" borderId="5" xfId="1" applyNumberFormat="1" applyFont="1" applyBorder="1"/>
    <xf numFmtId="44" fontId="9" fillId="0" borderId="5" xfId="1" applyNumberFormat="1" applyFont="1" applyBorder="1" applyAlignment="1">
      <alignment horizontal="center"/>
    </xf>
    <xf numFmtId="44" fontId="14" fillId="0" borderId="5" xfId="0" applyNumberFormat="1" applyFont="1" applyBorder="1" applyAlignment="1">
      <alignment horizontal="center"/>
    </xf>
    <xf numFmtId="0" fontId="8" fillId="0" borderId="5" xfId="1" applyFont="1" applyBorder="1" applyAlignment="1">
      <alignment horizontal="center" wrapText="1"/>
    </xf>
    <xf numFmtId="0" fontId="8" fillId="6" borderId="5" xfId="1" applyFont="1" applyFill="1" applyBorder="1" applyAlignment="1">
      <alignment horizontal="center" wrapText="1"/>
    </xf>
    <xf numFmtId="49" fontId="9" fillId="5" borderId="2" xfId="1" applyNumberFormat="1" applyFont="1" applyFill="1" applyBorder="1" applyAlignment="1">
      <alignment horizontal="center" vertical="center"/>
    </xf>
    <xf numFmtId="0" fontId="9" fillId="5" borderId="5" xfId="1" applyFont="1" applyFill="1" applyBorder="1" applyAlignment="1">
      <alignment horizontal="center" vertical="center"/>
    </xf>
    <xf numFmtId="164" fontId="9" fillId="5" borderId="5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8" fillId="7" borderId="4" xfId="2" applyFont="1" applyFill="1" applyBorder="1" applyAlignment="1">
      <alignment horizontal="center" vertical="center"/>
    </xf>
    <xf numFmtId="0" fontId="11" fillId="7" borderId="5" xfId="1" applyFont="1" applyFill="1" applyBorder="1" applyAlignment="1">
      <alignment horizontal="right" vertical="center" wrapText="1"/>
    </xf>
    <xf numFmtId="0" fontId="10" fillId="7" borderId="5" xfId="2" applyFont="1" applyFill="1" applyBorder="1" applyAlignment="1">
      <alignment horizontal="center" vertical="center" wrapText="1"/>
    </xf>
    <xf numFmtId="1" fontId="8" fillId="7" borderId="5" xfId="2" applyNumberFormat="1" applyFont="1" applyFill="1" applyBorder="1" applyAlignment="1">
      <alignment horizontal="center" vertical="center"/>
    </xf>
    <xf numFmtId="4" fontId="9" fillId="7" borderId="5" xfId="2" applyNumberFormat="1" applyFont="1" applyFill="1" applyBorder="1" applyAlignment="1">
      <alignment vertical="center"/>
    </xf>
    <xf numFmtId="4" fontId="8" fillId="7" borderId="5" xfId="2" applyNumberFormat="1" applyFont="1" applyFill="1" applyBorder="1" applyAlignment="1">
      <alignment vertical="center"/>
    </xf>
    <xf numFmtId="4" fontId="8" fillId="7" borderId="6" xfId="2" applyNumberFormat="1" applyFont="1" applyFill="1" applyBorder="1" applyAlignment="1">
      <alignment vertical="center"/>
    </xf>
    <xf numFmtId="0" fontId="9" fillId="0" borderId="15" xfId="1" applyFont="1" applyBorder="1" applyAlignment="1">
      <alignment horizontal="center"/>
    </xf>
    <xf numFmtId="0" fontId="9" fillId="0" borderId="16" xfId="1" applyFont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/>
    </xf>
    <xf numFmtId="0" fontId="11" fillId="7" borderId="8" xfId="1" applyFont="1" applyFill="1" applyBorder="1" applyAlignment="1">
      <alignment horizontal="right" vertical="center" wrapText="1"/>
    </xf>
    <xf numFmtId="0" fontId="10" fillId="7" borderId="8" xfId="2" applyFont="1" applyFill="1" applyBorder="1" applyAlignment="1">
      <alignment horizontal="center" vertical="center" wrapText="1"/>
    </xf>
    <xf numFmtId="1" fontId="8" fillId="7" borderId="8" xfId="2" applyNumberFormat="1" applyFont="1" applyFill="1" applyBorder="1" applyAlignment="1">
      <alignment horizontal="center" vertical="center"/>
    </xf>
    <xf numFmtId="4" fontId="9" fillId="7" borderId="8" xfId="2" applyNumberFormat="1" applyFont="1" applyFill="1" applyBorder="1" applyAlignment="1">
      <alignment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44" fontId="9" fillId="0" borderId="5" xfId="1" applyNumberFormat="1" applyFont="1" applyBorder="1"/>
    <xf numFmtId="1" fontId="9" fillId="7" borderId="5" xfId="2" applyNumberFormat="1" applyFont="1" applyFill="1" applyBorder="1" applyAlignment="1">
      <alignment horizontal="center" vertical="center"/>
    </xf>
    <xf numFmtId="0" fontId="9" fillId="0" borderId="12" xfId="1" applyFont="1" applyBorder="1" applyAlignment="1">
      <alignment horizontal="center"/>
    </xf>
    <xf numFmtId="164" fontId="9" fillId="0" borderId="13" xfId="1" applyNumberFormat="1" applyFont="1" applyBorder="1" applyAlignment="1">
      <alignment horizontal="center" vertical="center" wrapText="1"/>
    </xf>
    <xf numFmtId="0" fontId="9" fillId="0" borderId="13" xfId="1" applyFont="1" applyBorder="1"/>
    <xf numFmtId="0" fontId="9" fillId="0" borderId="13" xfId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9" fillId="0" borderId="14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164" fontId="8" fillId="6" borderId="16" xfId="1" applyNumberFormat="1" applyFont="1" applyFill="1" applyBorder="1" applyAlignment="1">
      <alignment horizontal="center"/>
    </xf>
    <xf numFmtId="44" fontId="8" fillId="0" borderId="16" xfId="1" applyNumberFormat="1" applyFont="1" applyBorder="1"/>
    <xf numFmtId="44" fontId="8" fillId="0" borderId="16" xfId="1" applyNumberFormat="1" applyFont="1" applyBorder="1" applyAlignment="1">
      <alignment horizontal="center"/>
    </xf>
    <xf numFmtId="44" fontId="12" fillId="0" borderId="16" xfId="0" applyNumberFormat="1" applyFont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 wrapText="1"/>
    </xf>
    <xf numFmtId="164" fontId="9" fillId="3" borderId="2" xfId="1" applyNumberFormat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9" fillId="3" borderId="3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 vertical="center" wrapText="1"/>
    </xf>
    <xf numFmtId="164" fontId="9" fillId="3" borderId="8" xfId="1" applyNumberFormat="1" applyFont="1" applyFill="1" applyBorder="1" applyAlignment="1">
      <alignment horizontal="center" vertical="center" wrapText="1"/>
    </xf>
    <xf numFmtId="44" fontId="9" fillId="3" borderId="8" xfId="1" applyNumberFormat="1" applyFont="1" applyFill="1" applyBorder="1"/>
    <xf numFmtId="44" fontId="9" fillId="3" borderId="8" xfId="1" applyNumberFormat="1" applyFont="1" applyFill="1" applyBorder="1" applyAlignment="1">
      <alignment horizontal="center"/>
    </xf>
    <xf numFmtId="44" fontId="9" fillId="3" borderId="9" xfId="1" applyNumberFormat="1" applyFont="1" applyFill="1" applyBorder="1" applyAlignment="1">
      <alignment horizontal="center"/>
    </xf>
    <xf numFmtId="0" fontId="9" fillId="0" borderId="10" xfId="1" applyFont="1" applyBorder="1" applyAlignment="1">
      <alignment horizontal="center"/>
    </xf>
    <xf numFmtId="164" fontId="9" fillId="0" borderId="11" xfId="1" applyNumberFormat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/>
    </xf>
    <xf numFmtId="44" fontId="14" fillId="0" borderId="11" xfId="0" applyNumberFormat="1" applyFont="1" applyBorder="1" applyAlignment="1">
      <alignment horizontal="center"/>
    </xf>
    <xf numFmtId="44" fontId="8" fillId="0" borderId="11" xfId="1" applyNumberFormat="1" applyFont="1" applyBorder="1"/>
    <xf numFmtId="4" fontId="9" fillId="3" borderId="2" xfId="1" applyNumberFormat="1" applyFont="1" applyFill="1" applyBorder="1"/>
    <xf numFmtId="0" fontId="9" fillId="2" borderId="7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164" fontId="9" fillId="2" borderId="8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/>
    </xf>
    <xf numFmtId="0" fontId="9" fillId="2" borderId="2" xfId="1" applyFont="1" applyFill="1" applyBorder="1" applyAlignment="1">
      <alignment horizontal="center" vertical="center" wrapText="1"/>
    </xf>
    <xf numFmtId="164" fontId="9" fillId="2" borderId="2" xfId="1" applyNumberFormat="1" applyFont="1" applyFill="1" applyBorder="1" applyAlignment="1">
      <alignment horizontal="center" vertical="center" wrapText="1"/>
    </xf>
    <xf numFmtId="164" fontId="9" fillId="6" borderId="5" xfId="1" applyNumberFormat="1" applyFont="1" applyFill="1" applyBorder="1" applyAlignment="1">
      <alignment horizontal="center"/>
    </xf>
    <xf numFmtId="164" fontId="0" fillId="0" borderId="0" xfId="0" applyNumberFormat="1"/>
    <xf numFmtId="44" fontId="9" fillId="2" borderId="2" xfId="1" applyNumberFormat="1" applyFont="1" applyFill="1" applyBorder="1"/>
    <xf numFmtId="44" fontId="9" fillId="2" borderId="2" xfId="1" applyNumberFormat="1" applyFont="1" applyFill="1" applyBorder="1" applyAlignment="1">
      <alignment horizontal="center"/>
    </xf>
    <xf numFmtId="0" fontId="0" fillId="2" borderId="0" xfId="0" applyFill="1"/>
    <xf numFmtId="4" fontId="9" fillId="2" borderId="8" xfId="1" applyNumberFormat="1" applyFont="1" applyFill="1" applyBorder="1"/>
    <xf numFmtId="0" fontId="9" fillId="2" borderId="8" xfId="1" applyFont="1" applyFill="1" applyBorder="1" applyAlignment="1">
      <alignment horizontal="center"/>
    </xf>
    <xf numFmtId="44" fontId="14" fillId="2" borderId="8" xfId="0" applyNumberFormat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 vertical="center" wrapText="1"/>
    </xf>
    <xf numFmtId="164" fontId="9" fillId="3" borderId="16" xfId="1" applyNumberFormat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/>
    </xf>
    <xf numFmtId="44" fontId="14" fillId="3" borderId="16" xfId="0" applyNumberFormat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44" fontId="9" fillId="3" borderId="9" xfId="1" applyNumberFormat="1" applyFont="1" applyFill="1" applyBorder="1"/>
    <xf numFmtId="44" fontId="14" fillId="3" borderId="2" xfId="0" applyNumberFormat="1" applyFont="1" applyFill="1" applyBorder="1" applyAlignment="1">
      <alignment horizontal="center"/>
    </xf>
    <xf numFmtId="44" fontId="0" fillId="0" borderId="0" xfId="0" applyNumberFormat="1"/>
    <xf numFmtId="0" fontId="9" fillId="0" borderId="7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164" fontId="9" fillId="0" borderId="8" xfId="1" applyNumberFormat="1" applyFont="1" applyBorder="1" applyAlignment="1">
      <alignment horizontal="center" vertical="center" wrapText="1"/>
    </xf>
    <xf numFmtId="49" fontId="2" fillId="3" borderId="2" xfId="1" applyNumberFormat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6" fillId="8" borderId="5" xfId="1" applyFont="1" applyFill="1" applyBorder="1" applyAlignment="1">
      <alignment horizontal="right" vertical="center" wrapText="1"/>
    </xf>
    <xf numFmtId="0" fontId="18" fillId="8" borderId="5" xfId="2" applyFont="1" applyFill="1" applyBorder="1" applyAlignment="1">
      <alignment horizontal="center" vertical="center" wrapText="1"/>
    </xf>
    <xf numFmtId="1" fontId="17" fillId="8" borderId="5" xfId="2" applyNumberFormat="1" applyFont="1" applyFill="1" applyBorder="1" applyAlignment="1">
      <alignment horizontal="center" vertical="center"/>
    </xf>
    <xf numFmtId="4" fontId="2" fillId="8" borderId="5" xfId="2" applyNumberFormat="1" applyFont="1" applyFill="1" applyBorder="1" applyAlignment="1">
      <alignment vertical="center"/>
    </xf>
    <xf numFmtId="4" fontId="2" fillId="8" borderId="0" xfId="2" applyNumberFormat="1" applyFont="1" applyFill="1" applyBorder="1" applyAlignment="1">
      <alignment vertical="center"/>
    </xf>
    <xf numFmtId="4" fontId="2" fillId="8" borderId="11" xfId="2" applyNumberFormat="1" applyFont="1" applyFill="1" applyBorder="1" applyAlignment="1">
      <alignment vertical="center"/>
    </xf>
    <xf numFmtId="4" fontId="2" fillId="8" borderId="6" xfId="2" applyNumberFormat="1" applyFont="1" applyFill="1" applyBorder="1" applyAlignment="1">
      <alignment vertical="center"/>
    </xf>
    <xf numFmtId="4" fontId="9" fillId="7" borderId="9" xfId="2" applyNumberFormat="1" applyFont="1" applyFill="1" applyBorder="1" applyAlignment="1">
      <alignment vertical="center"/>
    </xf>
    <xf numFmtId="44" fontId="8" fillId="0" borderId="17" xfId="1" applyNumberFormat="1" applyFont="1" applyBorder="1" applyAlignment="1">
      <alignment horizontal="center"/>
    </xf>
    <xf numFmtId="44" fontId="9" fillId="2" borderId="3" xfId="1" applyNumberFormat="1" applyFont="1" applyFill="1" applyBorder="1" applyAlignment="1">
      <alignment horizontal="center"/>
    </xf>
    <xf numFmtId="0" fontId="8" fillId="0" borderId="8" xfId="1" applyFont="1" applyBorder="1"/>
    <xf numFmtId="0" fontId="9" fillId="0" borderId="8" xfId="1" applyFont="1" applyBorder="1" applyAlignment="1">
      <alignment horizontal="center"/>
    </xf>
    <xf numFmtId="44" fontId="14" fillId="0" borderId="8" xfId="0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4" fontId="9" fillId="9" borderId="5" xfId="2" applyNumberFormat="1" applyFont="1" applyFill="1" applyBorder="1" applyAlignment="1">
      <alignment vertical="center"/>
    </xf>
    <xf numFmtId="44" fontId="9" fillId="3" borderId="2" xfId="1" applyNumberFormat="1" applyFont="1" applyFill="1" applyBorder="1"/>
    <xf numFmtId="44" fontId="0" fillId="2" borderId="0" xfId="0" applyNumberFormat="1" applyFill="1"/>
    <xf numFmtId="4" fontId="9" fillId="10" borderId="5" xfId="2" applyNumberFormat="1" applyFont="1" applyFill="1" applyBorder="1" applyAlignment="1">
      <alignment vertical="center"/>
    </xf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4" fontId="20" fillId="3" borderId="5" xfId="0" applyNumberFormat="1" applyFont="1" applyFill="1" applyBorder="1" applyAlignment="1">
      <alignment horizontal="center" vertical="center"/>
    </xf>
    <xf numFmtId="43" fontId="11" fillId="3" borderId="5" xfId="10" applyFont="1" applyFill="1" applyBorder="1" applyAlignment="1">
      <alignment horizontal="center" vertical="center"/>
    </xf>
    <xf numFmtId="4" fontId="0" fillId="3" borderId="5" xfId="0" applyNumberFormat="1" applyFill="1" applyBorder="1"/>
    <xf numFmtId="4" fontId="0" fillId="3" borderId="0" xfId="0" applyNumberFormat="1" applyFill="1"/>
    <xf numFmtId="4" fontId="20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right" vertical="center" wrapText="1"/>
    </xf>
    <xf numFmtId="0" fontId="21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" fontId="9" fillId="3" borderId="8" xfId="2" applyNumberFormat="1" applyFont="1" applyFill="1" applyBorder="1" applyAlignment="1">
      <alignment vertical="center"/>
    </xf>
    <xf numFmtId="4" fontId="9" fillId="3" borderId="9" xfId="2" applyNumberFormat="1" applyFont="1" applyFill="1" applyBorder="1" applyAlignment="1">
      <alignment vertical="center"/>
    </xf>
    <xf numFmtId="0" fontId="8" fillId="11" borderId="18" xfId="2" applyFont="1" applyFill="1" applyBorder="1" applyAlignment="1">
      <alignment horizontal="center" vertical="center"/>
    </xf>
    <xf numFmtId="0" fontId="16" fillId="11" borderId="16" xfId="1" applyFont="1" applyFill="1" applyBorder="1" applyAlignment="1">
      <alignment horizontal="right" vertical="center" wrapText="1"/>
    </xf>
    <xf numFmtId="0" fontId="10" fillId="11" borderId="26" xfId="2" applyFont="1" applyFill="1" applyBorder="1" applyAlignment="1">
      <alignment horizontal="center" vertical="center" wrapText="1"/>
    </xf>
    <xf numFmtId="1" fontId="8" fillId="11" borderId="13" xfId="2" applyNumberFormat="1" applyFont="1" applyFill="1" applyBorder="1" applyAlignment="1">
      <alignment horizontal="center" vertical="center"/>
    </xf>
    <xf numFmtId="4" fontId="8" fillId="11" borderId="5" xfId="2" applyNumberFormat="1" applyFont="1" applyFill="1" applyBorder="1" applyAlignment="1">
      <alignment vertical="center"/>
    </xf>
    <xf numFmtId="4" fontId="8" fillId="11" borderId="13" xfId="2" applyNumberFormat="1" applyFont="1" applyFill="1" applyBorder="1" applyAlignment="1">
      <alignment vertical="center"/>
    </xf>
    <xf numFmtId="4" fontId="8" fillId="11" borderId="14" xfId="2" applyNumberFormat="1" applyFont="1" applyFill="1" applyBorder="1" applyAlignment="1">
      <alignment vertical="center"/>
    </xf>
    <xf numFmtId="0" fontId="8" fillId="11" borderId="26" xfId="2" applyFont="1" applyFill="1" applyBorder="1" applyAlignment="1">
      <alignment horizontal="center" vertical="center"/>
    </xf>
    <xf numFmtId="4" fontId="8" fillId="11" borderId="17" xfId="2" applyNumberFormat="1" applyFont="1" applyFill="1" applyBorder="1" applyAlignment="1">
      <alignment vertical="center"/>
    </xf>
    <xf numFmtId="0" fontId="8" fillId="0" borderId="27" xfId="2" applyFont="1" applyBorder="1" applyAlignment="1">
      <alignment horizontal="center" vertical="center"/>
    </xf>
    <xf numFmtId="0" fontId="8" fillId="0" borderId="11" xfId="2" applyFont="1" applyBorder="1" applyAlignment="1">
      <alignment horizontal="left" vertical="center" wrapText="1"/>
    </xf>
    <xf numFmtId="0" fontId="10" fillId="0" borderId="11" xfId="2" applyFont="1" applyBorder="1" applyAlignment="1">
      <alignment horizontal="center" vertical="center" wrapText="1"/>
    </xf>
    <xf numFmtId="1" fontId="8" fillId="0" borderId="11" xfId="2" applyNumberFormat="1" applyFont="1" applyBorder="1" applyAlignment="1">
      <alignment horizontal="center" vertical="center"/>
    </xf>
    <xf numFmtId="4" fontId="8" fillId="0" borderId="11" xfId="2" applyNumberFormat="1" applyFont="1" applyBorder="1" applyAlignment="1">
      <alignment vertical="center"/>
    </xf>
    <xf numFmtId="4" fontId="8" fillId="0" borderId="9" xfId="2" applyNumberFormat="1" applyFont="1" applyBorder="1" applyAlignment="1">
      <alignment vertical="center"/>
    </xf>
    <xf numFmtId="0" fontId="9" fillId="2" borderId="28" xfId="2" applyFont="1" applyFill="1" applyBorder="1" applyAlignment="1">
      <alignment horizontal="center" vertical="center"/>
    </xf>
    <xf numFmtId="0" fontId="9" fillId="12" borderId="2" xfId="2" applyFont="1" applyFill="1" applyBorder="1" applyAlignment="1">
      <alignment horizontal="left" wrapText="1"/>
    </xf>
    <xf numFmtId="0" fontId="8" fillId="12" borderId="2" xfId="2" applyFont="1" applyFill="1" applyBorder="1"/>
    <xf numFmtId="1" fontId="9" fillId="12" borderId="2" xfId="2" applyNumberFormat="1" applyFont="1" applyFill="1" applyBorder="1" applyAlignment="1">
      <alignment horizontal="center"/>
    </xf>
    <xf numFmtId="4" fontId="9" fillId="12" borderId="2" xfId="2" applyNumberFormat="1" applyFont="1" applyFill="1" applyBorder="1"/>
    <xf numFmtId="4" fontId="9" fillId="12" borderId="3" xfId="2" applyNumberFormat="1" applyFont="1" applyFill="1" applyBorder="1"/>
    <xf numFmtId="0" fontId="8" fillId="3" borderId="29" xfId="2" applyFont="1" applyFill="1" applyBorder="1" applyAlignment="1">
      <alignment horizontal="center"/>
    </xf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3" fontId="8" fillId="3" borderId="5" xfId="2" applyNumberFormat="1" applyFont="1" applyFill="1" applyBorder="1"/>
    <xf numFmtId="4" fontId="8" fillId="3" borderId="5" xfId="2" applyNumberFormat="1" applyFont="1" applyFill="1" applyBorder="1"/>
    <xf numFmtId="4" fontId="9" fillId="3" borderId="5" xfId="2" applyNumberFormat="1" applyFont="1" applyFill="1" applyBorder="1" applyAlignment="1">
      <alignment horizontal="center"/>
    </xf>
    <xf numFmtId="4" fontId="8" fillId="3" borderId="6" xfId="2" applyNumberFormat="1" applyFont="1" applyFill="1" applyBorder="1"/>
    <xf numFmtId="0" fontId="8" fillId="3" borderId="30" xfId="2" applyFont="1" applyFill="1" applyBorder="1" applyAlignment="1">
      <alignment vertical="center"/>
    </xf>
    <xf numFmtId="1" fontId="9" fillId="5" borderId="11" xfId="2" applyNumberFormat="1" applyFont="1" applyFill="1" applyBorder="1" applyAlignment="1">
      <alignment horizontal="center" vertical="center"/>
    </xf>
    <xf numFmtId="43" fontId="9" fillId="5" borderId="11" xfId="10" applyNumberFormat="1" applyFont="1" applyFill="1" applyBorder="1" applyAlignment="1">
      <alignment vertical="center"/>
    </xf>
    <xf numFmtId="43" fontId="9" fillId="5" borderId="5" xfId="10" applyNumberFormat="1" applyFont="1" applyFill="1" applyBorder="1" applyAlignment="1">
      <alignment vertical="center"/>
    </xf>
    <xf numFmtId="43" fontId="9" fillId="5" borderId="31" xfId="10" applyNumberFormat="1" applyFont="1" applyFill="1" applyBorder="1" applyAlignment="1">
      <alignment vertical="center"/>
    </xf>
    <xf numFmtId="0" fontId="8" fillId="2" borderId="29" xfId="2" applyFont="1" applyFill="1" applyBorder="1" applyAlignment="1">
      <alignment vertical="center"/>
    </xf>
    <xf numFmtId="0" fontId="9" fillId="12" borderId="5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wrapText="1"/>
    </xf>
    <xf numFmtId="43" fontId="9" fillId="0" borderId="5" xfId="2" applyNumberFormat="1" applyFont="1" applyFill="1" applyBorder="1" applyAlignment="1">
      <alignment horizontal="center" vertical="center"/>
    </xf>
    <xf numFmtId="43" fontId="9" fillId="12" borderId="5" xfId="10" applyNumberFormat="1" applyFont="1" applyFill="1" applyBorder="1" applyAlignment="1">
      <alignment vertical="center"/>
    </xf>
    <xf numFmtId="43" fontId="9" fillId="0" borderId="5" xfId="10" applyNumberFormat="1" applyFont="1" applyFill="1" applyBorder="1" applyAlignment="1">
      <alignment vertical="center"/>
    </xf>
    <xf numFmtId="43" fontId="9" fillId="12" borderId="6" xfId="10" applyNumberFormat="1" applyFont="1" applyFill="1" applyBorder="1" applyAlignment="1">
      <alignment vertical="center"/>
    </xf>
    <xf numFmtId="0" fontId="8" fillId="0" borderId="29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6" fontId="8" fillId="0" borderId="5" xfId="2" applyNumberFormat="1" applyFont="1" applyBorder="1"/>
    <xf numFmtId="0" fontId="8" fillId="0" borderId="5" xfId="2" applyFont="1" applyBorder="1" applyAlignment="1">
      <alignment horizontal="center" vertical="center"/>
    </xf>
    <xf numFmtId="165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" fontId="8" fillId="0" borderId="6" xfId="2" applyNumberFormat="1" applyFont="1" applyBorder="1"/>
    <xf numFmtId="0" fontId="8" fillId="0" borderId="29" xfId="2" applyFont="1" applyFill="1" applyBorder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6" fontId="8" fillId="0" borderId="5" xfId="2" applyNumberFormat="1" applyFont="1" applyFill="1" applyBorder="1"/>
    <xf numFmtId="0" fontId="8" fillId="0" borderId="5" xfId="2" applyFont="1" applyFill="1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right"/>
    </xf>
    <xf numFmtId="4" fontId="8" fillId="0" borderId="5" xfId="2" applyNumberFormat="1" applyFont="1" applyFill="1" applyBorder="1"/>
    <xf numFmtId="4" fontId="8" fillId="0" borderId="5" xfId="2" applyNumberFormat="1" applyFont="1" applyFill="1" applyBorder="1" applyAlignment="1">
      <alignment horizontal="right"/>
    </xf>
    <xf numFmtId="4" fontId="8" fillId="0" borderId="6" xfId="2" applyNumberFormat="1" applyFont="1" applyFill="1" applyBorder="1"/>
    <xf numFmtId="165" fontId="8" fillId="0" borderId="5" xfId="2" applyNumberFormat="1" applyFont="1" applyBorder="1"/>
    <xf numFmtId="0" fontId="8" fillId="0" borderId="30" xfId="2" applyFont="1" applyBorder="1" applyAlignment="1">
      <alignment horizontal="center"/>
    </xf>
    <xf numFmtId="0" fontId="8" fillId="0" borderId="11" xfId="2" applyFont="1" applyBorder="1" applyAlignment="1">
      <alignment horizontal="left" wrapText="1"/>
    </xf>
    <xf numFmtId="166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165" fontId="8" fillId="0" borderId="11" xfId="2" applyNumberFormat="1" applyFont="1" applyBorder="1"/>
    <xf numFmtId="0" fontId="8" fillId="0" borderId="11" xfId="2" applyFont="1" applyBorder="1"/>
    <xf numFmtId="4" fontId="9" fillId="0" borderId="11" xfId="2" applyNumberFormat="1" applyFont="1" applyBorder="1" applyAlignment="1">
      <alignment horizontal="center"/>
    </xf>
    <xf numFmtId="4" fontId="8" fillId="0" borderId="11" xfId="2" applyNumberFormat="1" applyFont="1" applyBorder="1"/>
    <xf numFmtId="165" fontId="8" fillId="0" borderId="11" xfId="2" applyNumberFormat="1" applyFont="1" applyBorder="1" applyAlignment="1">
      <alignment horizontal="right"/>
    </xf>
    <xf numFmtId="4" fontId="8" fillId="0" borderId="31" xfId="2" applyNumberFormat="1" applyFont="1" applyBorder="1"/>
    <xf numFmtId="0" fontId="8" fillId="3" borderId="28" xfId="2" applyFont="1" applyFill="1" applyBorder="1" applyAlignment="1">
      <alignment horizontal="center"/>
    </xf>
    <xf numFmtId="0" fontId="8" fillId="3" borderId="2" xfId="2" applyFont="1" applyFill="1" applyBorder="1"/>
    <xf numFmtId="4" fontId="8" fillId="3" borderId="2" xfId="2" applyNumberFormat="1" applyFont="1" applyFill="1" applyBorder="1"/>
    <xf numFmtId="4" fontId="9" fillId="3" borderId="2" xfId="2" applyNumberFormat="1" applyFont="1" applyFill="1" applyBorder="1" applyAlignment="1">
      <alignment horizontal="center"/>
    </xf>
    <xf numFmtId="4" fontId="8" fillId="3" borderId="20" xfId="2" applyNumberFormat="1" applyFont="1" applyFill="1" applyBorder="1"/>
    <xf numFmtId="0" fontId="8" fillId="3" borderId="27" xfId="2" applyFont="1" applyFill="1" applyBorder="1" applyAlignment="1">
      <alignment horizontal="center" vertical="center"/>
    </xf>
    <xf numFmtId="4" fontId="9" fillId="5" borderId="11" xfId="2" applyNumberFormat="1" applyFont="1" applyFill="1" applyBorder="1" applyAlignment="1">
      <alignment vertical="center"/>
    </xf>
    <xf numFmtId="4" fontId="9" fillId="5" borderId="31" xfId="2" applyNumberFormat="1" applyFont="1" applyFill="1" applyBorder="1" applyAlignment="1">
      <alignment vertical="center"/>
    </xf>
    <xf numFmtId="0" fontId="8" fillId="0" borderId="32" xfId="2" applyFont="1" applyBorder="1" applyAlignment="1">
      <alignment horizontal="center"/>
    </xf>
    <xf numFmtId="1" fontId="9" fillId="0" borderId="16" xfId="2" applyNumberFormat="1" applyFont="1" applyBorder="1" applyAlignment="1">
      <alignment horizontal="center"/>
    </xf>
    <xf numFmtId="43" fontId="9" fillId="0" borderId="16" xfId="10" applyNumberFormat="1" applyFont="1" applyFill="1" applyBorder="1"/>
    <xf numFmtId="43" fontId="9" fillId="0" borderId="17" xfId="10" applyNumberFormat="1" applyFont="1" applyFill="1" applyBorder="1"/>
    <xf numFmtId="0" fontId="8" fillId="0" borderId="26" xfId="2" applyFont="1" applyBorder="1" applyAlignment="1">
      <alignment horizontal="center"/>
    </xf>
    <xf numFmtId="0" fontId="9" fillId="0" borderId="11" xfId="2" applyFont="1" applyBorder="1" applyAlignment="1">
      <alignment horizontal="center" wrapText="1"/>
    </xf>
    <xf numFmtId="43" fontId="9" fillId="0" borderId="13" xfId="10" applyNumberFormat="1" applyFont="1" applyFill="1" applyBorder="1"/>
    <xf numFmtId="43" fontId="9" fillId="0" borderId="14" xfId="10" applyNumberFormat="1" applyFont="1" applyFill="1" applyBorder="1"/>
    <xf numFmtId="0" fontId="8" fillId="0" borderId="11" xfId="2" applyFont="1" applyFill="1" applyBorder="1" applyAlignment="1">
      <alignment horizontal="center" vertical="center"/>
    </xf>
    <xf numFmtId="165" fontId="8" fillId="0" borderId="11" xfId="2" applyNumberFormat="1" applyFont="1" applyFill="1" applyBorder="1"/>
    <xf numFmtId="4" fontId="8" fillId="0" borderId="11" xfId="2" applyNumberFormat="1" applyFont="1" applyBorder="1" applyAlignment="1">
      <alignment horizontal="right"/>
    </xf>
    <xf numFmtId="0" fontId="8" fillId="0" borderId="5" xfId="2" quotePrefix="1" applyFont="1" applyBorder="1" applyAlignment="1">
      <alignment horizontal="left" wrapText="1"/>
    </xf>
    <xf numFmtId="0" fontId="8" fillId="0" borderId="5" xfId="2" applyFont="1" applyBorder="1"/>
    <xf numFmtId="4" fontId="8" fillId="0" borderId="6" xfId="2" applyNumberFormat="1" applyFont="1" applyBorder="1" applyAlignment="1">
      <alignment horizontal="right"/>
    </xf>
    <xf numFmtId="1" fontId="9" fillId="0" borderId="5" xfId="2" applyNumberFormat="1" applyFont="1" applyBorder="1" applyAlignment="1">
      <alignment horizontal="center"/>
    </xf>
    <xf numFmtId="43" fontId="9" fillId="0" borderId="5" xfId="10" applyNumberFormat="1" applyFont="1" applyFill="1" applyBorder="1"/>
    <xf numFmtId="43" fontId="9" fillId="0" borderId="6" xfId="10" applyNumberFormat="1" applyFont="1" applyFill="1" applyBorder="1"/>
    <xf numFmtId="0" fontId="9" fillId="0" borderId="5" xfId="2" applyFont="1" applyBorder="1" applyAlignment="1">
      <alignment horizontal="center" wrapText="1"/>
    </xf>
    <xf numFmtId="165" fontId="8" fillId="0" borderId="5" xfId="2" applyNumberFormat="1" applyFont="1" applyFill="1" applyBorder="1"/>
    <xf numFmtId="4" fontId="9" fillId="0" borderId="5" xfId="2" applyNumberFormat="1" applyFont="1" applyBorder="1" applyAlignment="1">
      <alignment horizontal="center"/>
    </xf>
    <xf numFmtId="165" fontId="8" fillId="0" borderId="6" xfId="2" applyNumberFormat="1" applyFont="1" applyBorder="1"/>
    <xf numFmtId="0" fontId="8" fillId="3" borderId="32" xfId="2" applyFont="1" applyFill="1" applyBorder="1" applyAlignment="1">
      <alignment horizontal="center"/>
    </xf>
    <xf numFmtId="0" fontId="8" fillId="3" borderId="16" xfId="2" applyFont="1" applyFill="1" applyBorder="1"/>
    <xf numFmtId="4" fontId="8" fillId="3" borderId="16" xfId="2" applyNumberFormat="1" applyFont="1" applyFill="1" applyBorder="1"/>
    <xf numFmtId="4" fontId="9" fillId="3" borderId="16" xfId="2" applyNumberFormat="1" applyFont="1" applyFill="1" applyBorder="1" applyAlignment="1">
      <alignment horizontal="center"/>
    </xf>
    <xf numFmtId="4" fontId="8" fillId="3" borderId="33" xfId="2" applyNumberFormat="1" applyFont="1" applyFill="1" applyBorder="1"/>
    <xf numFmtId="167" fontId="0" fillId="3" borderId="0" xfId="0" applyNumberFormat="1" applyFill="1"/>
    <xf numFmtId="1" fontId="9" fillId="5" borderId="8" xfId="2" applyNumberFormat="1" applyFont="1" applyFill="1" applyBorder="1" applyAlignment="1">
      <alignment horizontal="center" vertical="center"/>
    </xf>
    <xf numFmtId="43" fontId="9" fillId="5" borderId="8" xfId="2" applyNumberFormat="1" applyFont="1" applyFill="1" applyBorder="1" applyAlignment="1">
      <alignment vertical="center"/>
    </xf>
    <xf numFmtId="43" fontId="9" fillId="5" borderId="34" xfId="2" applyNumberFormat="1" applyFont="1" applyFill="1" applyBorder="1" applyAlignment="1">
      <alignment vertical="center"/>
    </xf>
    <xf numFmtId="43" fontId="9" fillId="5" borderId="9" xfId="2" applyNumberFormat="1" applyFont="1" applyFill="1" applyBorder="1" applyAlignment="1">
      <alignment vertical="center"/>
    </xf>
    <xf numFmtId="0" fontId="8" fillId="2" borderId="32" xfId="2" applyFont="1" applyFill="1" applyBorder="1" applyAlignment="1">
      <alignment horizontal="center"/>
    </xf>
    <xf numFmtId="1" fontId="9" fillId="0" borderId="16" xfId="2" applyNumberFormat="1" applyFont="1" applyFill="1" applyBorder="1" applyAlignment="1">
      <alignment horizontal="center"/>
    </xf>
    <xf numFmtId="43" fontId="9" fillId="2" borderId="16" xfId="10" applyFont="1" applyFill="1" applyBorder="1" applyAlignment="1"/>
    <xf numFmtId="43" fontId="9" fillId="0" borderId="16" xfId="10" applyFont="1" applyFill="1" applyBorder="1"/>
    <xf numFmtId="43" fontId="9" fillId="2" borderId="16" xfId="10" applyFont="1" applyFill="1" applyBorder="1"/>
    <xf numFmtId="43" fontId="9" fillId="2" borderId="17" xfId="10" applyFont="1" applyFill="1" applyBorder="1"/>
    <xf numFmtId="43" fontId="9" fillId="0" borderId="5" xfId="10" applyFont="1" applyFill="1" applyBorder="1" applyAlignment="1"/>
    <xf numFmtId="43" fontId="9" fillId="0" borderId="6" xfId="10" applyFont="1" applyFill="1" applyBorder="1" applyAlignment="1"/>
    <xf numFmtId="0" fontId="8" fillId="0" borderId="16" xfId="2" applyFont="1" applyBorder="1" applyAlignment="1">
      <alignment horizontal="left" wrapText="1"/>
    </xf>
    <xf numFmtId="166" fontId="8" fillId="0" borderId="16" xfId="2" applyNumberFormat="1" applyFont="1" applyBorder="1"/>
    <xf numFmtId="0" fontId="8" fillId="0" borderId="16" xfId="2" applyFont="1" applyFill="1" applyBorder="1" applyAlignment="1">
      <alignment horizontal="center" vertical="center"/>
    </xf>
    <xf numFmtId="165" fontId="8" fillId="0" borderId="16" xfId="2" applyNumberFormat="1" applyFont="1" applyFill="1" applyBorder="1"/>
    <xf numFmtId="4" fontId="8" fillId="0" borderId="16" xfId="2" applyNumberFormat="1" applyFont="1" applyFill="1" applyBorder="1"/>
    <xf numFmtId="4" fontId="8" fillId="0" borderId="16" xfId="2" applyNumberFormat="1" applyFont="1" applyFill="1" applyBorder="1" applyAlignment="1">
      <alignment horizontal="right"/>
    </xf>
    <xf numFmtId="0" fontId="3" fillId="0" borderId="32" xfId="2" applyFont="1" applyFill="1" applyBorder="1" applyAlignment="1">
      <alignment horizontal="center"/>
    </xf>
    <xf numFmtId="0" fontId="3" fillId="0" borderId="16" xfId="2" applyFont="1" applyFill="1" applyBorder="1" applyAlignment="1">
      <alignment horizontal="left" wrapText="1"/>
    </xf>
    <xf numFmtId="166" fontId="3" fillId="0" borderId="16" xfId="2" applyNumberFormat="1" applyFont="1" applyFill="1" applyBorder="1"/>
    <xf numFmtId="0" fontId="3" fillId="0" borderId="16" xfId="2" applyFont="1" applyFill="1" applyBorder="1" applyAlignment="1">
      <alignment horizontal="center" vertical="center"/>
    </xf>
    <xf numFmtId="165" fontId="3" fillId="0" borderId="16" xfId="2" applyNumberFormat="1" applyFont="1" applyFill="1" applyBorder="1"/>
    <xf numFmtId="4" fontId="3" fillId="0" borderId="16" xfId="2" applyNumberFormat="1" applyFont="1" applyFill="1" applyBorder="1"/>
    <xf numFmtId="4" fontId="3" fillId="0" borderId="16" xfId="2" applyNumberFormat="1" applyFont="1" applyFill="1" applyBorder="1" applyAlignment="1">
      <alignment horizontal="right"/>
    </xf>
    <xf numFmtId="4" fontId="3" fillId="0" borderId="5" xfId="2" applyNumberFormat="1" applyFont="1" applyFill="1" applyBorder="1"/>
    <xf numFmtId="4" fontId="3" fillId="0" borderId="6" xfId="2" applyNumberFormat="1" applyFont="1" applyFill="1" applyBorder="1"/>
    <xf numFmtId="4" fontId="0" fillId="0" borderId="0" xfId="0" applyNumberFormat="1" applyFill="1" applyBorder="1"/>
    <xf numFmtId="0" fontId="3" fillId="0" borderId="5" xfId="2" applyFont="1" applyFill="1" applyBorder="1" applyAlignment="1">
      <alignment horizontal="center" vertical="center"/>
    </xf>
    <xf numFmtId="165" fontId="3" fillId="0" borderId="5" xfId="2" applyNumberFormat="1" applyFont="1" applyFill="1" applyBorder="1"/>
    <xf numFmtId="167" fontId="8" fillId="0" borderId="5" xfId="2" applyNumberFormat="1" applyFont="1" applyFill="1" applyBorder="1"/>
    <xf numFmtId="43" fontId="9" fillId="2" borderId="5" xfId="10" applyFont="1" applyFill="1" applyBorder="1" applyAlignment="1"/>
    <xf numFmtId="0" fontId="0" fillId="0" borderId="0" xfId="0" applyBorder="1"/>
    <xf numFmtId="2" fontId="0" fillId="0" borderId="5" xfId="0" applyNumberFormat="1" applyBorder="1"/>
    <xf numFmtId="4" fontId="0" fillId="0" borderId="0" xfId="0" applyNumberFormat="1" applyBorder="1"/>
    <xf numFmtId="165" fontId="8" fillId="0" borderId="6" xfId="2" applyNumberFormat="1" applyFont="1" applyBorder="1" applyAlignment="1">
      <alignment horizontal="right"/>
    </xf>
    <xf numFmtId="43" fontId="9" fillId="0" borderId="5" xfId="10" applyFont="1" applyFill="1" applyBorder="1" applyAlignment="1">
      <alignment horizontal="right"/>
    </xf>
    <xf numFmtId="0" fontId="0" fillId="0" borderId="5" xfId="0" applyBorder="1"/>
    <xf numFmtId="167" fontId="8" fillId="0" borderId="5" xfId="2" applyNumberFormat="1" applyFont="1" applyBorder="1"/>
    <xf numFmtId="1" fontId="9" fillId="0" borderId="5" xfId="2" applyNumberFormat="1" applyFont="1" applyFill="1" applyBorder="1" applyAlignment="1">
      <alignment horizontal="center"/>
    </xf>
    <xf numFmtId="43" fontId="9" fillId="0" borderId="5" xfId="10" applyFont="1" applyFill="1" applyBorder="1" applyAlignment="1">
      <alignment horizontal="right" vertical="center"/>
    </xf>
    <xf numFmtId="43" fontId="9" fillId="0" borderId="5" xfId="10" applyFont="1" applyFill="1" applyBorder="1"/>
    <xf numFmtId="43" fontId="9" fillId="0" borderId="6" xfId="10" applyFont="1" applyFill="1" applyBorder="1"/>
    <xf numFmtId="43" fontId="9" fillId="0" borderId="5" xfId="10" applyFont="1" applyFill="1" applyBorder="1" applyAlignment="1">
      <alignment horizontal="center"/>
    </xf>
    <xf numFmtId="43" fontId="9" fillId="2" borderId="5" xfId="10" applyFont="1" applyFill="1" applyBorder="1" applyAlignment="1">
      <alignment horizontal="right"/>
    </xf>
    <xf numFmtId="43" fontId="9" fillId="0" borderId="6" xfId="10" applyFont="1" applyFill="1" applyBorder="1" applyAlignment="1">
      <alignment horizontal="right"/>
    </xf>
    <xf numFmtId="4" fontId="8" fillId="0" borderId="16" xfId="2" applyNumberFormat="1" applyFont="1" applyBorder="1"/>
    <xf numFmtId="0" fontId="8" fillId="0" borderId="5" xfId="2" applyFont="1" applyFill="1" applyBorder="1"/>
    <xf numFmtId="165" fontId="8" fillId="0" borderId="9" xfId="2" applyNumberFormat="1" applyFont="1" applyBorder="1" applyAlignment="1">
      <alignment horizontal="right"/>
    </xf>
    <xf numFmtId="0" fontId="8" fillId="3" borderId="35" xfId="2" applyFont="1" applyFill="1" applyBorder="1" applyAlignment="1">
      <alignment horizontal="center"/>
    </xf>
    <xf numFmtId="0" fontId="9" fillId="3" borderId="18" xfId="2" applyFont="1" applyFill="1" applyBorder="1" applyAlignment="1">
      <alignment horizontal="left" vertical="center" wrapText="1"/>
    </xf>
    <xf numFmtId="0" fontId="8" fillId="3" borderId="19" xfId="2" applyFont="1" applyFill="1" applyBorder="1"/>
    <xf numFmtId="4" fontId="8" fillId="3" borderId="19" xfId="2" applyNumberFormat="1" applyFont="1" applyFill="1" applyBorder="1"/>
    <xf numFmtId="4" fontId="9" fillId="3" borderId="19" xfId="2" applyNumberFormat="1" applyFont="1" applyFill="1" applyBorder="1" applyAlignment="1">
      <alignment horizontal="center"/>
    </xf>
    <xf numFmtId="4" fontId="8" fillId="3" borderId="36" xfId="2" applyNumberFormat="1" applyFont="1" applyFill="1" applyBorder="1"/>
    <xf numFmtId="165" fontId="9" fillId="5" borderId="8" xfId="2" applyNumberFormat="1" applyFont="1" applyFill="1" applyBorder="1" applyAlignment="1">
      <alignment vertical="center"/>
    </xf>
    <xf numFmtId="165" fontId="9" fillId="5" borderId="9" xfId="2" applyNumberFormat="1" applyFont="1" applyFill="1" applyBorder="1" applyAlignment="1">
      <alignment vertical="center"/>
    </xf>
    <xf numFmtId="1" fontId="9" fillId="2" borderId="16" xfId="2" applyNumberFormat="1" applyFont="1" applyFill="1" applyBorder="1" applyAlignment="1">
      <alignment horizontal="center"/>
    </xf>
    <xf numFmtId="43" fontId="9" fillId="2" borderId="16" xfId="10" applyNumberFormat="1" applyFont="1" applyFill="1" applyBorder="1" applyAlignment="1"/>
    <xf numFmtId="43" fontId="9" fillId="0" borderId="16" xfId="10" applyNumberFormat="1" applyFont="1" applyFill="1" applyBorder="1" applyAlignment="1"/>
    <xf numFmtId="43" fontId="9" fillId="2" borderId="17" xfId="10" applyNumberFormat="1" applyFont="1" applyFill="1" applyBorder="1" applyAlignment="1"/>
    <xf numFmtId="2" fontId="19" fillId="0" borderId="5" xfId="10" applyNumberFormat="1" applyFont="1" applyFill="1" applyBorder="1" applyAlignment="1"/>
    <xf numFmtId="166" fontId="9" fillId="0" borderId="5" xfId="3" applyNumberFormat="1" applyFont="1" applyFill="1" applyBorder="1" applyAlignment="1"/>
    <xf numFmtId="4" fontId="0" fillId="0" borderId="0" xfId="0" applyNumberFormat="1" applyFill="1"/>
    <xf numFmtId="0" fontId="8" fillId="0" borderId="16" xfId="2" applyFont="1" applyBorder="1" applyAlignment="1">
      <alignment horizontal="center"/>
    </xf>
    <xf numFmtId="4" fontId="8" fillId="0" borderId="16" xfId="2" applyNumberFormat="1" applyFont="1" applyBorder="1" applyAlignment="1">
      <alignment horizontal="right"/>
    </xf>
    <xf numFmtId="0" fontId="8" fillId="0" borderId="16" xfId="2" applyFont="1" applyFill="1" applyBorder="1" applyAlignment="1">
      <alignment horizontal="left" wrapText="1"/>
    </xf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vertical="center" wrapText="1"/>
    </xf>
    <xf numFmtId="0" fontId="8" fillId="0" borderId="5" xfId="2" applyFont="1" applyBorder="1" applyAlignment="1">
      <alignment horizontal="center"/>
    </xf>
    <xf numFmtId="43" fontId="9" fillId="2" borderId="5" xfId="10" applyNumberFormat="1" applyFont="1" applyFill="1" applyBorder="1"/>
    <xf numFmtId="0" fontId="9" fillId="0" borderId="5" xfId="2" applyFont="1" applyFill="1" applyBorder="1" applyAlignment="1">
      <alignment horizontal="center" vertical="center" wrapText="1"/>
    </xf>
    <xf numFmtId="43" fontId="9" fillId="2" borderId="6" xfId="10" applyNumberFormat="1" applyFont="1" applyFill="1" applyBorder="1"/>
    <xf numFmtId="0" fontId="9" fillId="5" borderId="8" xfId="2" applyFont="1" applyFill="1" applyBorder="1" applyAlignment="1">
      <alignment horizontal="center" vertical="center"/>
    </xf>
    <xf numFmtId="4" fontId="9" fillId="5" borderId="8" xfId="2" applyNumberFormat="1" applyFont="1" applyFill="1" applyBorder="1" applyAlignment="1">
      <alignment vertical="center"/>
    </xf>
    <xf numFmtId="4" fontId="9" fillId="5" borderId="9" xfId="2" applyNumberFormat="1" applyFont="1" applyFill="1" applyBorder="1" applyAlignment="1">
      <alignment vertical="center"/>
    </xf>
    <xf numFmtId="2" fontId="9" fillId="0" borderId="5" xfId="3" applyNumberFormat="1" applyFont="1" applyFill="1" applyBorder="1" applyAlignment="1"/>
    <xf numFmtId="0" fontId="8" fillId="0" borderId="32" xfId="2" applyFont="1" applyFill="1" applyBorder="1" applyAlignment="1">
      <alignment horizontal="center"/>
    </xf>
    <xf numFmtId="166" fontId="8" fillId="0" borderId="16" xfId="2" applyNumberFormat="1" applyFont="1" applyFill="1" applyBorder="1"/>
    <xf numFmtId="0" fontId="8" fillId="0" borderId="27" xfId="2" applyFont="1" applyBorder="1" applyAlignment="1">
      <alignment horizontal="center"/>
    </xf>
    <xf numFmtId="0" fontId="8" fillId="0" borderId="8" xfId="2" applyFont="1" applyBorder="1" applyAlignment="1">
      <alignment horizontal="left" wrapText="1"/>
    </xf>
    <xf numFmtId="166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165" fontId="8" fillId="0" borderId="8" xfId="2" applyNumberFormat="1" applyFont="1" applyBorder="1"/>
    <xf numFmtId="4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/>
    <xf numFmtId="165" fontId="8" fillId="0" borderId="9" xfId="2" applyNumberFormat="1" applyFont="1" applyBorder="1"/>
    <xf numFmtId="0" fontId="9" fillId="3" borderId="18" xfId="2" applyFont="1" applyFill="1" applyBorder="1" applyAlignment="1">
      <alignment horizontal="left" wrapText="1"/>
    </xf>
    <xf numFmtId="0" fontId="8" fillId="3" borderId="27" xfId="2" applyFont="1" applyFill="1" applyBorder="1" applyAlignment="1">
      <alignment horizontal="center"/>
    </xf>
    <xf numFmtId="1" fontId="9" fillId="5" borderId="8" xfId="2" applyNumberFormat="1" applyFont="1" applyFill="1" applyBorder="1" applyAlignment="1">
      <alignment horizontal="center"/>
    </xf>
    <xf numFmtId="43" fontId="9" fillId="5" borderId="8" xfId="10" applyNumberFormat="1" applyFont="1" applyFill="1" applyBorder="1"/>
    <xf numFmtId="43" fontId="9" fillId="5" borderId="9" xfId="10" applyNumberFormat="1" applyFont="1" applyFill="1" applyBorder="1"/>
    <xf numFmtId="0" fontId="8" fillId="0" borderId="5" xfId="2" quotePrefix="1" applyFont="1" applyFill="1" applyBorder="1" applyAlignment="1">
      <alignment horizontal="left" wrapText="1"/>
    </xf>
    <xf numFmtId="0" fontId="0" fillId="0" borderId="0" xfId="0" applyFill="1" applyBorder="1"/>
    <xf numFmtId="0" fontId="3" fillId="0" borderId="29" xfId="2" applyFont="1" applyFill="1" applyBorder="1" applyAlignment="1">
      <alignment horizontal="center"/>
    </xf>
    <xf numFmtId="0" fontId="3" fillId="0" borderId="5" xfId="2" applyFont="1" applyFill="1" applyBorder="1" applyAlignment="1">
      <alignment horizontal="left" wrapText="1"/>
    </xf>
    <xf numFmtId="166" fontId="3" fillId="0" borderId="5" xfId="2" applyNumberFormat="1" applyFont="1" applyFill="1" applyBorder="1"/>
    <xf numFmtId="4" fontId="3" fillId="0" borderId="5" xfId="2" applyNumberFormat="1" applyFont="1" applyFill="1" applyBorder="1" applyAlignment="1">
      <alignment horizontal="right"/>
    </xf>
    <xf numFmtId="0" fontId="9" fillId="5" borderId="8" xfId="2" applyFont="1" applyFill="1" applyBorder="1" applyAlignment="1">
      <alignment horizontal="center"/>
    </xf>
    <xf numFmtId="4" fontId="9" fillId="5" borderId="8" xfId="2" applyNumberFormat="1" applyFont="1" applyFill="1" applyBorder="1"/>
    <xf numFmtId="4" fontId="9" fillId="5" borderId="9" xfId="2" applyNumberFormat="1" applyFont="1" applyFill="1" applyBorder="1"/>
    <xf numFmtId="0" fontId="8" fillId="0" borderId="16" xfId="2" applyFont="1" applyBorder="1" applyAlignment="1">
      <alignment horizontal="right" vertical="center" wrapText="1"/>
    </xf>
    <xf numFmtId="0" fontId="8" fillId="0" borderId="16" xfId="2" applyFont="1" applyFill="1" applyBorder="1" applyAlignment="1">
      <alignment horizontal="center"/>
    </xf>
    <xf numFmtId="0" fontId="8" fillId="0" borderId="5" xfId="2" applyFont="1" applyBorder="1" applyAlignment="1">
      <alignment horizontal="right" vertical="center" wrapText="1"/>
    </xf>
    <xf numFmtId="0" fontId="8" fillId="0" borderId="5" xfId="2" applyFont="1" applyFill="1" applyBorder="1" applyAlignment="1">
      <alignment horizontal="right" vertical="center" wrapText="1"/>
    </xf>
    <xf numFmtId="0" fontId="8" fillId="0" borderId="5" xfId="2" quotePrefix="1" applyFont="1" applyFill="1" applyBorder="1" applyAlignment="1">
      <alignment horizontal="right" vertical="center" wrapText="1"/>
    </xf>
    <xf numFmtId="4" fontId="8" fillId="0" borderId="11" xfId="2" applyNumberFormat="1" applyFont="1" applyFill="1" applyBorder="1"/>
    <xf numFmtId="4" fontId="8" fillId="0" borderId="31" xfId="2" applyNumberFormat="1" applyFont="1" applyFill="1" applyBorder="1"/>
    <xf numFmtId="0" fontId="9" fillId="3" borderId="2" xfId="2" applyFont="1" applyFill="1" applyBorder="1" applyAlignment="1">
      <alignment horizontal="left" wrapText="1"/>
    </xf>
    <xf numFmtId="166" fontId="9" fillId="3" borderId="2" xfId="2" applyNumberFormat="1" applyFont="1" applyFill="1" applyBorder="1"/>
    <xf numFmtId="1" fontId="22" fillId="3" borderId="2" xfId="2" applyNumberFormat="1" applyFont="1" applyFill="1" applyBorder="1" applyAlignment="1">
      <alignment horizontal="center"/>
    </xf>
    <xf numFmtId="4" fontId="22" fillId="3" borderId="2" xfId="2" applyNumberFormat="1" applyFont="1" applyFill="1" applyBorder="1"/>
    <xf numFmtId="0" fontId="9" fillId="5" borderId="8" xfId="10" applyNumberFormat="1" applyFont="1" applyFill="1" applyBorder="1" applyAlignment="1">
      <alignment horizontal="center"/>
    </xf>
    <xf numFmtId="43" fontId="9" fillId="5" borderId="8" xfId="10" applyNumberFormat="1" applyFont="1" applyFill="1" applyBorder="1" applyAlignment="1">
      <alignment horizontal="center"/>
    </xf>
    <xf numFmtId="4" fontId="9" fillId="3" borderId="9" xfId="2" applyNumberFormat="1" applyFont="1" applyFill="1" applyBorder="1"/>
    <xf numFmtId="43" fontId="9" fillId="0" borderId="17" xfId="10" applyFont="1" applyFill="1" applyBorder="1" applyAlignment="1"/>
    <xf numFmtId="0" fontId="8" fillId="0" borderId="41" xfId="2" applyFont="1" applyBorder="1" applyAlignment="1">
      <alignment horizontal="center"/>
    </xf>
    <xf numFmtId="0" fontId="9" fillId="12" borderId="19" xfId="2" applyFont="1" applyFill="1" applyBorder="1" applyAlignment="1">
      <alignment horizontal="left" wrapText="1"/>
    </xf>
    <xf numFmtId="166" fontId="9" fillId="12" borderId="19" xfId="2" applyNumberFormat="1" applyFont="1" applyFill="1" applyBorder="1"/>
    <xf numFmtId="1" fontId="9" fillId="12" borderId="19" xfId="2" applyNumberFormat="1" applyFont="1" applyFill="1" applyBorder="1" applyAlignment="1">
      <alignment horizontal="center"/>
    </xf>
    <xf numFmtId="4" fontId="9" fillId="12" borderId="19" xfId="2" applyNumberFormat="1" applyFont="1" applyFill="1" applyBorder="1"/>
    <xf numFmtId="4" fontId="9" fillId="12" borderId="36" xfId="2" applyNumberFormat="1" applyFont="1" applyFill="1" applyBorder="1"/>
    <xf numFmtId="3" fontId="9" fillId="3" borderId="2" xfId="2" applyNumberFormat="1" applyFont="1" applyFill="1" applyBorder="1" applyAlignment="1">
      <alignment horizontal="center"/>
    </xf>
    <xf numFmtId="4" fontId="9" fillId="3" borderId="2" xfId="2" applyNumberFormat="1" applyFont="1" applyFill="1" applyBorder="1"/>
    <xf numFmtId="4" fontId="9" fillId="3" borderId="3" xfId="2" applyNumberFormat="1" applyFont="1" applyFill="1" applyBorder="1"/>
    <xf numFmtId="3" fontId="9" fillId="5" borderId="8" xfId="2" applyNumberFormat="1" applyFont="1" applyFill="1" applyBorder="1" applyAlignment="1">
      <alignment horizontal="center"/>
    </xf>
    <xf numFmtId="0" fontId="8" fillId="0" borderId="28" xfId="2" applyFont="1" applyBorder="1" applyAlignment="1">
      <alignment horizontal="center"/>
    </xf>
    <xf numFmtId="1" fontId="8" fillId="0" borderId="16" xfId="2" applyNumberFormat="1" applyFont="1" applyFill="1" applyBorder="1" applyAlignment="1">
      <alignment horizontal="center"/>
    </xf>
    <xf numFmtId="43" fontId="8" fillId="0" borderId="16" xfId="10" applyNumberFormat="1" applyFont="1" applyFill="1" applyBorder="1"/>
    <xf numFmtId="43" fontId="8" fillId="0" borderId="17" xfId="10" applyNumberFormat="1" applyFont="1" applyFill="1" applyBorder="1"/>
    <xf numFmtId="0" fontId="0" fillId="0" borderId="29" xfId="0" applyBorder="1"/>
    <xf numFmtId="0" fontId="9" fillId="0" borderId="29" xfId="2" applyFont="1" applyBorder="1" applyAlignment="1">
      <alignment horizontal="left" wrapText="1"/>
    </xf>
    <xf numFmtId="0" fontId="9" fillId="12" borderId="5" xfId="2" applyFont="1" applyFill="1" applyBorder="1" applyAlignment="1">
      <alignment horizontal="left" wrapText="1"/>
    </xf>
    <xf numFmtId="1" fontId="9" fillId="12" borderId="5" xfId="2" applyNumberFormat="1" applyFont="1" applyFill="1" applyBorder="1" applyAlignment="1">
      <alignment horizontal="center"/>
    </xf>
    <xf numFmtId="43" fontId="9" fillId="12" borderId="5" xfId="10" applyNumberFormat="1" applyFont="1" applyFill="1" applyBorder="1"/>
    <xf numFmtId="0" fontId="8" fillId="0" borderId="29" xfId="2" applyFont="1" applyBorder="1" applyAlignment="1">
      <alignment horizontal="left" wrapText="1"/>
    </xf>
    <xf numFmtId="1" fontId="8" fillId="2" borderId="13" xfId="2" applyNumberFormat="1" applyFont="1" applyFill="1" applyBorder="1" applyAlignment="1">
      <alignment horizontal="center"/>
    </xf>
    <xf numFmtId="43" fontId="8" fillId="0" borderId="13" xfId="10" applyNumberFormat="1" applyFont="1" applyFill="1" applyBorder="1"/>
    <xf numFmtId="43" fontId="8" fillId="0" borderId="14" xfId="10" applyNumberFormat="1" applyFont="1" applyFill="1" applyBorder="1"/>
    <xf numFmtId="0" fontId="8" fillId="0" borderId="13" xfId="2" applyFont="1" applyBorder="1" applyAlignment="1">
      <alignment horizontal="center" vertical="center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4" fontId="8" fillId="0" borderId="14" xfId="2" applyNumberFormat="1" applyFont="1" applyBorder="1"/>
    <xf numFmtId="1" fontId="8" fillId="0" borderId="13" xfId="2" applyNumberFormat="1" applyFont="1" applyBorder="1" applyAlignment="1">
      <alignment horizontal="center"/>
    </xf>
    <xf numFmtId="0" fontId="8" fillId="0" borderId="26" xfId="2" applyFont="1" applyBorder="1" applyAlignment="1">
      <alignment horizontal="left" wrapText="1"/>
    </xf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165" fontId="8" fillId="0" borderId="13" xfId="2" applyNumberFormat="1" applyFont="1" applyBorder="1"/>
    <xf numFmtId="166" fontId="8" fillId="3" borderId="19" xfId="2" applyNumberFormat="1" applyFont="1" applyFill="1" applyBorder="1"/>
    <xf numFmtId="0" fontId="8" fillId="3" borderId="19" xfId="2" applyFont="1" applyFill="1" applyBorder="1" applyAlignment="1">
      <alignment horizontal="center" vertical="center"/>
    </xf>
    <xf numFmtId="165" fontId="8" fillId="3" borderId="19" xfId="2" applyNumberFormat="1" applyFont="1" applyFill="1" applyBorder="1"/>
    <xf numFmtId="4" fontId="8" fillId="3" borderId="19" xfId="2" applyNumberFormat="1" applyFont="1" applyFill="1" applyBorder="1" applyAlignment="1">
      <alignment horizontal="right"/>
    </xf>
    <xf numFmtId="0" fontId="8" fillId="3" borderId="44" xfId="2" applyFont="1" applyFill="1" applyBorder="1" applyAlignment="1">
      <alignment horizontal="center"/>
    </xf>
    <xf numFmtId="0" fontId="9" fillId="0" borderId="0" xfId="2" applyFont="1" applyBorder="1" applyAlignment="1">
      <alignment horizontal="left" wrapText="1"/>
    </xf>
    <xf numFmtId="0" fontId="9" fillId="12" borderId="26" xfId="2" applyFont="1" applyFill="1" applyBorder="1" applyAlignment="1">
      <alignment horizontal="left" wrapText="1"/>
    </xf>
    <xf numFmtId="1" fontId="9" fillId="12" borderId="13" xfId="2" applyNumberFormat="1" applyFont="1" applyFill="1" applyBorder="1" applyAlignment="1">
      <alignment horizontal="center"/>
    </xf>
    <xf numFmtId="43" fontId="9" fillId="12" borderId="13" xfId="10" applyNumberFormat="1" applyFont="1" applyFill="1" applyBorder="1"/>
    <xf numFmtId="0" fontId="8" fillId="0" borderId="38" xfId="2" applyFont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9" fillId="12" borderId="45" xfId="2" applyFont="1" applyFill="1" applyBorder="1" applyAlignment="1">
      <alignment horizontal="left" wrapText="1"/>
    </xf>
    <xf numFmtId="0" fontId="9" fillId="3" borderId="19" xfId="2" applyFont="1" applyFill="1" applyBorder="1" applyAlignment="1">
      <alignment horizontal="center"/>
    </xf>
    <xf numFmtId="4" fontId="9" fillId="3" borderId="19" xfId="2" applyNumberFormat="1" applyFont="1" applyFill="1" applyBorder="1"/>
    <xf numFmtId="4" fontId="9" fillId="3" borderId="36" xfId="2" applyNumberFormat="1" applyFont="1" applyFill="1" applyBorder="1"/>
    <xf numFmtId="0" fontId="9" fillId="0" borderId="16" xfId="2" applyFont="1" applyBorder="1" applyAlignment="1">
      <alignment horizontal="left" wrapText="1"/>
    </xf>
    <xf numFmtId="0" fontId="9" fillId="12" borderId="16" xfId="2" applyFont="1" applyFill="1" applyBorder="1" applyAlignment="1">
      <alignment horizontal="left" wrapText="1"/>
    </xf>
    <xf numFmtId="1" fontId="9" fillId="12" borderId="16" xfId="2" applyNumberFormat="1" applyFont="1" applyFill="1" applyBorder="1" applyAlignment="1">
      <alignment horizontal="center"/>
    </xf>
    <xf numFmtId="43" fontId="9" fillId="12" borderId="16" xfId="10" applyNumberFormat="1" applyFont="1" applyFill="1" applyBorder="1"/>
    <xf numFmtId="0" fontId="9" fillId="3" borderId="41" xfId="2" applyFont="1" applyFill="1" applyBorder="1" applyAlignment="1">
      <alignment horizontal="left" wrapText="1"/>
    </xf>
    <xf numFmtId="0" fontId="8" fillId="0" borderId="35" xfId="2" applyFont="1" applyBorder="1" applyAlignment="1">
      <alignment horizontal="center"/>
    </xf>
    <xf numFmtId="0" fontId="9" fillId="0" borderId="16" xfId="2" applyFont="1" applyBorder="1" applyAlignment="1">
      <alignment horizontal="left"/>
    </xf>
    <xf numFmtId="4" fontId="8" fillId="0" borderId="9" xfId="2" applyNumberFormat="1" applyFont="1" applyBorder="1"/>
    <xf numFmtId="0" fontId="9" fillId="7" borderId="5" xfId="2" applyNumberFormat="1" applyFont="1" applyFill="1" applyBorder="1" applyAlignment="1">
      <alignment horizontal="center" vertical="center"/>
    </xf>
    <xf numFmtId="4" fontId="9" fillId="3" borderId="20" xfId="1" applyNumberFormat="1" applyFont="1" applyFill="1" applyBorder="1"/>
    <xf numFmtId="44" fontId="9" fillId="3" borderId="1" xfId="1" applyNumberFormat="1" applyFont="1" applyFill="1" applyBorder="1" applyAlignment="1">
      <alignment horizontal="center"/>
    </xf>
    <xf numFmtId="44" fontId="9" fillId="3" borderId="2" xfId="1" applyNumberFormat="1" applyFont="1" applyFill="1" applyBorder="1" applyAlignment="1">
      <alignment horizontal="center"/>
    </xf>
    <xf numFmtId="0" fontId="9" fillId="3" borderId="10" xfId="1" applyFont="1" applyFill="1" applyBorder="1" applyAlignment="1">
      <alignment horizontal="center"/>
    </xf>
    <xf numFmtId="0" fontId="9" fillId="3" borderId="11" xfId="1" applyFont="1" applyFill="1" applyBorder="1" applyAlignment="1">
      <alignment horizontal="center" vertical="center" wrapText="1"/>
    </xf>
    <xf numFmtId="164" fontId="9" fillId="3" borderId="11" xfId="1" applyNumberFormat="1" applyFont="1" applyFill="1" applyBorder="1" applyAlignment="1">
      <alignment horizontal="center" vertical="center" wrapText="1"/>
    </xf>
    <xf numFmtId="44" fontId="9" fillId="3" borderId="42" xfId="1" applyNumberFormat="1" applyFont="1" applyFill="1" applyBorder="1"/>
    <xf numFmtId="0" fontId="9" fillId="0" borderId="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164" fontId="8" fillId="6" borderId="2" xfId="1" applyNumberFormat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164" fontId="8" fillId="0" borderId="2" xfId="3" applyFont="1" applyBorder="1"/>
    <xf numFmtId="164" fontId="8" fillId="0" borderId="2" xfId="3" applyFont="1" applyBorder="1" applyAlignment="1">
      <alignment horizontal="center"/>
    </xf>
    <xf numFmtId="164" fontId="8" fillId="0" borderId="3" xfId="3" applyFont="1" applyBorder="1" applyAlignment="1">
      <alignment horizontal="center"/>
    </xf>
    <xf numFmtId="0" fontId="8" fillId="0" borderId="5" xfId="1" applyFont="1" applyBorder="1" applyAlignment="1">
      <alignment horizontal="center" vertical="center" wrapText="1"/>
    </xf>
    <xf numFmtId="164" fontId="8" fillId="0" borderId="5" xfId="3" applyFont="1" applyBorder="1"/>
    <xf numFmtId="164" fontId="8" fillId="0" borderId="5" xfId="3" applyFont="1" applyBorder="1" applyAlignment="1">
      <alignment horizontal="center"/>
    </xf>
    <xf numFmtId="164" fontId="8" fillId="0" borderId="6" xfId="3" applyFont="1" applyBorder="1" applyAlignment="1">
      <alignment horizontal="center"/>
    </xf>
    <xf numFmtId="164" fontId="12" fillId="0" borderId="5" xfId="3" applyFont="1" applyBorder="1" applyAlignment="1">
      <alignment horizontal="center"/>
    </xf>
    <xf numFmtId="0" fontId="8" fillId="0" borderId="11" xfId="1" applyFont="1" applyBorder="1" applyAlignment="1">
      <alignment horizontal="center" vertical="center" wrapText="1"/>
    </xf>
    <xf numFmtId="164" fontId="8" fillId="0" borderId="11" xfId="1" applyNumberFormat="1" applyFont="1" applyBorder="1" applyAlignment="1">
      <alignment horizontal="center" vertical="center" wrapText="1"/>
    </xf>
    <xf numFmtId="164" fontId="8" fillId="0" borderId="11" xfId="3" applyFont="1" applyBorder="1"/>
    <xf numFmtId="164" fontId="8" fillId="0" borderId="11" xfId="3" applyFont="1" applyBorder="1" applyAlignment="1">
      <alignment horizontal="center"/>
    </xf>
    <xf numFmtId="164" fontId="8" fillId="0" borderId="31" xfId="3" applyFont="1" applyBorder="1" applyAlignment="1">
      <alignment horizontal="center"/>
    </xf>
    <xf numFmtId="0" fontId="9" fillId="0" borderId="5" xfId="1" applyFont="1" applyBorder="1" applyAlignment="1">
      <alignment horizontal="center" wrapText="1"/>
    </xf>
    <xf numFmtId="164" fontId="9" fillId="0" borderId="5" xfId="3" applyFont="1" applyBorder="1"/>
    <xf numFmtId="4" fontId="9" fillId="3" borderId="33" xfId="1" applyNumberFormat="1" applyFont="1" applyFill="1" applyBorder="1"/>
    <xf numFmtId="44" fontId="9" fillId="3" borderId="15" xfId="1" applyNumberFormat="1" applyFont="1" applyFill="1" applyBorder="1" applyAlignment="1">
      <alignment horizontal="center"/>
    </xf>
    <xf numFmtId="44" fontId="9" fillId="3" borderId="16" xfId="1" applyNumberFormat="1" applyFont="1" applyFill="1" applyBorder="1" applyAlignment="1">
      <alignment horizontal="center"/>
    </xf>
    <xf numFmtId="4" fontId="9" fillId="3" borderId="16" xfId="1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44" fontId="8" fillId="0" borderId="2" xfId="1" applyNumberFormat="1" applyFont="1" applyBorder="1"/>
    <xf numFmtId="44" fontId="8" fillId="0" borderId="2" xfId="1" applyNumberFormat="1" applyFont="1" applyBorder="1" applyAlignment="1">
      <alignment horizontal="center"/>
    </xf>
    <xf numFmtId="44" fontId="12" fillId="0" borderId="2" xfId="0" applyNumberFormat="1" applyFont="1" applyBorder="1" applyAlignment="1">
      <alignment horizontal="center"/>
    </xf>
    <xf numFmtId="44" fontId="8" fillId="0" borderId="3" xfId="1" applyNumberFormat="1" applyFont="1" applyBorder="1" applyAlignment="1">
      <alignment horizontal="center"/>
    </xf>
    <xf numFmtId="44" fontId="8" fillId="0" borderId="5" xfId="1" applyNumberFormat="1" applyFont="1" applyBorder="1" applyAlignment="1">
      <alignment horizontal="center"/>
    </xf>
    <xf numFmtId="44" fontId="8" fillId="0" borderId="6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164" fontId="8" fillId="6" borderId="11" xfId="1" applyNumberFormat="1" applyFont="1" applyFill="1" applyBorder="1" applyAlignment="1">
      <alignment horizontal="center"/>
    </xf>
    <xf numFmtId="44" fontId="8" fillId="0" borderId="11" xfId="1" applyNumberFormat="1" applyFont="1" applyBorder="1" applyAlignment="1">
      <alignment horizontal="center"/>
    </xf>
    <xf numFmtId="44" fontId="9" fillId="3" borderId="46" xfId="1" applyNumberFormat="1" applyFont="1" applyFill="1" applyBorder="1"/>
    <xf numFmtId="164" fontId="8" fillId="0" borderId="20" xfId="3" applyFont="1" applyBorder="1"/>
    <xf numFmtId="164" fontId="23" fillId="0" borderId="1" xfId="3" applyFont="1" applyBorder="1" applyAlignment="1">
      <alignment horizontal="center"/>
    </xf>
    <xf numFmtId="164" fontId="23" fillId="0" borderId="2" xfId="3" applyFont="1" applyBorder="1" applyAlignment="1">
      <alignment horizontal="center"/>
    </xf>
    <xf numFmtId="164" fontId="23" fillId="0" borderId="5" xfId="3" applyFont="1" applyBorder="1" applyAlignment="1">
      <alignment horizontal="center"/>
    </xf>
    <xf numFmtId="164" fontId="23" fillId="0" borderId="47" xfId="3" applyFont="1" applyBorder="1" applyAlignment="1">
      <alignment horizontal="center"/>
    </xf>
    <xf numFmtId="164" fontId="8" fillId="0" borderId="43" xfId="3" applyFont="1" applyBorder="1"/>
    <xf numFmtId="164" fontId="23" fillId="0" borderId="4" xfId="3" applyFont="1" applyBorder="1" applyAlignment="1">
      <alignment horizontal="center"/>
    </xf>
    <xf numFmtId="164" fontId="23" fillId="0" borderId="48" xfId="3" applyFont="1" applyBorder="1" applyAlignment="1">
      <alignment horizontal="center"/>
    </xf>
    <xf numFmtId="164" fontId="23" fillId="0" borderId="4" xfId="3" applyFont="1" applyFill="1" applyBorder="1" applyAlignment="1">
      <alignment horizontal="center"/>
    </xf>
    <xf numFmtId="164" fontId="23" fillId="0" borderId="11" xfId="3" applyFont="1" applyBorder="1" applyAlignment="1">
      <alignment horizontal="center"/>
    </xf>
    <xf numFmtId="164" fontId="8" fillId="0" borderId="42" xfId="3" applyFont="1" applyBorder="1"/>
    <xf numFmtId="164" fontId="23" fillId="0" borderId="10" xfId="3" applyFont="1" applyBorder="1" applyAlignment="1">
      <alignment horizontal="center"/>
    </xf>
    <xf numFmtId="164" fontId="23" fillId="0" borderId="49" xfId="3" applyFont="1" applyBorder="1" applyAlignment="1">
      <alignment horizontal="center"/>
    </xf>
    <xf numFmtId="164" fontId="23" fillId="0" borderId="30" xfId="3" applyFont="1" applyBorder="1" applyAlignment="1">
      <alignment horizontal="center"/>
    </xf>
    <xf numFmtId="164" fontId="23" fillId="0" borderId="6" xfId="3" applyFont="1" applyBorder="1" applyAlignment="1">
      <alignment horizontal="center"/>
    </xf>
    <xf numFmtId="164" fontId="9" fillId="0" borderId="46" xfId="3" applyFont="1" applyBorder="1"/>
    <xf numFmtId="164" fontId="23" fillId="0" borderId="7" xfId="3" applyFont="1" applyBorder="1" applyAlignment="1">
      <alignment horizontal="center"/>
    </xf>
    <xf numFmtId="164" fontId="23" fillId="0" borderId="8" xfId="3" applyFont="1" applyBorder="1" applyAlignment="1">
      <alignment horizontal="center"/>
    </xf>
    <xf numFmtId="164" fontId="23" fillId="0" borderId="9" xfId="3" applyFont="1" applyBorder="1" applyAlignment="1">
      <alignment horizontal="center"/>
    </xf>
    <xf numFmtId="0" fontId="9" fillId="0" borderId="50" xfId="1" applyFont="1" applyBorder="1" applyAlignment="1">
      <alignment horizontal="center"/>
    </xf>
    <xf numFmtId="164" fontId="9" fillId="6" borderId="45" xfId="1" applyNumberFormat="1" applyFont="1" applyFill="1" applyBorder="1" applyAlignment="1">
      <alignment horizontal="center"/>
    </xf>
    <xf numFmtId="0" fontId="9" fillId="0" borderId="45" xfId="1" applyFont="1" applyBorder="1" applyAlignment="1">
      <alignment horizontal="center" vertical="center" wrapText="1"/>
    </xf>
    <xf numFmtId="44" fontId="9" fillId="0" borderId="45" xfId="1" applyNumberFormat="1" applyFont="1" applyBorder="1"/>
    <xf numFmtId="44" fontId="8" fillId="0" borderId="45" xfId="1" applyNumberFormat="1" applyFont="1" applyBorder="1" applyAlignment="1">
      <alignment horizontal="center"/>
    </xf>
    <xf numFmtId="44" fontId="12" fillId="0" borderId="45" xfId="0" applyNumberFormat="1" applyFont="1" applyBorder="1" applyAlignment="1">
      <alignment horizontal="center"/>
    </xf>
    <xf numFmtId="44" fontId="8" fillId="0" borderId="51" xfId="1" applyNumberFormat="1" applyFont="1" applyBorder="1" applyAlignment="1">
      <alignment horizontal="center"/>
    </xf>
    <xf numFmtId="4" fontId="9" fillId="7" borderId="6" xfId="2" applyNumberFormat="1" applyFont="1" applyFill="1" applyBorder="1" applyAlignment="1">
      <alignment vertical="center"/>
    </xf>
    <xf numFmtId="0" fontId="9" fillId="3" borderId="41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0" fontId="9" fillId="0" borderId="16" xfId="2" applyFont="1" applyBorder="1" applyAlignment="1">
      <alignment horizontal="left" wrapText="1"/>
    </xf>
    <xf numFmtId="0" fontId="9" fillId="0" borderId="5" xfId="2" applyFont="1" applyBorder="1" applyAlignment="1">
      <alignment horizontal="center" wrapText="1"/>
    </xf>
    <xf numFmtId="0" fontId="9" fillId="0" borderId="5" xfId="2" applyFont="1" applyFill="1" applyBorder="1" applyAlignment="1">
      <alignment horizontal="center" wrapText="1"/>
    </xf>
    <xf numFmtId="0" fontId="9" fillId="0" borderId="29" xfId="2" applyFont="1" applyBorder="1" applyAlignment="1">
      <alignment horizontal="left" wrapText="1"/>
    </xf>
    <xf numFmtId="0" fontId="8" fillId="0" borderId="38" xfId="2" applyFont="1" applyBorder="1" applyAlignment="1">
      <alignment horizontal="center"/>
    </xf>
    <xf numFmtId="0" fontId="8" fillId="0" borderId="29" xfId="2" applyFont="1" applyBorder="1" applyAlignment="1">
      <alignment horizontal="center"/>
    </xf>
    <xf numFmtId="0" fontId="8" fillId="3" borderId="5" xfId="2" applyFont="1" applyFill="1" applyBorder="1" applyAlignment="1">
      <alignment horizontal="left" vertical="center" wrapText="1"/>
    </xf>
    <xf numFmtId="0" fontId="15" fillId="4" borderId="23" xfId="1" applyFont="1" applyFill="1" applyBorder="1" applyAlignment="1">
      <alignment horizontal="center" vertical="center"/>
    </xf>
    <xf numFmtId="0" fontId="15" fillId="4" borderId="24" xfId="1" applyFont="1" applyFill="1" applyBorder="1" applyAlignment="1">
      <alignment horizontal="center" vertical="center"/>
    </xf>
    <xf numFmtId="0" fontId="15" fillId="4" borderId="25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5" borderId="20" xfId="1" applyFont="1" applyFill="1" applyBorder="1" applyAlignment="1">
      <alignment horizontal="center" wrapText="1"/>
    </xf>
    <xf numFmtId="0" fontId="9" fillId="5" borderId="21" xfId="1" applyFont="1" applyFill="1" applyBorder="1" applyAlignment="1">
      <alignment horizontal="center" wrapText="1"/>
    </xf>
    <xf numFmtId="0" fontId="9" fillId="5" borderId="22" xfId="1" applyFont="1" applyFill="1" applyBorder="1" applyAlignment="1">
      <alignment horizontal="center" wrapText="1"/>
    </xf>
    <xf numFmtId="0" fontId="8" fillId="5" borderId="18" xfId="1" applyFont="1" applyFill="1" applyBorder="1" applyAlignment="1">
      <alignment horizontal="center"/>
    </xf>
    <xf numFmtId="0" fontId="8" fillId="5" borderId="15" xfId="1" applyFont="1" applyFill="1" applyBorder="1" applyAlignment="1">
      <alignment horizontal="center"/>
    </xf>
    <xf numFmtId="0" fontId="9" fillId="5" borderId="19" xfId="1" applyFont="1" applyFill="1" applyBorder="1" applyAlignment="1">
      <alignment horizontal="center" vertical="center" wrapText="1"/>
    </xf>
    <xf numFmtId="0" fontId="9" fillId="5" borderId="16" xfId="1" applyFont="1" applyFill="1" applyBorder="1" applyAlignment="1">
      <alignment horizontal="center" vertical="center" wrapText="1"/>
    </xf>
    <xf numFmtId="164" fontId="9" fillId="5" borderId="19" xfId="1" applyNumberFormat="1" applyFont="1" applyFill="1" applyBorder="1" applyAlignment="1">
      <alignment horizontal="center" vertical="center" wrapText="1"/>
    </xf>
    <xf numFmtId="164" fontId="9" fillId="5" borderId="16" xfId="1" applyNumberFormat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5" xfId="1" applyFont="1" applyFill="1" applyBorder="1" applyAlignment="1">
      <alignment horizontal="center" vertical="center" wrapText="1"/>
    </xf>
    <xf numFmtId="164" fontId="2" fillId="3" borderId="2" xfId="1" applyNumberFormat="1" applyFont="1" applyFill="1" applyBorder="1" applyAlignment="1">
      <alignment horizontal="center" vertical="center" wrapText="1"/>
    </xf>
    <xf numFmtId="164" fontId="2" fillId="3" borderId="5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5" xfId="1" applyNumberFormat="1" applyFont="1" applyFill="1" applyBorder="1" applyAlignment="1">
      <alignment horizontal="center" vertical="center" wrapText="1"/>
    </xf>
    <xf numFmtId="0" fontId="2" fillId="3" borderId="20" xfId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15" fillId="4" borderId="23" xfId="2" applyFont="1" applyFill="1" applyBorder="1" applyAlignment="1">
      <alignment horizontal="center" vertical="center"/>
    </xf>
    <xf numFmtId="0" fontId="15" fillId="4" borderId="24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65" fontId="9" fillId="3" borderId="2" xfId="2" applyNumberFormat="1" applyFont="1" applyFill="1" applyBorder="1" applyAlignment="1">
      <alignment horizontal="center" vertical="center" wrapText="1"/>
    </xf>
    <xf numFmtId="165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3" borderId="16" xfId="2" applyFont="1" applyFill="1" applyBorder="1" applyAlignment="1">
      <alignment horizontal="left" wrapText="1"/>
    </xf>
    <xf numFmtId="0" fontId="9" fillId="5" borderId="8" xfId="2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0" borderId="5" xfId="2" applyFont="1" applyBorder="1" applyAlignment="1">
      <alignment horizontal="center" wrapText="1"/>
    </xf>
    <xf numFmtId="0" fontId="9" fillId="5" borderId="11" xfId="2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left" wrapText="1"/>
    </xf>
    <xf numFmtId="0" fontId="9" fillId="0" borderId="42" xfId="2" applyFont="1" applyBorder="1" applyAlignment="1">
      <alignment horizontal="center" wrapText="1"/>
    </xf>
    <xf numFmtId="0" fontId="9" fillId="0" borderId="30" xfId="2" applyFont="1" applyBorder="1" applyAlignment="1">
      <alignment horizontal="center" wrapText="1"/>
    </xf>
    <xf numFmtId="0" fontId="9" fillId="0" borderId="33" xfId="2" applyFont="1" applyBorder="1" applyAlignment="1">
      <alignment horizontal="center" wrapText="1"/>
    </xf>
    <xf numFmtId="0" fontId="9" fillId="0" borderId="32" xfId="2" applyFont="1" applyBorder="1" applyAlignment="1">
      <alignment horizontal="center" wrapText="1"/>
    </xf>
    <xf numFmtId="0" fontId="9" fillId="0" borderId="43" xfId="2" applyFont="1" applyBorder="1" applyAlignment="1">
      <alignment horizontal="left" wrapText="1"/>
    </xf>
    <xf numFmtId="0" fontId="9" fillId="0" borderId="29" xfId="2" applyFont="1" applyBorder="1" applyAlignment="1">
      <alignment horizontal="left" wrapText="1"/>
    </xf>
    <xf numFmtId="0" fontId="9" fillId="0" borderId="42" xfId="2" applyFont="1" applyBorder="1" applyAlignment="1">
      <alignment horizontal="center" vertical="center" wrapText="1"/>
    </xf>
    <xf numFmtId="0" fontId="9" fillId="0" borderId="30" xfId="2" applyFont="1" applyBorder="1" applyAlignment="1">
      <alignment horizontal="center" vertical="center" wrapText="1"/>
    </xf>
    <xf numFmtId="0" fontId="9" fillId="0" borderId="33" xfId="2" applyFont="1" applyBorder="1" applyAlignment="1">
      <alignment horizontal="center" vertical="center" wrapText="1"/>
    </xf>
    <xf numFmtId="0" fontId="9" fillId="0" borderId="3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left" wrapText="1"/>
    </xf>
    <xf numFmtId="0" fontId="8" fillId="0" borderId="37" xfId="2" applyFont="1" applyBorder="1" applyAlignment="1">
      <alignment horizontal="center"/>
    </xf>
    <xf numFmtId="0" fontId="8" fillId="0" borderId="38" xfId="2" applyFont="1" applyBorder="1" applyAlignment="1">
      <alignment horizontal="center"/>
    </xf>
    <xf numFmtId="0" fontId="8" fillId="0" borderId="29" xfId="2" applyFont="1" applyBorder="1" applyAlignment="1">
      <alignment horizontal="center"/>
    </xf>
    <xf numFmtId="0" fontId="9" fillId="0" borderId="5" xfId="2" applyFont="1" applyFill="1" applyBorder="1" applyAlignment="1">
      <alignment horizont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28" xfId="2" applyFont="1" applyFill="1" applyBorder="1" applyAlignment="1">
      <alignment horizontal="left" vertical="center" wrapText="1"/>
    </xf>
    <xf numFmtId="0" fontId="9" fillId="5" borderId="8" xfId="2" applyFont="1" applyFill="1" applyBorder="1" applyAlignment="1">
      <alignment horizontal="left" wrapText="1"/>
    </xf>
    <xf numFmtId="0" fontId="9" fillId="3" borderId="40" xfId="2" applyFont="1" applyFill="1" applyBorder="1" applyAlignment="1">
      <alignment horizontal="left" wrapText="1"/>
    </xf>
    <xf numFmtId="0" fontId="9" fillId="3" borderId="41" xfId="2" applyFont="1" applyFill="1" applyBorder="1" applyAlignment="1">
      <alignment horizontal="left" wrapText="1"/>
    </xf>
    <xf numFmtId="0" fontId="9" fillId="0" borderId="32" xfId="2" applyFont="1" applyBorder="1" applyAlignment="1">
      <alignment horizontal="left" wrapText="1"/>
    </xf>
    <xf numFmtId="0" fontId="9" fillId="0" borderId="16" xfId="2" applyFont="1" applyBorder="1" applyAlignment="1">
      <alignment horizontal="left" wrapText="1"/>
    </xf>
    <xf numFmtId="0" fontId="9" fillId="3" borderId="20" xfId="2" applyFont="1" applyFill="1" applyBorder="1" applyAlignment="1">
      <alignment horizontal="left" wrapText="1"/>
    </xf>
    <xf numFmtId="0" fontId="9" fillId="3" borderId="28" xfId="2" applyFont="1" applyFill="1" applyBorder="1" applyAlignment="1">
      <alignment horizontal="left" wrapText="1"/>
    </xf>
    <xf numFmtId="0" fontId="9" fillId="3" borderId="35" xfId="2" applyFont="1" applyFill="1" applyBorder="1" applyAlignment="1">
      <alignment horizontal="left" wrapText="1"/>
    </xf>
    <xf numFmtId="0" fontId="8" fillId="5" borderId="1" xfId="1" applyFont="1" applyFill="1" applyBorder="1" applyAlignment="1">
      <alignment horizontal="center"/>
    </xf>
    <xf numFmtId="0" fontId="8" fillId="5" borderId="4" xfId="1" applyFont="1" applyFill="1" applyBorder="1" applyAlignment="1">
      <alignment horizontal="center"/>
    </xf>
    <xf numFmtId="0" fontId="9" fillId="5" borderId="2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64" fontId="9" fillId="5" borderId="2" xfId="1" applyNumberFormat="1" applyFont="1" applyFill="1" applyBorder="1" applyAlignment="1">
      <alignment horizontal="center" vertical="center" wrapText="1"/>
    </xf>
    <xf numFmtId="164" fontId="9" fillId="5" borderId="5" xfId="1" applyNumberFormat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wrapText="1"/>
    </xf>
    <xf numFmtId="0" fontId="13" fillId="3" borderId="2" xfId="0" applyFont="1" applyFill="1" applyBorder="1" applyAlignment="1">
      <alignment wrapText="1"/>
    </xf>
    <xf numFmtId="0" fontId="13" fillId="3" borderId="3" xfId="0" applyFont="1" applyFill="1" applyBorder="1" applyAlignment="1">
      <alignment wrapText="1"/>
    </xf>
    <xf numFmtId="4" fontId="2" fillId="8" borderId="42" xfId="2" applyNumberFormat="1" applyFont="1" applyFill="1" applyBorder="1" applyAlignment="1">
      <alignment vertical="center"/>
    </xf>
    <xf numFmtId="0" fontId="17" fillId="8" borderId="11" xfId="2" applyFont="1" applyFill="1" applyBorder="1" applyAlignment="1">
      <alignment horizontal="center" vertical="center"/>
    </xf>
    <xf numFmtId="0" fontId="16" fillId="8" borderId="11" xfId="1" applyFont="1" applyFill="1" applyBorder="1" applyAlignment="1">
      <alignment horizontal="right" vertical="center" wrapText="1"/>
    </xf>
    <xf numFmtId="0" fontId="18" fillId="8" borderId="11" xfId="2" applyFont="1" applyFill="1" applyBorder="1" applyAlignment="1">
      <alignment horizontal="center" vertical="center" wrapText="1"/>
    </xf>
    <xf numFmtId="1" fontId="17" fillId="8" borderId="11" xfId="2" applyNumberFormat="1" applyFont="1" applyFill="1" applyBorder="1" applyAlignment="1">
      <alignment horizontal="center" vertical="center"/>
    </xf>
    <xf numFmtId="4" fontId="2" fillId="13" borderId="11" xfId="2" applyNumberFormat="1" applyFont="1" applyFill="1" applyBorder="1" applyAlignment="1">
      <alignment vertical="center"/>
    </xf>
    <xf numFmtId="0" fontId="13" fillId="0" borderId="0" xfId="0" applyFont="1" applyFill="1" applyBorder="1"/>
    <xf numFmtId="0" fontId="20" fillId="3" borderId="6" xfId="0" applyFont="1" applyFill="1" applyBorder="1" applyAlignment="1">
      <alignment horizontal="center" vertical="center"/>
    </xf>
    <xf numFmtId="4" fontId="9" fillId="11" borderId="5" xfId="2" applyNumberFormat="1" applyFont="1" applyFill="1" applyBorder="1" applyAlignment="1">
      <alignment vertical="center"/>
    </xf>
    <xf numFmtId="0" fontId="16" fillId="13" borderId="5" xfId="1" applyFont="1" applyFill="1" applyBorder="1" applyAlignment="1">
      <alignment horizontal="right" vertical="center" wrapText="1"/>
    </xf>
    <xf numFmtId="0" fontId="24" fillId="13" borderId="30" xfId="2" applyFont="1" applyFill="1" applyBorder="1" applyAlignment="1">
      <alignment horizontal="center" vertical="center" wrapText="1"/>
    </xf>
    <xf numFmtId="1" fontId="2" fillId="13" borderId="11" xfId="2" applyNumberFormat="1" applyFont="1" applyFill="1" applyBorder="1" applyAlignment="1">
      <alignment horizontal="center" vertical="center"/>
    </xf>
    <xf numFmtId="4" fontId="8" fillId="11" borderId="11" xfId="2" applyNumberFormat="1" applyFont="1" applyFill="1" applyBorder="1" applyAlignment="1">
      <alignment vertical="center"/>
    </xf>
    <xf numFmtId="4" fontId="8" fillId="11" borderId="6" xfId="2" applyNumberFormat="1" applyFont="1" applyFill="1" applyBorder="1" applyAlignment="1">
      <alignment vertical="center"/>
    </xf>
    <xf numFmtId="0" fontId="9" fillId="13" borderId="5" xfId="2" applyFont="1" applyFill="1" applyBorder="1" applyAlignment="1">
      <alignment horizontal="center" wrapText="1"/>
    </xf>
    <xf numFmtId="43" fontId="9" fillId="13" borderId="5" xfId="2" applyNumberFormat="1" applyFont="1" applyFill="1" applyBorder="1" applyAlignment="1">
      <alignment horizontal="center" vertical="center"/>
    </xf>
    <xf numFmtId="4" fontId="8" fillId="3" borderId="3" xfId="2" applyNumberFormat="1" applyFont="1" applyFill="1" applyBorder="1"/>
    <xf numFmtId="4" fontId="8" fillId="3" borderId="17" xfId="2" applyNumberFormat="1" applyFont="1" applyFill="1" applyBorder="1"/>
    <xf numFmtId="2" fontId="8" fillId="0" borderId="5" xfId="2" applyNumberFormat="1" applyFont="1" applyFill="1" applyBorder="1"/>
    <xf numFmtId="0" fontId="14" fillId="0" borderId="0" xfId="0" applyFont="1" applyFill="1" applyBorder="1"/>
    <xf numFmtId="0" fontId="8" fillId="0" borderId="5" xfId="2" applyFont="1" applyBorder="1" applyAlignment="1">
      <alignment horizontal="left" wrapText="1"/>
    </xf>
    <xf numFmtId="43" fontId="9" fillId="13" borderId="16" xfId="10" applyNumberFormat="1" applyFont="1" applyFill="1" applyBorder="1" applyAlignment="1"/>
    <xf numFmtId="0" fontId="8" fillId="0" borderId="32" xfId="2" applyFont="1" applyBorder="1" applyAlignment="1">
      <alignment horizontal="left" wrapText="1"/>
    </xf>
    <xf numFmtId="0" fontId="8" fillId="0" borderId="16" xfId="2" applyFont="1" applyBorder="1" applyAlignment="1">
      <alignment horizontal="left" wrapText="1"/>
    </xf>
    <xf numFmtId="0" fontId="8" fillId="0" borderId="42" xfId="2" applyFont="1" applyBorder="1" applyAlignment="1">
      <alignment horizontal="center" wrapText="1"/>
    </xf>
    <xf numFmtId="0" fontId="8" fillId="0" borderId="30" xfId="2" applyFont="1" applyBorder="1" applyAlignment="1">
      <alignment horizontal="center" wrapText="1"/>
    </xf>
    <xf numFmtId="0" fontId="8" fillId="0" borderId="33" xfId="2" applyFont="1" applyBorder="1" applyAlignment="1">
      <alignment horizontal="center" wrapText="1"/>
    </xf>
    <xf numFmtId="0" fontId="8" fillId="0" borderId="32" xfId="2" applyFont="1" applyBorder="1" applyAlignment="1">
      <alignment horizontal="center" wrapText="1"/>
    </xf>
    <xf numFmtId="0" fontId="8" fillId="0" borderId="43" xfId="2" applyFont="1" applyBorder="1" applyAlignment="1">
      <alignment horizontal="left" wrapText="1"/>
    </xf>
    <xf numFmtId="0" fontId="8" fillId="0" borderId="29" xfId="2" applyFont="1" applyBorder="1" applyAlignment="1">
      <alignment horizontal="left" wrapText="1"/>
    </xf>
    <xf numFmtId="0" fontId="8" fillId="0" borderId="42" xfId="2" applyFont="1" applyBorder="1" applyAlignment="1">
      <alignment horizontal="center" vertical="center" wrapText="1"/>
    </xf>
    <xf numFmtId="0" fontId="8" fillId="0" borderId="30" xfId="2" applyFont="1" applyBorder="1" applyAlignment="1">
      <alignment horizontal="center" vertical="center" wrapText="1"/>
    </xf>
    <xf numFmtId="0" fontId="8" fillId="0" borderId="33" xfId="2" applyFont="1" applyBorder="1" applyAlignment="1">
      <alignment horizontal="center" vertical="center" wrapText="1"/>
    </xf>
    <xf numFmtId="0" fontId="8" fillId="0" borderId="32" xfId="2" applyFont="1" applyBorder="1" applyAlignment="1">
      <alignment horizontal="center" vertical="center" wrapText="1"/>
    </xf>
    <xf numFmtId="0" fontId="8" fillId="7" borderId="10" xfId="2" applyFont="1" applyFill="1" applyBorder="1" applyAlignment="1">
      <alignment horizontal="center" vertical="center"/>
    </xf>
    <xf numFmtId="0" fontId="11" fillId="7" borderId="11" xfId="1" applyFont="1" applyFill="1" applyBorder="1" applyAlignment="1">
      <alignment horizontal="right" vertical="center" wrapText="1"/>
    </xf>
    <xf numFmtId="0" fontId="10" fillId="7" borderId="11" xfId="2" applyFont="1" applyFill="1" applyBorder="1" applyAlignment="1">
      <alignment horizontal="center" vertical="center" wrapText="1"/>
    </xf>
    <xf numFmtId="1" fontId="8" fillId="7" borderId="11" xfId="2" applyNumberFormat="1" applyFont="1" applyFill="1" applyBorder="1" applyAlignment="1">
      <alignment horizontal="center" vertical="center"/>
    </xf>
    <xf numFmtId="44" fontId="9" fillId="3" borderId="5" xfId="1" applyNumberFormat="1" applyFont="1" applyFill="1" applyBorder="1"/>
    <xf numFmtId="0" fontId="9" fillId="3" borderId="5" xfId="1" applyFont="1" applyFill="1" applyBorder="1" applyAlignment="1">
      <alignment horizontal="center"/>
    </xf>
    <xf numFmtId="164" fontId="17" fillId="0" borderId="1" xfId="3" applyFont="1" applyBorder="1" applyAlignment="1">
      <alignment horizontal="center"/>
    </xf>
    <xf numFmtId="164" fontId="17" fillId="0" borderId="2" xfId="3" applyFont="1" applyBorder="1" applyAlignment="1">
      <alignment horizontal="center"/>
    </xf>
    <xf numFmtId="164" fontId="17" fillId="0" borderId="5" xfId="3" applyFont="1" applyBorder="1" applyAlignment="1">
      <alignment horizontal="center"/>
    </xf>
    <xf numFmtId="164" fontId="17" fillId="0" borderId="52" xfId="3" applyFont="1" applyBorder="1" applyAlignment="1">
      <alignment horizontal="center"/>
    </xf>
    <xf numFmtId="164" fontId="17" fillId="0" borderId="4" xfId="3" applyFont="1" applyBorder="1" applyAlignment="1">
      <alignment horizontal="center"/>
    </xf>
    <xf numFmtId="164" fontId="17" fillId="0" borderId="48" xfId="3" applyFont="1" applyBorder="1" applyAlignment="1">
      <alignment horizontal="center"/>
    </xf>
    <xf numFmtId="164" fontId="17" fillId="0" borderId="4" xfId="3" applyFont="1" applyFill="1" applyBorder="1" applyAlignment="1">
      <alignment horizontal="center"/>
    </xf>
    <xf numFmtId="164" fontId="17" fillId="0" borderId="11" xfId="3" applyFont="1" applyBorder="1" applyAlignment="1">
      <alignment horizontal="center"/>
    </xf>
    <xf numFmtId="164" fontId="17" fillId="0" borderId="10" xfId="3" applyFont="1" applyBorder="1" applyAlignment="1">
      <alignment horizontal="center"/>
    </xf>
    <xf numFmtId="164" fontId="17" fillId="0" borderId="49" xfId="3" applyFont="1" applyBorder="1" applyAlignment="1">
      <alignment horizontal="center"/>
    </xf>
    <xf numFmtId="164" fontId="17" fillId="0" borderId="30" xfId="3" applyFont="1" applyBorder="1" applyAlignment="1">
      <alignment horizontal="center"/>
    </xf>
    <xf numFmtId="164" fontId="17" fillId="0" borderId="53" xfId="3" applyFont="1" applyBorder="1" applyAlignment="1">
      <alignment horizontal="center"/>
    </xf>
  </cellXfs>
  <cellStyles count="11">
    <cellStyle name="Millares" xfId="10" builtinId="3"/>
    <cellStyle name="Millares 2" xfId="5"/>
    <cellStyle name="Moneda 3" xfId="3"/>
    <cellStyle name="Normal" xfId="0" builtinId="0"/>
    <cellStyle name="Normal 2" xfId="2"/>
    <cellStyle name="Normal 2 2" xfId="6"/>
    <cellStyle name="Normal 2 3" xfId="8"/>
    <cellStyle name="Normal 3" xfId="9"/>
    <cellStyle name="Normal 3 10" xfId="7"/>
    <cellStyle name="Normal 4" xfId="1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437029</xdr:colOff>
      <xdr:row>0</xdr:row>
      <xdr:rowOff>0</xdr:rowOff>
    </xdr:from>
    <xdr:to>
      <xdr:col>4</xdr:col>
      <xdr:colOff>537882</xdr:colOff>
      <xdr:row>4</xdr:row>
      <xdr:rowOff>110227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ABC1E-484A-45F3-871C-1D426B23B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5581" b="24806"/>
        <a:stretch/>
      </xdr:blipFill>
      <xdr:spPr>
        <a:xfrm>
          <a:off x="437029" y="0"/>
          <a:ext cx="4325471" cy="10291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939846</xdr:colOff>
      <xdr:row>0</xdr:row>
      <xdr:rowOff>168088</xdr:rowOff>
    </xdr:from>
    <xdr:to>
      <xdr:col>17</xdr:col>
      <xdr:colOff>1126437</xdr:colOff>
      <xdr:row>7</xdr:row>
      <xdr:rowOff>56029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55BBD0-EA8F-4999-B56C-9D4E5C2C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6446" y="168088"/>
          <a:ext cx="3339366" cy="1392891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0</xdr:row>
      <xdr:rowOff>179293</xdr:rowOff>
    </xdr:from>
    <xdr:to>
      <xdr:col>2</xdr:col>
      <xdr:colOff>1804150</xdr:colOff>
      <xdr:row>4</xdr:row>
      <xdr:rowOff>134470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2ABC1E-484A-45F3-871C-1D426B23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706" y="179293"/>
          <a:ext cx="2364444" cy="8695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502"/>
  <sheetViews>
    <sheetView tabSelected="1" zoomScale="85" zoomScaleNormal="85" workbookViewId="0">
      <selection activeCell="V21" sqref="V21"/>
    </sheetView>
  </sheetViews>
  <sheetFormatPr baseColWidth="10" defaultRowHeight="15" x14ac:dyDescent="0.25"/>
  <cols>
    <col min="3" max="3" width="28" customWidth="1"/>
    <col min="4" max="4" width="12.42578125" customWidth="1"/>
    <col min="5" max="5" width="12.5703125" customWidth="1"/>
    <col min="6" max="6" width="20.140625" customWidth="1"/>
    <col min="7" max="7" width="15.7109375" customWidth="1"/>
    <col min="8" max="8" width="15.5703125" customWidth="1"/>
    <col min="9" max="9" width="16.7109375" customWidth="1"/>
    <col min="10" max="10" width="14.28515625" customWidth="1"/>
    <col min="11" max="11" width="14.42578125" customWidth="1"/>
    <col min="12" max="12" width="15.5703125" customWidth="1"/>
    <col min="13" max="13" width="17.28515625" customWidth="1"/>
    <col min="14" max="14" width="15" customWidth="1"/>
    <col min="15" max="15" width="14.42578125" customWidth="1"/>
    <col min="16" max="16" width="14.5703125" customWidth="1"/>
    <col min="17" max="17" width="18.28515625" customWidth="1"/>
    <col min="18" max="18" width="18.5703125" customWidth="1"/>
    <col min="19" max="19" width="9" hidden="1" customWidth="1"/>
    <col min="20" max="20" width="11.28515625" hidden="1" customWidth="1"/>
    <col min="21" max="21" width="0.140625" customWidth="1"/>
    <col min="22" max="22" width="16.42578125" customWidth="1"/>
    <col min="23" max="23" width="11.42578125" customWidth="1"/>
  </cols>
  <sheetData>
    <row r="2" spans="2:22" x14ac:dyDescent="0.25">
      <c r="F2" s="4"/>
      <c r="G2" s="4"/>
      <c r="H2" s="4"/>
      <c r="I2" s="4"/>
      <c r="J2" s="4"/>
      <c r="K2" s="4"/>
      <c r="L2" s="4"/>
      <c r="N2" s="4"/>
      <c r="O2" s="4"/>
    </row>
    <row r="3" spans="2:22" ht="21" x14ac:dyDescent="0.35">
      <c r="B3" s="493" t="s">
        <v>54</v>
      </c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</row>
    <row r="4" spans="2:22" ht="21" x14ac:dyDescent="0.35">
      <c r="B4" s="493" t="s">
        <v>50</v>
      </c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</row>
    <row r="6" spans="2:22" ht="15.75" x14ac:dyDescent="0.25">
      <c r="C6" s="5" t="s">
        <v>38</v>
      </c>
      <c r="D6" s="6"/>
      <c r="E6" s="5"/>
      <c r="F6" s="6"/>
    </row>
    <row r="7" spans="2:22" ht="15.75" x14ac:dyDescent="0.25">
      <c r="C7" s="5" t="s">
        <v>50</v>
      </c>
      <c r="D7" s="2"/>
      <c r="E7" s="5"/>
      <c r="F7" s="2"/>
    </row>
    <row r="8" spans="2:22" ht="15.75" x14ac:dyDescent="0.25">
      <c r="C8" s="5" t="s">
        <v>39</v>
      </c>
      <c r="D8" s="2"/>
      <c r="E8" s="5"/>
      <c r="F8" s="2"/>
      <c r="K8" s="1"/>
    </row>
    <row r="9" spans="2:22" ht="15.75" x14ac:dyDescent="0.25">
      <c r="C9" s="5" t="s">
        <v>40</v>
      </c>
      <c r="D9" s="2"/>
      <c r="E9" s="5"/>
      <c r="F9" s="2"/>
      <c r="K9" s="1"/>
    </row>
    <row r="10" spans="2:22" ht="16.5" thickBot="1" x14ac:dyDescent="0.3">
      <c r="C10" s="5"/>
      <c r="D10" s="2"/>
      <c r="E10" s="5"/>
      <c r="F10" s="2"/>
      <c r="K10" s="1"/>
    </row>
    <row r="11" spans="2:22" x14ac:dyDescent="0.25">
      <c r="B11" s="504"/>
      <c r="C11" s="506" t="s">
        <v>1</v>
      </c>
      <c r="D11" s="508" t="s">
        <v>2</v>
      </c>
      <c r="E11" s="510" t="s">
        <v>3</v>
      </c>
      <c r="F11" s="96" t="s">
        <v>4</v>
      </c>
      <c r="G11" s="512" t="s">
        <v>5</v>
      </c>
      <c r="H11" s="513"/>
      <c r="I11" s="513"/>
      <c r="J11" s="513"/>
      <c r="K11" s="513"/>
      <c r="L11" s="513"/>
      <c r="M11" s="513"/>
      <c r="N11" s="513"/>
      <c r="O11" s="514"/>
      <c r="P11" s="514"/>
      <c r="Q11" s="514"/>
      <c r="R11" s="515"/>
    </row>
    <row r="12" spans="2:22" ht="25.5" customHeight="1" x14ac:dyDescent="0.25">
      <c r="B12" s="505"/>
      <c r="C12" s="507"/>
      <c r="D12" s="509"/>
      <c r="E12" s="511"/>
      <c r="F12" s="97" t="s">
        <v>6</v>
      </c>
      <c r="G12" s="98" t="s">
        <v>7</v>
      </c>
      <c r="H12" s="97" t="s">
        <v>8</v>
      </c>
      <c r="I12" s="97" t="s">
        <v>9</v>
      </c>
      <c r="J12" s="97" t="s">
        <v>10</v>
      </c>
      <c r="K12" s="97" t="s">
        <v>11</v>
      </c>
      <c r="L12" s="97" t="s">
        <v>12</v>
      </c>
      <c r="M12" s="97" t="s">
        <v>13</v>
      </c>
      <c r="N12" s="97" t="s">
        <v>14</v>
      </c>
      <c r="O12" s="97" t="s">
        <v>34</v>
      </c>
      <c r="P12" s="97" t="s">
        <v>35</v>
      </c>
      <c r="Q12" s="97" t="s">
        <v>36</v>
      </c>
      <c r="R12" s="99" t="s">
        <v>37</v>
      </c>
    </row>
    <row r="13" spans="2:22" x14ac:dyDescent="0.25">
      <c r="B13" s="100"/>
      <c r="C13" s="101" t="s">
        <v>15</v>
      </c>
      <c r="D13" s="102"/>
      <c r="E13" s="103"/>
      <c r="F13" s="104">
        <f>F19+F62+F455</f>
        <v>44754508</v>
      </c>
      <c r="G13" s="104">
        <f>G19+G62+G455</f>
        <v>3270628.3400000003</v>
      </c>
      <c r="H13" s="104">
        <f t="shared" ref="H13:R13" si="0">H19+H62+H455</f>
        <v>2964441.18</v>
      </c>
      <c r="I13" s="104">
        <f t="shared" si="0"/>
        <v>3291232.75</v>
      </c>
      <c r="J13" s="104">
        <f t="shared" si="0"/>
        <v>3457051.42</v>
      </c>
      <c r="K13" s="104">
        <f t="shared" si="0"/>
        <v>3931175.5900000003</v>
      </c>
      <c r="L13" s="104">
        <f t="shared" si="0"/>
        <v>3497417.25</v>
      </c>
      <c r="M13" s="104">
        <f t="shared" si="0"/>
        <v>3692714.25</v>
      </c>
      <c r="N13" s="104">
        <f t="shared" si="0"/>
        <v>3792849.4299999997</v>
      </c>
      <c r="O13" s="104">
        <f t="shared" si="0"/>
        <v>3656178.3000000003</v>
      </c>
      <c r="P13" s="104">
        <f t="shared" si="0"/>
        <v>3818068.5399999996</v>
      </c>
      <c r="Q13" s="104">
        <f t="shared" si="0"/>
        <v>3769909.73</v>
      </c>
      <c r="R13" s="104">
        <f t="shared" si="0"/>
        <v>3841897.8600000003</v>
      </c>
    </row>
    <row r="14" spans="2:22" x14ac:dyDescent="0.25">
      <c r="B14" s="100"/>
      <c r="C14" s="101" t="s">
        <v>51</v>
      </c>
      <c r="D14" s="102"/>
      <c r="E14" s="103"/>
      <c r="F14" s="104">
        <f>F20+F63+F456</f>
        <v>42983564.640000001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 t="e">
        <f>S21+#REF!+#REF!</f>
        <v>#REF!</v>
      </c>
      <c r="T14" s="106" t="e">
        <f>T21+#REF!+#REF!</f>
        <v>#REF!</v>
      </c>
      <c r="U14" s="106" t="e">
        <f>U21+#REF!+#REF!</f>
        <v>#REF!</v>
      </c>
      <c r="V14" s="106"/>
    </row>
    <row r="15" spans="2:22" ht="24" customHeight="1" thickBot="1" x14ac:dyDescent="0.3">
      <c r="B15" s="100"/>
      <c r="C15" s="101" t="s">
        <v>53</v>
      </c>
      <c r="D15" s="102"/>
      <c r="E15" s="103"/>
      <c r="F15" s="104">
        <f>F21+F64+F457</f>
        <v>1770943.3599999999</v>
      </c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7"/>
      <c r="S15" s="105"/>
      <c r="T15" s="105"/>
      <c r="U15" s="105"/>
    </row>
    <row r="16" spans="2:22" ht="64.5" customHeight="1" thickBot="1" x14ac:dyDescent="0.3">
      <c r="B16" s="490" t="s">
        <v>0</v>
      </c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2"/>
      <c r="U16" s="3"/>
      <c r="V16" s="1"/>
    </row>
    <row r="17" spans="2:21" ht="15" customHeight="1" x14ac:dyDescent="0.25">
      <c r="B17" s="498"/>
      <c r="C17" s="500" t="s">
        <v>1</v>
      </c>
      <c r="D17" s="502" t="s">
        <v>2</v>
      </c>
      <c r="E17" s="500" t="s">
        <v>3</v>
      </c>
      <c r="F17" s="18" t="s">
        <v>4</v>
      </c>
      <c r="G17" s="495" t="s">
        <v>5</v>
      </c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7"/>
      <c r="U17" s="3"/>
    </row>
    <row r="18" spans="2:21" ht="20.25" customHeight="1" x14ac:dyDescent="0.25">
      <c r="B18" s="499"/>
      <c r="C18" s="501"/>
      <c r="D18" s="503"/>
      <c r="E18" s="501"/>
      <c r="F18" s="19" t="s">
        <v>6</v>
      </c>
      <c r="G18" s="20" t="s">
        <v>7</v>
      </c>
      <c r="H18" s="19" t="s">
        <v>8</v>
      </c>
      <c r="I18" s="19" t="s">
        <v>9</v>
      </c>
      <c r="J18" s="19" t="s">
        <v>10</v>
      </c>
      <c r="K18" s="19" t="s">
        <v>11</v>
      </c>
      <c r="L18" s="19" t="s">
        <v>12</v>
      </c>
      <c r="M18" s="19" t="s">
        <v>13</v>
      </c>
      <c r="N18" s="19" t="s">
        <v>14</v>
      </c>
      <c r="O18" s="19" t="s">
        <v>34</v>
      </c>
      <c r="P18" s="19" t="s">
        <v>35</v>
      </c>
      <c r="Q18" s="19" t="s">
        <v>36</v>
      </c>
      <c r="R18" s="21" t="s">
        <v>37</v>
      </c>
      <c r="U18" s="3"/>
    </row>
    <row r="19" spans="2:21" x14ac:dyDescent="0.25">
      <c r="B19" s="22"/>
      <c r="C19" s="23" t="s">
        <v>52</v>
      </c>
      <c r="D19" s="24"/>
      <c r="E19" s="39">
        <f>E24+E33+E39</f>
        <v>79</v>
      </c>
      <c r="F19" s="26">
        <f>F23+F32+F38</f>
        <v>2165095</v>
      </c>
      <c r="G19" s="115">
        <f t="shared" ref="G19:Q19" si="1">G24+G33+G39</f>
        <v>179069.01999999996</v>
      </c>
      <c r="H19" s="115">
        <f t="shared" si="1"/>
        <v>159650.12</v>
      </c>
      <c r="I19" s="115">
        <f t="shared" si="1"/>
        <v>172063.14999999997</v>
      </c>
      <c r="J19" s="115">
        <f t="shared" si="1"/>
        <v>161663.89999999997</v>
      </c>
      <c r="K19" s="115">
        <f t="shared" si="1"/>
        <v>166838.71999999997</v>
      </c>
      <c r="L19" s="115">
        <f t="shared" si="1"/>
        <v>164417.39999999997</v>
      </c>
      <c r="M19" s="26">
        <f t="shared" si="1"/>
        <v>190387.74</v>
      </c>
      <c r="N19" s="115">
        <f t="shared" si="1"/>
        <v>178500.47999999998</v>
      </c>
      <c r="O19" s="115">
        <f t="shared" si="1"/>
        <v>172871.71999999997</v>
      </c>
      <c r="P19" s="118">
        <f t="shared" si="1"/>
        <v>179253.96999999997</v>
      </c>
      <c r="Q19" s="118">
        <f t="shared" si="1"/>
        <v>171452.78999999998</v>
      </c>
      <c r="R19" s="26">
        <f>R24+R33+R39</f>
        <v>179078.52999999997</v>
      </c>
      <c r="U19" s="3"/>
    </row>
    <row r="20" spans="2:21" x14ac:dyDescent="0.25">
      <c r="B20" s="22"/>
      <c r="C20" s="23" t="s">
        <v>51</v>
      </c>
      <c r="D20" s="24"/>
      <c r="E20" s="25"/>
      <c r="F20" s="26">
        <f>F24+F33+F39</f>
        <v>2075247.54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8"/>
      <c r="U20" s="3"/>
    </row>
    <row r="21" spans="2:21" ht="24.75" customHeight="1" thickBot="1" x14ac:dyDescent="0.3">
      <c r="B21" s="31"/>
      <c r="C21" s="32" t="s">
        <v>53</v>
      </c>
      <c r="D21" s="33"/>
      <c r="E21" s="34"/>
      <c r="F21" s="35">
        <f>F29+F57+F36</f>
        <v>89847.459999999817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108"/>
      <c r="S21" s="1"/>
      <c r="U21" s="3"/>
    </row>
    <row r="22" spans="2:21" ht="15.75" thickBot="1" x14ac:dyDescent="0.3">
      <c r="B22" s="40"/>
      <c r="C22" s="37" t="s">
        <v>16</v>
      </c>
      <c r="D22" s="41"/>
      <c r="E22" s="37"/>
      <c r="F22" s="42"/>
      <c r="G22" s="43">
        <v>31</v>
      </c>
      <c r="H22" s="43">
        <v>28</v>
      </c>
      <c r="I22" s="43">
        <v>31</v>
      </c>
      <c r="J22" s="43">
        <v>30</v>
      </c>
      <c r="K22" s="43">
        <v>31</v>
      </c>
      <c r="L22" s="43">
        <v>30</v>
      </c>
      <c r="M22" s="43">
        <v>31</v>
      </c>
      <c r="N22" s="43">
        <v>31</v>
      </c>
      <c r="O22" s="44">
        <v>30</v>
      </c>
      <c r="P22" s="43">
        <v>31</v>
      </c>
      <c r="Q22" s="43">
        <v>30</v>
      </c>
      <c r="R22" s="45">
        <v>31</v>
      </c>
      <c r="U22" s="3"/>
    </row>
    <row r="23" spans="2:21" ht="25.5" customHeight="1" x14ac:dyDescent="0.25">
      <c r="B23" s="51"/>
      <c r="C23" s="52" t="s">
        <v>41</v>
      </c>
      <c r="D23" s="53"/>
      <c r="E23" s="52"/>
      <c r="F23" s="68">
        <v>409312</v>
      </c>
      <c r="G23" s="54"/>
      <c r="H23" s="54"/>
      <c r="I23" s="54"/>
      <c r="J23" s="54"/>
      <c r="K23" s="54"/>
      <c r="L23" s="54"/>
      <c r="M23" s="54"/>
      <c r="N23" s="54"/>
      <c r="O23" s="55"/>
      <c r="P23" s="54"/>
      <c r="Q23" s="55"/>
      <c r="R23" s="56"/>
      <c r="U23" s="3"/>
    </row>
    <row r="24" spans="2:21" ht="25.5" customHeight="1" thickBot="1" x14ac:dyDescent="0.3">
      <c r="B24" s="57"/>
      <c r="C24" s="58" t="s">
        <v>42</v>
      </c>
      <c r="D24" s="59"/>
      <c r="E24" s="58">
        <f>SUM(E25:E28)</f>
        <v>14</v>
      </c>
      <c r="F24" s="60">
        <f>SUM(F25:F28)</f>
        <v>366012.6</v>
      </c>
      <c r="G24" s="61">
        <f>SUM(G25:G28)</f>
        <v>32138.32</v>
      </c>
      <c r="H24" s="61">
        <f t="shared" ref="H24:Q24" si="2">SUM(H25:H28)</f>
        <v>29028.16</v>
      </c>
      <c r="I24" s="61">
        <f t="shared" si="2"/>
        <v>29793.480000000003</v>
      </c>
      <c r="J24" s="61">
        <f t="shared" si="2"/>
        <v>26563.199999999997</v>
      </c>
      <c r="K24" s="61">
        <f t="shared" si="2"/>
        <v>29566.560000000001</v>
      </c>
      <c r="L24" s="61">
        <f t="shared" si="2"/>
        <v>28832.399999999998</v>
      </c>
      <c r="M24" s="61">
        <f t="shared" si="2"/>
        <v>35542.120000000003</v>
      </c>
      <c r="N24" s="61">
        <f t="shared" si="2"/>
        <v>32138.32</v>
      </c>
      <c r="O24" s="61">
        <f t="shared" si="2"/>
        <v>31101.599999999999</v>
      </c>
      <c r="P24" s="61">
        <f t="shared" si="2"/>
        <v>30210.52</v>
      </c>
      <c r="Q24" s="61">
        <f t="shared" si="2"/>
        <v>28959.599999999999</v>
      </c>
      <c r="R24" s="62">
        <f>SUM(R25:R28)</f>
        <v>32138.32</v>
      </c>
      <c r="U24" s="3"/>
    </row>
    <row r="25" spans="2:21" x14ac:dyDescent="0.25">
      <c r="B25" s="29">
        <v>1</v>
      </c>
      <c r="C25" s="46" t="s">
        <v>17</v>
      </c>
      <c r="D25" s="47">
        <v>74.63</v>
      </c>
      <c r="E25" s="30">
        <v>2</v>
      </c>
      <c r="F25" s="48">
        <f>SUM(G25:R25)</f>
        <v>54479.899999999994</v>
      </c>
      <c r="G25" s="49">
        <f>D25*31*E25</f>
        <v>4627.0599999999995</v>
      </c>
      <c r="H25" s="49">
        <f>D25*28*E25</f>
        <v>4179.28</v>
      </c>
      <c r="I25" s="49">
        <f>D25*31*E25</f>
        <v>4627.0599999999995</v>
      </c>
      <c r="J25" s="49">
        <f>D25*30*E25</f>
        <v>4477.7999999999993</v>
      </c>
      <c r="K25" s="49">
        <f>D25*31*E25</f>
        <v>4627.0599999999995</v>
      </c>
      <c r="L25" s="49">
        <f>D25*30*E25</f>
        <v>4477.7999999999993</v>
      </c>
      <c r="M25" s="49">
        <f>D25*31*E25</f>
        <v>4627.0599999999995</v>
      </c>
      <c r="N25" s="49">
        <f>D25*31*E25</f>
        <v>4627.0599999999995</v>
      </c>
      <c r="O25" s="50">
        <f>D25*30*E25</f>
        <v>4477.7999999999993</v>
      </c>
      <c r="P25" s="49">
        <f>D25*31*E25</f>
        <v>4627.0599999999995</v>
      </c>
      <c r="Q25" s="50">
        <f>D25*30*E25</f>
        <v>4477.7999999999993</v>
      </c>
      <c r="R25" s="109">
        <f>D25*31*E25</f>
        <v>4627.0599999999995</v>
      </c>
      <c r="U25" s="3"/>
    </row>
    <row r="26" spans="2:21" x14ac:dyDescent="0.25">
      <c r="B26" s="7">
        <v>2</v>
      </c>
      <c r="C26" s="11" t="s">
        <v>19</v>
      </c>
      <c r="D26" s="12">
        <v>75.64</v>
      </c>
      <c r="E26" s="8">
        <v>4</v>
      </c>
      <c r="F26" s="13">
        <f>SUM(G26:R26)</f>
        <v>102114</v>
      </c>
      <c r="G26" s="49">
        <f t="shared" ref="G26:G28" si="3">D26*31*E26</f>
        <v>9379.36</v>
      </c>
      <c r="H26" s="49">
        <f t="shared" ref="H26:H28" si="4">D26*28*E26</f>
        <v>8471.68</v>
      </c>
      <c r="I26" s="49">
        <f>D26*31*3</f>
        <v>7034.52</v>
      </c>
      <c r="J26" s="49">
        <f>D26*30*2</f>
        <v>4538.3999999999996</v>
      </c>
      <c r="K26" s="49">
        <f>D26*31*2+2117.92</f>
        <v>6807.6</v>
      </c>
      <c r="L26" s="49">
        <f>D26*30*3</f>
        <v>6807.5999999999995</v>
      </c>
      <c r="M26" s="49">
        <f>D26*31*3+5748.64</f>
        <v>12783.16</v>
      </c>
      <c r="N26" s="49">
        <f t="shared" ref="N26:N28" si="5">D26*31*E26</f>
        <v>9379.36</v>
      </c>
      <c r="O26" s="50">
        <f t="shared" ref="O26:O28" si="6">D26*30*E26</f>
        <v>9076.7999999999993</v>
      </c>
      <c r="P26" s="49">
        <f t="shared" ref="P26:P28" si="7">D26*31*E26</f>
        <v>9379.36</v>
      </c>
      <c r="Q26" s="50">
        <f t="shared" ref="Q26:Q28" si="8">D26*30*E26</f>
        <v>9076.7999999999993</v>
      </c>
      <c r="R26" s="109">
        <f t="shared" ref="R26:R28" si="9">D26*31*E26</f>
        <v>9379.36</v>
      </c>
      <c r="S26" s="92"/>
      <c r="U26" s="3"/>
    </row>
    <row r="27" spans="2:21" x14ac:dyDescent="0.25">
      <c r="B27" s="7">
        <v>3</v>
      </c>
      <c r="C27" s="11" t="s">
        <v>20</v>
      </c>
      <c r="D27" s="12">
        <v>71.400000000000006</v>
      </c>
      <c r="E27" s="8">
        <v>6</v>
      </c>
      <c r="F27" s="13">
        <f>SUM(G27:R27)</f>
        <v>152296.19999999998</v>
      </c>
      <c r="G27" s="49">
        <f t="shared" si="3"/>
        <v>13280.400000000001</v>
      </c>
      <c r="H27" s="49">
        <f t="shared" si="4"/>
        <v>11995.2</v>
      </c>
      <c r="I27" s="49">
        <f t="shared" ref="I27:I28" si="10">D27*31*E27</f>
        <v>13280.400000000001</v>
      </c>
      <c r="J27" s="49">
        <f t="shared" ref="J27:J28" si="11">D27*30*E27</f>
        <v>12852</v>
      </c>
      <c r="K27" s="49">
        <f t="shared" ref="K27:K28" si="12">D27*31*E27</f>
        <v>13280.400000000001</v>
      </c>
      <c r="L27" s="49">
        <f t="shared" ref="L27:L28" si="13">D27*30*E27</f>
        <v>12852</v>
      </c>
      <c r="M27" s="49">
        <f t="shared" ref="M27:M28" si="14">D27*31*E27</f>
        <v>13280.400000000001</v>
      </c>
      <c r="N27" s="49">
        <f t="shared" si="5"/>
        <v>13280.400000000001</v>
      </c>
      <c r="O27" s="50">
        <f t="shared" si="6"/>
        <v>12852</v>
      </c>
      <c r="P27" s="49">
        <f>D27*31*5+285.6</f>
        <v>11352.6</v>
      </c>
      <c r="Q27" s="50">
        <f>D27*30*5</f>
        <v>10710</v>
      </c>
      <c r="R27" s="109">
        <f>D27*31*E27</f>
        <v>13280.400000000001</v>
      </c>
      <c r="U27" s="3"/>
    </row>
    <row r="28" spans="2:21" ht="26.25" x14ac:dyDescent="0.25">
      <c r="B28" s="7">
        <v>4</v>
      </c>
      <c r="C28" s="16" t="s">
        <v>18</v>
      </c>
      <c r="D28" s="12">
        <v>78.25</v>
      </c>
      <c r="E28" s="8">
        <v>2</v>
      </c>
      <c r="F28" s="13">
        <f>SUM(G28:R28)</f>
        <v>57122.5</v>
      </c>
      <c r="G28" s="49">
        <f t="shared" si="3"/>
        <v>4851.5</v>
      </c>
      <c r="H28" s="49">
        <f t="shared" si="4"/>
        <v>4382</v>
      </c>
      <c r="I28" s="49">
        <f t="shared" si="10"/>
        <v>4851.5</v>
      </c>
      <c r="J28" s="49">
        <f t="shared" si="11"/>
        <v>4695</v>
      </c>
      <c r="K28" s="49">
        <f t="shared" si="12"/>
        <v>4851.5</v>
      </c>
      <c r="L28" s="49">
        <f t="shared" si="13"/>
        <v>4695</v>
      </c>
      <c r="M28" s="49">
        <f t="shared" si="14"/>
        <v>4851.5</v>
      </c>
      <c r="N28" s="49">
        <f t="shared" si="5"/>
        <v>4851.5</v>
      </c>
      <c r="O28" s="50">
        <f t="shared" si="6"/>
        <v>4695</v>
      </c>
      <c r="P28" s="49">
        <f t="shared" si="7"/>
        <v>4851.5</v>
      </c>
      <c r="Q28" s="50">
        <f t="shared" si="8"/>
        <v>4695</v>
      </c>
      <c r="R28" s="109">
        <f t="shared" si="9"/>
        <v>4851.5</v>
      </c>
      <c r="U28" s="3"/>
    </row>
    <row r="29" spans="2:21" ht="23.25" customHeight="1" thickBot="1" x14ac:dyDescent="0.3">
      <c r="B29" s="63"/>
      <c r="C29" s="36" t="s">
        <v>48</v>
      </c>
      <c r="D29" s="64"/>
      <c r="E29" s="36">
        <f>SUM(E25:E28)</f>
        <v>14</v>
      </c>
      <c r="F29" s="67">
        <f>F23-F24</f>
        <v>43299.400000000023</v>
      </c>
      <c r="G29" s="65"/>
      <c r="H29" s="65"/>
      <c r="I29" s="65"/>
      <c r="J29" s="65"/>
      <c r="K29" s="65"/>
      <c r="L29" s="65"/>
      <c r="M29" s="65"/>
      <c r="N29" s="65"/>
      <c r="O29" s="66"/>
      <c r="P29" s="65"/>
      <c r="Q29" s="66"/>
      <c r="R29" s="67">
        <v>43299.4</v>
      </c>
      <c r="T29" s="92"/>
      <c r="U29" s="3"/>
    </row>
    <row r="30" spans="2:21" s="79" customFormat="1" ht="25.5" x14ac:dyDescent="0.25">
      <c r="B30" s="72"/>
      <c r="C30" s="73" t="s">
        <v>49</v>
      </c>
      <c r="D30" s="74"/>
      <c r="E30" s="73"/>
      <c r="F30" s="77">
        <v>1755783</v>
      </c>
      <c r="G30" s="78">
        <f t="shared" ref="G30:Q30" si="15">G33+G39</f>
        <v>146930.69999999998</v>
      </c>
      <c r="H30" s="78">
        <f t="shared" si="15"/>
        <v>130621.95999999999</v>
      </c>
      <c r="I30" s="78">
        <f t="shared" si="15"/>
        <v>142269.66999999998</v>
      </c>
      <c r="J30" s="78">
        <f t="shared" si="15"/>
        <v>135100.69999999995</v>
      </c>
      <c r="K30" s="78">
        <f t="shared" si="15"/>
        <v>137272.15999999997</v>
      </c>
      <c r="L30" s="78">
        <f t="shared" si="15"/>
        <v>135584.99999999997</v>
      </c>
      <c r="M30" s="78">
        <f t="shared" si="15"/>
        <v>154845.61999999997</v>
      </c>
      <c r="N30" s="78">
        <f t="shared" si="15"/>
        <v>146362.15999999997</v>
      </c>
      <c r="O30" s="78">
        <f t="shared" si="15"/>
        <v>141770.11999999997</v>
      </c>
      <c r="P30" s="78">
        <f t="shared" si="15"/>
        <v>149043.44999999995</v>
      </c>
      <c r="Q30" s="78">
        <f t="shared" si="15"/>
        <v>142493.18999999997</v>
      </c>
      <c r="R30" s="110">
        <f>R33+R39</f>
        <v>146940.21</v>
      </c>
      <c r="U30" s="3"/>
    </row>
    <row r="31" spans="2:21" s="79" customFormat="1" ht="15.75" thickBot="1" x14ac:dyDescent="0.3">
      <c r="B31" s="69"/>
      <c r="C31" s="70" t="s">
        <v>43</v>
      </c>
      <c r="D31" s="71"/>
      <c r="E31" s="70"/>
      <c r="F31" s="80"/>
      <c r="G31" s="81"/>
      <c r="H31" s="81"/>
      <c r="I31" s="81"/>
      <c r="J31" s="81"/>
      <c r="K31" s="81"/>
      <c r="L31" s="81"/>
      <c r="M31" s="81"/>
      <c r="N31" s="81"/>
      <c r="O31" s="82"/>
      <c r="P31" s="81"/>
      <c r="Q31" s="82"/>
      <c r="R31" s="83"/>
      <c r="U31" s="3"/>
    </row>
    <row r="32" spans="2:21" s="79" customFormat="1" ht="38.25" x14ac:dyDescent="0.25">
      <c r="B32" s="84"/>
      <c r="C32" s="85" t="s">
        <v>44</v>
      </c>
      <c r="D32" s="86"/>
      <c r="E32" s="85"/>
      <c r="F32" s="116">
        <v>191049</v>
      </c>
      <c r="G32" s="87"/>
      <c r="H32" s="87"/>
      <c r="I32" s="87"/>
      <c r="J32" s="87"/>
      <c r="K32" s="87"/>
      <c r="L32" s="87"/>
      <c r="M32" s="87"/>
      <c r="N32" s="87"/>
      <c r="O32" s="88"/>
      <c r="P32" s="87"/>
      <c r="Q32" s="88"/>
      <c r="R32" s="89"/>
      <c r="U32" s="3"/>
    </row>
    <row r="33" spans="2:21" s="79" customFormat="1" ht="26.25" thickBot="1" x14ac:dyDescent="0.3">
      <c r="B33" s="57"/>
      <c r="C33" s="58" t="s">
        <v>45</v>
      </c>
      <c r="D33" s="59"/>
      <c r="E33" s="58">
        <f>SUM(E34:E35)</f>
        <v>7</v>
      </c>
      <c r="F33" s="60">
        <f>SUM(F34:F35)</f>
        <v>180882.45999999996</v>
      </c>
      <c r="G33" s="60">
        <f t="shared" ref="G33:Q33" si="16">SUM(G34:G35)</f>
        <v>16226.019999999999</v>
      </c>
      <c r="H33" s="60">
        <f t="shared" si="16"/>
        <v>12566.119999999999</v>
      </c>
      <c r="I33" s="60">
        <f t="shared" si="16"/>
        <v>13912.489999999998</v>
      </c>
      <c r="J33" s="60">
        <f t="shared" si="16"/>
        <v>13463.699999999997</v>
      </c>
      <c r="K33" s="60">
        <f t="shared" si="16"/>
        <v>13912.489999999998</v>
      </c>
      <c r="L33" s="60">
        <f t="shared" si="16"/>
        <v>15702.599999999999</v>
      </c>
      <c r="M33" s="60">
        <f t="shared" si="16"/>
        <v>16226.019999999999</v>
      </c>
      <c r="N33" s="60">
        <f t="shared" si="16"/>
        <v>15545.259999999998</v>
      </c>
      <c r="O33" s="60">
        <f>SUM(O34:O35)</f>
        <v>15173.119999999997</v>
      </c>
      <c r="P33" s="60">
        <f t="shared" si="16"/>
        <v>16226.019999999999</v>
      </c>
      <c r="Q33" s="60">
        <f t="shared" si="16"/>
        <v>15702.599999999999</v>
      </c>
      <c r="R33" s="90">
        <f>SUM(R34:R35)</f>
        <v>16226.019999999999</v>
      </c>
      <c r="U33" s="3"/>
    </row>
    <row r="34" spans="2:21" x14ac:dyDescent="0.25">
      <c r="B34" s="29">
        <v>1</v>
      </c>
      <c r="C34" s="46" t="s">
        <v>17</v>
      </c>
      <c r="D34" s="47">
        <v>74.63</v>
      </c>
      <c r="E34" s="30">
        <v>6</v>
      </c>
      <c r="F34" s="48">
        <f>SUM(G34:R34)</f>
        <v>154484.09999999995</v>
      </c>
      <c r="G34" s="49">
        <f>D34*31*E34</f>
        <v>13881.179999999998</v>
      </c>
      <c r="H34" s="49">
        <f>D34*28*5</f>
        <v>10448.199999999999</v>
      </c>
      <c r="I34" s="49">
        <f>D34*31*5</f>
        <v>11567.649999999998</v>
      </c>
      <c r="J34" s="49">
        <f>D34*30*5</f>
        <v>11194.499999999998</v>
      </c>
      <c r="K34" s="49">
        <f>D34*31*5</f>
        <v>11567.649999999998</v>
      </c>
      <c r="L34" s="49">
        <f>D34*30*E34</f>
        <v>13433.399999999998</v>
      </c>
      <c r="M34" s="49">
        <f>D34*31*E34</f>
        <v>13881.179999999998</v>
      </c>
      <c r="N34" s="49">
        <f>D34*31*E34</f>
        <v>13881.179999999998</v>
      </c>
      <c r="O34" s="50">
        <f>D34*30*E34</f>
        <v>13433.399999999998</v>
      </c>
      <c r="P34" s="49">
        <f>D34*31*E34</f>
        <v>13881.179999999998</v>
      </c>
      <c r="Q34" s="50">
        <f>D34*30*E34</f>
        <v>13433.399999999998</v>
      </c>
      <c r="R34" s="109">
        <f>D34*31*E34</f>
        <v>13881.179999999998</v>
      </c>
      <c r="U34" s="3"/>
    </row>
    <row r="35" spans="2:21" x14ac:dyDescent="0.25">
      <c r="B35" s="7">
        <v>2</v>
      </c>
      <c r="C35" s="11" t="s">
        <v>19</v>
      </c>
      <c r="D35" s="12">
        <v>75.64</v>
      </c>
      <c r="E35" s="8">
        <v>1</v>
      </c>
      <c r="F35" s="13">
        <f>SUM(G35:R35)</f>
        <v>26398.360000000004</v>
      </c>
      <c r="G35" s="49">
        <f>D35*31*E35</f>
        <v>2344.84</v>
      </c>
      <c r="H35" s="49">
        <f>D35*28*E35</f>
        <v>2117.92</v>
      </c>
      <c r="I35" s="49">
        <f>D35*31*E35</f>
        <v>2344.84</v>
      </c>
      <c r="J35" s="49">
        <f>D35*30*E35</f>
        <v>2269.1999999999998</v>
      </c>
      <c r="K35" s="49">
        <f>D35*31*E35</f>
        <v>2344.84</v>
      </c>
      <c r="L35" s="49">
        <f>D35*30*E35</f>
        <v>2269.1999999999998</v>
      </c>
      <c r="M35" s="49">
        <f>D35*31*E35</f>
        <v>2344.84</v>
      </c>
      <c r="N35" s="49">
        <f>D35*22*E35</f>
        <v>1664.08</v>
      </c>
      <c r="O35" s="50">
        <f>D35*23*E35</f>
        <v>1739.72</v>
      </c>
      <c r="P35" s="49">
        <f>D35*31*E35</f>
        <v>2344.84</v>
      </c>
      <c r="Q35" s="50">
        <f>D35*30*E35</f>
        <v>2269.1999999999998</v>
      </c>
      <c r="R35" s="109">
        <f>D35*31*E35</f>
        <v>2344.84</v>
      </c>
      <c r="U35" s="3"/>
    </row>
    <row r="36" spans="2:21" x14ac:dyDescent="0.25">
      <c r="B36" s="7"/>
      <c r="C36" s="36" t="s">
        <v>48</v>
      </c>
      <c r="D36" s="9"/>
      <c r="E36" s="8"/>
      <c r="F36" s="13">
        <v>10166.540000000001</v>
      </c>
      <c r="G36" s="10"/>
      <c r="H36" s="10"/>
      <c r="I36" s="10"/>
      <c r="J36" s="10"/>
      <c r="K36" s="10"/>
      <c r="L36" s="10"/>
      <c r="M36" s="10"/>
      <c r="N36" s="10"/>
      <c r="O36" s="15"/>
      <c r="P36" s="10"/>
      <c r="Q36" s="15"/>
      <c r="R36" s="13">
        <v>10166.540000000001</v>
      </c>
      <c r="U36" s="3"/>
    </row>
    <row r="37" spans="2:21" ht="15.75" thickBot="1" x14ac:dyDescent="0.3">
      <c r="B37" s="93"/>
      <c r="C37" s="94" t="s">
        <v>43</v>
      </c>
      <c r="D37" s="95"/>
      <c r="E37" s="94"/>
      <c r="F37" s="111"/>
      <c r="G37" s="112"/>
      <c r="H37" s="112"/>
      <c r="I37" s="112"/>
      <c r="J37" s="112"/>
      <c r="K37" s="112"/>
      <c r="L37" s="112"/>
      <c r="M37" s="112"/>
      <c r="N37" s="112"/>
      <c r="O37" s="113"/>
      <c r="P37" s="112"/>
      <c r="Q37" s="113"/>
      <c r="R37" s="114"/>
      <c r="U37" s="3"/>
    </row>
    <row r="38" spans="2:21" s="79" customFormat="1" ht="26.25" thickBot="1" x14ac:dyDescent="0.3">
      <c r="B38" s="51"/>
      <c r="C38" s="52" t="s">
        <v>46</v>
      </c>
      <c r="D38" s="53"/>
      <c r="E38" s="52"/>
      <c r="F38" s="60">
        <v>1564734</v>
      </c>
      <c r="G38" s="54"/>
      <c r="H38" s="54"/>
      <c r="I38" s="54"/>
      <c r="J38" s="54"/>
      <c r="K38" s="54"/>
      <c r="L38" s="54"/>
      <c r="M38" s="54"/>
      <c r="N38" s="54"/>
      <c r="O38" s="91"/>
      <c r="P38" s="54"/>
      <c r="Q38" s="91"/>
      <c r="R38" s="56"/>
      <c r="U38" s="3"/>
    </row>
    <row r="39" spans="2:21" s="79" customFormat="1" ht="26.25" thickBot="1" x14ac:dyDescent="0.3">
      <c r="B39" s="57"/>
      <c r="C39" s="58" t="s">
        <v>47</v>
      </c>
      <c r="D39" s="59"/>
      <c r="E39" s="58">
        <v>58</v>
      </c>
      <c r="F39" s="60">
        <f>SUM(F40:F56)-89.11</f>
        <v>1528352.4800000002</v>
      </c>
      <c r="G39" s="60">
        <f>SUM(G40:G56)</f>
        <v>130704.67999999998</v>
      </c>
      <c r="H39" s="60">
        <f t="shared" ref="H39:O39" si="17">SUM(H40:H56)</f>
        <v>118055.84</v>
      </c>
      <c r="I39" s="60">
        <f t="shared" si="17"/>
        <v>128357.17999999998</v>
      </c>
      <c r="J39" s="60">
        <f t="shared" si="17"/>
        <v>121636.99999999997</v>
      </c>
      <c r="K39" s="60">
        <f>SUM(K40:K56)</f>
        <v>123359.66999999998</v>
      </c>
      <c r="L39" s="60">
        <f t="shared" si="17"/>
        <v>119882.39999999998</v>
      </c>
      <c r="M39" s="60">
        <f t="shared" si="17"/>
        <v>138619.59999999998</v>
      </c>
      <c r="N39" s="60">
        <f t="shared" si="17"/>
        <v>130816.89999999998</v>
      </c>
      <c r="O39" s="60">
        <f t="shared" si="17"/>
        <v>126596.99999999997</v>
      </c>
      <c r="P39" s="60">
        <f>SUM(P40:P56)-313</f>
        <v>132817.42999999996</v>
      </c>
      <c r="Q39" s="60">
        <f>SUM(Q40:Q56)+T39</f>
        <v>126790.58999999997</v>
      </c>
      <c r="R39" s="90">
        <f>SUM(R40:R56)</f>
        <v>130714.18999999999</v>
      </c>
      <c r="S39" s="117">
        <f>P39-132817.43</f>
        <v>0</v>
      </c>
      <c r="T39" s="117">
        <f>(223.89)</f>
        <v>223.89</v>
      </c>
      <c r="U39" s="3"/>
    </row>
    <row r="40" spans="2:21" x14ac:dyDescent="0.25">
      <c r="B40" s="29">
        <v>1</v>
      </c>
      <c r="C40" s="46" t="s">
        <v>17</v>
      </c>
      <c r="D40" s="47">
        <v>74.63</v>
      </c>
      <c r="E40" s="30">
        <v>3</v>
      </c>
      <c r="F40" s="48">
        <f t="shared" ref="F40:F56" si="18">SUM(G40:R40)</f>
        <v>71047.75999999998</v>
      </c>
      <c r="G40" s="49">
        <f>D40*31*E40</f>
        <v>6940.5899999999992</v>
      </c>
      <c r="H40" s="49">
        <f>D40*28*E40</f>
        <v>6268.92</v>
      </c>
      <c r="I40" s="49">
        <f>D40*31*E40</f>
        <v>6940.5899999999992</v>
      </c>
      <c r="J40" s="49">
        <f>D40*30*E40</f>
        <v>6716.6999999999989</v>
      </c>
      <c r="K40" s="49">
        <f>D40*31*2+746.3</f>
        <v>5373.36</v>
      </c>
      <c r="L40" s="49">
        <f>D40*30*2</f>
        <v>4477.7999999999993</v>
      </c>
      <c r="M40" s="49">
        <f>D40*31*2</f>
        <v>4627.0599999999995</v>
      </c>
      <c r="N40" s="49">
        <f>D40*31*2</f>
        <v>4627.0599999999995</v>
      </c>
      <c r="O40" s="50">
        <f>D40*30*2</f>
        <v>4477.7999999999993</v>
      </c>
      <c r="P40" s="49">
        <f>D40*31*E40</f>
        <v>6940.5899999999992</v>
      </c>
      <c r="Q40" s="50">
        <f>D40*30*E40</f>
        <v>6716.6999999999989</v>
      </c>
      <c r="R40" s="109">
        <f>D40*31*E40</f>
        <v>6940.5899999999992</v>
      </c>
      <c r="U40" s="3"/>
    </row>
    <row r="41" spans="2:21" ht="26.25" x14ac:dyDescent="0.25">
      <c r="B41" s="7">
        <v>2</v>
      </c>
      <c r="C41" s="16" t="s">
        <v>18</v>
      </c>
      <c r="D41" s="12">
        <v>78.25</v>
      </c>
      <c r="E41" s="8">
        <v>1</v>
      </c>
      <c r="F41" s="13">
        <f t="shared" si="18"/>
        <v>42646.25</v>
      </c>
      <c r="G41" s="49">
        <f t="shared" ref="G41:G56" si="19">D41*31*E41</f>
        <v>2425.75</v>
      </c>
      <c r="H41" s="49">
        <f t="shared" ref="H41:H56" si="20">D41*28*E41</f>
        <v>2191</v>
      </c>
      <c r="I41" s="49">
        <f>D41*E41</f>
        <v>78.25</v>
      </c>
      <c r="J41" s="49">
        <f>D41*26*1</f>
        <v>2034.5</v>
      </c>
      <c r="K41" s="49">
        <f>D41*31*1</f>
        <v>2425.75</v>
      </c>
      <c r="L41" s="49">
        <f>D41*30*2</f>
        <v>4695</v>
      </c>
      <c r="M41" s="49">
        <f>D41*31*2</f>
        <v>4851.5</v>
      </c>
      <c r="N41" s="49">
        <f>D41*31*2</f>
        <v>4851.5</v>
      </c>
      <c r="O41" s="50">
        <f>D41*30*2</f>
        <v>4695</v>
      </c>
      <c r="P41" s="49">
        <f>D41*31*2</f>
        <v>4851.5</v>
      </c>
      <c r="Q41" s="50">
        <f>D41*30*2</f>
        <v>4695</v>
      </c>
      <c r="R41" s="109">
        <f>D41*31*2</f>
        <v>4851.5</v>
      </c>
      <c r="S41" s="92"/>
      <c r="U41" s="3"/>
    </row>
    <row r="42" spans="2:21" x14ac:dyDescent="0.25">
      <c r="B42" s="7">
        <v>3</v>
      </c>
      <c r="C42" s="11" t="s">
        <v>19</v>
      </c>
      <c r="D42" s="12">
        <v>75.64</v>
      </c>
      <c r="E42" s="8">
        <v>14</v>
      </c>
      <c r="F42" s="13">
        <f t="shared" si="18"/>
        <v>372678.27999999997</v>
      </c>
      <c r="G42" s="49">
        <f t="shared" si="19"/>
        <v>32827.760000000002</v>
      </c>
      <c r="H42" s="49">
        <f t="shared" si="20"/>
        <v>29650.880000000001</v>
      </c>
      <c r="I42" s="49">
        <f t="shared" ref="I42:I56" si="21">D42*31*E42</f>
        <v>32827.760000000002</v>
      </c>
      <c r="J42" s="49">
        <f>D42*30*12</f>
        <v>27230.399999999998</v>
      </c>
      <c r="K42" s="49">
        <f>D42*31*12</f>
        <v>28138.080000000002</v>
      </c>
      <c r="L42" s="49">
        <f>D42*30*12</f>
        <v>27230.399999999998</v>
      </c>
      <c r="M42" s="49">
        <f>D42*31*12+4614.04+4614.04</f>
        <v>37366.160000000003</v>
      </c>
      <c r="N42" s="49">
        <f t="shared" ref="N42:N56" si="22">D42*31*E42</f>
        <v>32827.760000000002</v>
      </c>
      <c r="O42" s="50">
        <f>D42*30*E42</f>
        <v>31768.799999999996</v>
      </c>
      <c r="P42" s="49">
        <f t="shared" ref="P42:P56" si="23">D42*31*E42</f>
        <v>32827.760000000002</v>
      </c>
      <c r="Q42" s="50">
        <f>D42*30*13</f>
        <v>29499.599999999999</v>
      </c>
      <c r="R42" s="109">
        <f>D42*31*13</f>
        <v>30482.920000000002</v>
      </c>
      <c r="S42" s="92"/>
      <c r="U42" s="3"/>
    </row>
    <row r="43" spans="2:21" x14ac:dyDescent="0.25">
      <c r="B43" s="7">
        <v>4</v>
      </c>
      <c r="C43" s="11" t="s">
        <v>20</v>
      </c>
      <c r="D43" s="12">
        <v>71.400000000000006</v>
      </c>
      <c r="E43" s="8">
        <v>11</v>
      </c>
      <c r="F43" s="13">
        <f t="shared" si="18"/>
        <v>286599.59999999998</v>
      </c>
      <c r="G43" s="49">
        <f t="shared" si="19"/>
        <v>24347.4</v>
      </c>
      <c r="H43" s="49">
        <f t="shared" si="20"/>
        <v>21991.200000000004</v>
      </c>
      <c r="I43" s="49">
        <f t="shared" si="21"/>
        <v>24347.4</v>
      </c>
      <c r="J43" s="49">
        <f t="shared" ref="J43:J56" si="24">D43*30*E43</f>
        <v>23562</v>
      </c>
      <c r="K43" s="49">
        <f t="shared" ref="K43:K55" si="25">D43*31*E43</f>
        <v>24347.4</v>
      </c>
      <c r="L43" s="49">
        <f t="shared" ref="L43:L55" si="26">D43*30*E43</f>
        <v>23562</v>
      </c>
      <c r="M43" s="49">
        <f t="shared" ref="M43:M55" si="27">D43*31*E43</f>
        <v>24347.4</v>
      </c>
      <c r="N43" s="49">
        <f t="shared" si="22"/>
        <v>24347.4</v>
      </c>
      <c r="O43" s="50">
        <f t="shared" ref="O43:O56" si="28">D43*30*E43</f>
        <v>23562</v>
      </c>
      <c r="P43" s="49">
        <f t="shared" si="23"/>
        <v>24347.4</v>
      </c>
      <c r="Q43" s="50">
        <f t="shared" ref="Q43:Q56" si="29">D43*30*E43</f>
        <v>23562</v>
      </c>
      <c r="R43" s="109">
        <f>D43*31*10+2142</f>
        <v>24276</v>
      </c>
      <c r="U43" s="3"/>
    </row>
    <row r="44" spans="2:21" x14ac:dyDescent="0.25">
      <c r="B44" s="7">
        <v>5</v>
      </c>
      <c r="C44" s="11" t="s">
        <v>21</v>
      </c>
      <c r="D44" s="12">
        <v>72.540000000000006</v>
      </c>
      <c r="E44" s="8">
        <v>8</v>
      </c>
      <c r="F44" s="13">
        <f t="shared" si="18"/>
        <v>211816.80000000005</v>
      </c>
      <c r="G44" s="49">
        <f t="shared" si="19"/>
        <v>17989.920000000002</v>
      </c>
      <c r="H44" s="49">
        <f t="shared" si="20"/>
        <v>16248.960000000001</v>
      </c>
      <c r="I44" s="49">
        <f t="shared" si="21"/>
        <v>17989.920000000002</v>
      </c>
      <c r="J44" s="49">
        <f t="shared" si="24"/>
        <v>17409.600000000002</v>
      </c>
      <c r="K44" s="49">
        <f t="shared" si="25"/>
        <v>17989.920000000002</v>
      </c>
      <c r="L44" s="49">
        <f t="shared" si="26"/>
        <v>17409.600000000002</v>
      </c>
      <c r="M44" s="49">
        <f t="shared" si="27"/>
        <v>17989.920000000002</v>
      </c>
      <c r="N44" s="49">
        <f t="shared" si="22"/>
        <v>17989.920000000002</v>
      </c>
      <c r="O44" s="50">
        <f t="shared" si="28"/>
        <v>17409.600000000002</v>
      </c>
      <c r="P44" s="49">
        <f t="shared" si="23"/>
        <v>17989.920000000002</v>
      </c>
      <c r="Q44" s="50">
        <f t="shared" si="29"/>
        <v>17409.600000000002</v>
      </c>
      <c r="R44" s="109">
        <f t="shared" ref="R44:R56" si="30">D44*31*E44</f>
        <v>17989.920000000002</v>
      </c>
      <c r="T44" s="76"/>
      <c r="U44" s="3"/>
    </row>
    <row r="45" spans="2:21" ht="39" x14ac:dyDescent="0.25">
      <c r="B45" s="7">
        <v>6</v>
      </c>
      <c r="C45" s="17" t="s">
        <v>22</v>
      </c>
      <c r="D45" s="12">
        <v>78.25</v>
      </c>
      <c r="E45" s="8">
        <v>3</v>
      </c>
      <c r="F45" s="13">
        <f t="shared" si="18"/>
        <v>85683.75</v>
      </c>
      <c r="G45" s="49">
        <f t="shared" si="19"/>
        <v>7277.25</v>
      </c>
      <c r="H45" s="49">
        <f t="shared" si="20"/>
        <v>6573</v>
      </c>
      <c r="I45" s="49">
        <f t="shared" si="21"/>
        <v>7277.25</v>
      </c>
      <c r="J45" s="49">
        <f t="shared" si="24"/>
        <v>7042.5</v>
      </c>
      <c r="K45" s="49">
        <f t="shared" si="25"/>
        <v>7277.25</v>
      </c>
      <c r="L45" s="49">
        <f t="shared" si="26"/>
        <v>7042.5</v>
      </c>
      <c r="M45" s="49">
        <f t="shared" si="27"/>
        <v>7277.25</v>
      </c>
      <c r="N45" s="49">
        <f t="shared" si="22"/>
        <v>7277.25</v>
      </c>
      <c r="O45" s="50">
        <f t="shared" si="28"/>
        <v>7042.5</v>
      </c>
      <c r="P45" s="49">
        <f t="shared" si="23"/>
        <v>7277.25</v>
      </c>
      <c r="Q45" s="50">
        <f t="shared" si="29"/>
        <v>7042.5</v>
      </c>
      <c r="R45" s="109">
        <f t="shared" si="30"/>
        <v>7277.25</v>
      </c>
      <c r="S45" s="76"/>
      <c r="T45" s="76"/>
      <c r="U45" s="3"/>
    </row>
    <row r="46" spans="2:21" x14ac:dyDescent="0.25">
      <c r="B46" s="7">
        <v>7</v>
      </c>
      <c r="C46" s="11" t="s">
        <v>23</v>
      </c>
      <c r="D46" s="12">
        <v>71.400000000000006</v>
      </c>
      <c r="E46" s="8">
        <v>1</v>
      </c>
      <c r="F46" s="13">
        <f t="shared" si="18"/>
        <v>26061.000000000004</v>
      </c>
      <c r="G46" s="49">
        <f t="shared" si="19"/>
        <v>2213.4</v>
      </c>
      <c r="H46" s="49">
        <f t="shared" si="20"/>
        <v>1999.2000000000003</v>
      </c>
      <c r="I46" s="49">
        <f t="shared" si="21"/>
        <v>2213.4</v>
      </c>
      <c r="J46" s="49">
        <f t="shared" si="24"/>
        <v>2142</v>
      </c>
      <c r="K46" s="49">
        <f t="shared" si="25"/>
        <v>2213.4</v>
      </c>
      <c r="L46" s="49">
        <f t="shared" si="26"/>
        <v>2142</v>
      </c>
      <c r="M46" s="49">
        <f t="shared" si="27"/>
        <v>2213.4</v>
      </c>
      <c r="N46" s="49">
        <f t="shared" si="22"/>
        <v>2213.4</v>
      </c>
      <c r="O46" s="50">
        <f t="shared" si="28"/>
        <v>2142</v>
      </c>
      <c r="P46" s="49">
        <f t="shared" si="23"/>
        <v>2213.4</v>
      </c>
      <c r="Q46" s="50">
        <f t="shared" si="29"/>
        <v>2142</v>
      </c>
      <c r="R46" s="109">
        <f t="shared" si="30"/>
        <v>2213.4</v>
      </c>
      <c r="U46" s="3"/>
    </row>
    <row r="47" spans="2:21" x14ac:dyDescent="0.25">
      <c r="B47" s="7">
        <v>8</v>
      </c>
      <c r="C47" s="11" t="s">
        <v>24</v>
      </c>
      <c r="D47" s="12">
        <v>72.540000000000006</v>
      </c>
      <c r="E47" s="8">
        <v>1</v>
      </c>
      <c r="F47" s="13">
        <f t="shared" si="18"/>
        <v>26477.100000000006</v>
      </c>
      <c r="G47" s="49">
        <f t="shared" si="19"/>
        <v>2248.7400000000002</v>
      </c>
      <c r="H47" s="49">
        <f t="shared" si="20"/>
        <v>2031.1200000000001</v>
      </c>
      <c r="I47" s="49">
        <f t="shared" si="21"/>
        <v>2248.7400000000002</v>
      </c>
      <c r="J47" s="49">
        <f t="shared" si="24"/>
        <v>2176.2000000000003</v>
      </c>
      <c r="K47" s="49">
        <f t="shared" si="25"/>
        <v>2248.7400000000002</v>
      </c>
      <c r="L47" s="49">
        <f t="shared" si="26"/>
        <v>2176.2000000000003</v>
      </c>
      <c r="M47" s="49">
        <f t="shared" si="27"/>
        <v>2248.7400000000002</v>
      </c>
      <c r="N47" s="49">
        <f t="shared" si="22"/>
        <v>2248.7400000000002</v>
      </c>
      <c r="O47" s="50">
        <f t="shared" si="28"/>
        <v>2176.2000000000003</v>
      </c>
      <c r="P47" s="49">
        <f t="shared" si="23"/>
        <v>2248.7400000000002</v>
      </c>
      <c r="Q47" s="50">
        <f t="shared" si="29"/>
        <v>2176.2000000000003</v>
      </c>
      <c r="R47" s="109">
        <f t="shared" si="30"/>
        <v>2248.7400000000002</v>
      </c>
      <c r="U47" s="3"/>
    </row>
    <row r="48" spans="2:21" x14ac:dyDescent="0.25">
      <c r="B48" s="7">
        <v>9</v>
      </c>
      <c r="C48" s="11" t="s">
        <v>25</v>
      </c>
      <c r="D48" s="12">
        <v>73.59</v>
      </c>
      <c r="E48" s="8">
        <v>1</v>
      </c>
      <c r="F48" s="13">
        <f t="shared" si="18"/>
        <v>26860.350000000006</v>
      </c>
      <c r="G48" s="49">
        <f t="shared" si="19"/>
        <v>2281.29</v>
      </c>
      <c r="H48" s="49">
        <f t="shared" si="20"/>
        <v>2060.52</v>
      </c>
      <c r="I48" s="49">
        <f t="shared" si="21"/>
        <v>2281.29</v>
      </c>
      <c r="J48" s="49">
        <f t="shared" si="24"/>
        <v>2207.7000000000003</v>
      </c>
      <c r="K48" s="49">
        <f t="shared" si="25"/>
        <v>2281.29</v>
      </c>
      <c r="L48" s="49">
        <f t="shared" si="26"/>
        <v>2207.7000000000003</v>
      </c>
      <c r="M48" s="49">
        <f t="shared" si="27"/>
        <v>2281.29</v>
      </c>
      <c r="N48" s="49">
        <f t="shared" si="22"/>
        <v>2281.29</v>
      </c>
      <c r="O48" s="50">
        <f t="shared" si="28"/>
        <v>2207.7000000000003</v>
      </c>
      <c r="P48" s="49">
        <f t="shared" si="23"/>
        <v>2281.29</v>
      </c>
      <c r="Q48" s="50">
        <f t="shared" si="29"/>
        <v>2207.7000000000003</v>
      </c>
      <c r="R48" s="109">
        <f t="shared" si="30"/>
        <v>2281.29</v>
      </c>
      <c r="U48" s="3"/>
    </row>
    <row r="49" spans="2:22" x14ac:dyDescent="0.25">
      <c r="B49" s="7">
        <v>10</v>
      </c>
      <c r="C49" s="11" t="s">
        <v>26</v>
      </c>
      <c r="D49" s="12">
        <v>75.64</v>
      </c>
      <c r="E49" s="8">
        <v>1</v>
      </c>
      <c r="F49" s="13">
        <f t="shared" si="18"/>
        <v>27608.600000000002</v>
      </c>
      <c r="G49" s="49">
        <f t="shared" si="19"/>
        <v>2344.84</v>
      </c>
      <c r="H49" s="49">
        <f t="shared" si="20"/>
        <v>2117.92</v>
      </c>
      <c r="I49" s="49">
        <f t="shared" si="21"/>
        <v>2344.84</v>
      </c>
      <c r="J49" s="49">
        <f t="shared" si="24"/>
        <v>2269.1999999999998</v>
      </c>
      <c r="K49" s="49">
        <f t="shared" si="25"/>
        <v>2344.84</v>
      </c>
      <c r="L49" s="49">
        <f t="shared" si="26"/>
        <v>2269.1999999999998</v>
      </c>
      <c r="M49" s="49">
        <f t="shared" si="27"/>
        <v>2344.84</v>
      </c>
      <c r="N49" s="49">
        <f t="shared" si="22"/>
        <v>2344.84</v>
      </c>
      <c r="O49" s="50">
        <f t="shared" si="28"/>
        <v>2269.1999999999998</v>
      </c>
      <c r="P49" s="49">
        <f t="shared" si="23"/>
        <v>2344.84</v>
      </c>
      <c r="Q49" s="50">
        <f t="shared" si="29"/>
        <v>2269.1999999999998</v>
      </c>
      <c r="R49" s="109">
        <f t="shared" si="30"/>
        <v>2344.84</v>
      </c>
      <c r="U49" s="3"/>
    </row>
    <row r="50" spans="2:22" x14ac:dyDescent="0.25">
      <c r="B50" s="7">
        <v>11</v>
      </c>
      <c r="C50" s="11" t="s">
        <v>27</v>
      </c>
      <c r="D50" s="12">
        <v>74.63</v>
      </c>
      <c r="E50" s="8">
        <v>1</v>
      </c>
      <c r="F50" s="13">
        <f t="shared" si="18"/>
        <v>27239.949999999997</v>
      </c>
      <c r="G50" s="49">
        <f t="shared" si="19"/>
        <v>2313.5299999999997</v>
      </c>
      <c r="H50" s="49">
        <f t="shared" si="20"/>
        <v>2089.64</v>
      </c>
      <c r="I50" s="49">
        <f t="shared" si="21"/>
        <v>2313.5299999999997</v>
      </c>
      <c r="J50" s="49">
        <f t="shared" si="24"/>
        <v>2238.8999999999996</v>
      </c>
      <c r="K50" s="49">
        <f t="shared" si="25"/>
        <v>2313.5299999999997</v>
      </c>
      <c r="L50" s="49">
        <f t="shared" si="26"/>
        <v>2238.8999999999996</v>
      </c>
      <c r="M50" s="49">
        <f t="shared" si="27"/>
        <v>2313.5299999999997</v>
      </c>
      <c r="N50" s="49">
        <f t="shared" si="22"/>
        <v>2313.5299999999997</v>
      </c>
      <c r="O50" s="50">
        <f t="shared" si="28"/>
        <v>2238.8999999999996</v>
      </c>
      <c r="P50" s="49">
        <f t="shared" si="23"/>
        <v>2313.5299999999997</v>
      </c>
      <c r="Q50" s="50">
        <f t="shared" si="29"/>
        <v>2238.8999999999996</v>
      </c>
      <c r="R50" s="109">
        <f t="shared" si="30"/>
        <v>2313.5299999999997</v>
      </c>
      <c r="U50" s="3"/>
    </row>
    <row r="51" spans="2:22" x14ac:dyDescent="0.25">
      <c r="B51" s="7">
        <v>12</v>
      </c>
      <c r="C51" s="11" t="s">
        <v>28</v>
      </c>
      <c r="D51" s="12">
        <v>74.63</v>
      </c>
      <c r="E51" s="8">
        <v>2</v>
      </c>
      <c r="F51" s="13">
        <f t="shared" si="18"/>
        <v>54479.899999999994</v>
      </c>
      <c r="G51" s="49">
        <f t="shared" si="19"/>
        <v>4627.0599999999995</v>
      </c>
      <c r="H51" s="49">
        <f t="shared" si="20"/>
        <v>4179.28</v>
      </c>
      <c r="I51" s="49">
        <f t="shared" si="21"/>
        <v>4627.0599999999995</v>
      </c>
      <c r="J51" s="49">
        <f t="shared" si="24"/>
        <v>4477.7999999999993</v>
      </c>
      <c r="K51" s="49">
        <f t="shared" si="25"/>
        <v>4627.0599999999995</v>
      </c>
      <c r="L51" s="49">
        <f t="shared" si="26"/>
        <v>4477.7999999999993</v>
      </c>
      <c r="M51" s="49">
        <f t="shared" si="27"/>
        <v>4627.0599999999995</v>
      </c>
      <c r="N51" s="49">
        <f t="shared" si="22"/>
        <v>4627.0599999999995</v>
      </c>
      <c r="O51" s="50">
        <f t="shared" si="28"/>
        <v>4477.7999999999993</v>
      </c>
      <c r="P51" s="49">
        <f t="shared" si="23"/>
        <v>4627.0599999999995</v>
      </c>
      <c r="Q51" s="50">
        <f t="shared" si="29"/>
        <v>4477.7999999999993</v>
      </c>
      <c r="R51" s="109">
        <f t="shared" si="30"/>
        <v>4627.0599999999995</v>
      </c>
      <c r="U51" s="3"/>
    </row>
    <row r="52" spans="2:22" x14ac:dyDescent="0.25">
      <c r="B52" s="7">
        <v>13</v>
      </c>
      <c r="C52" s="11" t="s">
        <v>29</v>
      </c>
      <c r="D52" s="12">
        <v>73.59</v>
      </c>
      <c r="E52" s="8">
        <v>1</v>
      </c>
      <c r="F52" s="13">
        <f t="shared" si="18"/>
        <v>26860.350000000006</v>
      </c>
      <c r="G52" s="49">
        <f t="shared" si="19"/>
        <v>2281.29</v>
      </c>
      <c r="H52" s="49">
        <f t="shared" si="20"/>
        <v>2060.52</v>
      </c>
      <c r="I52" s="49">
        <f t="shared" si="21"/>
        <v>2281.29</v>
      </c>
      <c r="J52" s="49">
        <f t="shared" si="24"/>
        <v>2207.7000000000003</v>
      </c>
      <c r="K52" s="49">
        <f t="shared" si="25"/>
        <v>2281.29</v>
      </c>
      <c r="L52" s="49">
        <f t="shared" si="26"/>
        <v>2207.7000000000003</v>
      </c>
      <c r="M52" s="49">
        <f t="shared" si="27"/>
        <v>2281.29</v>
      </c>
      <c r="N52" s="49">
        <f t="shared" si="22"/>
        <v>2281.29</v>
      </c>
      <c r="O52" s="50">
        <f t="shared" si="28"/>
        <v>2207.7000000000003</v>
      </c>
      <c r="P52" s="49">
        <f t="shared" si="23"/>
        <v>2281.29</v>
      </c>
      <c r="Q52" s="50">
        <f t="shared" si="29"/>
        <v>2207.7000000000003</v>
      </c>
      <c r="R52" s="109">
        <f t="shared" si="30"/>
        <v>2281.29</v>
      </c>
      <c r="U52" s="3"/>
    </row>
    <row r="53" spans="2:22" x14ac:dyDescent="0.25">
      <c r="B53" s="7">
        <v>14</v>
      </c>
      <c r="C53" s="11" t="s">
        <v>30</v>
      </c>
      <c r="D53" s="12">
        <v>72.540000000000006</v>
      </c>
      <c r="E53" s="8">
        <v>5</v>
      </c>
      <c r="F53" s="13">
        <f t="shared" si="18"/>
        <v>132385.5</v>
      </c>
      <c r="G53" s="49">
        <f t="shared" si="19"/>
        <v>11243.7</v>
      </c>
      <c r="H53" s="49">
        <f t="shared" si="20"/>
        <v>10155.6</v>
      </c>
      <c r="I53" s="49">
        <f t="shared" si="21"/>
        <v>11243.7</v>
      </c>
      <c r="J53" s="49">
        <f t="shared" si="24"/>
        <v>10881.000000000002</v>
      </c>
      <c r="K53" s="49">
        <f t="shared" si="25"/>
        <v>11243.7</v>
      </c>
      <c r="L53" s="49">
        <f t="shared" si="26"/>
        <v>10881.000000000002</v>
      </c>
      <c r="M53" s="49">
        <f t="shared" si="27"/>
        <v>11243.7</v>
      </c>
      <c r="N53" s="49">
        <f t="shared" si="22"/>
        <v>11243.7</v>
      </c>
      <c r="O53" s="50">
        <f t="shared" si="28"/>
        <v>10881.000000000002</v>
      </c>
      <c r="P53" s="49">
        <f t="shared" si="23"/>
        <v>11243.7</v>
      </c>
      <c r="Q53" s="50">
        <f t="shared" si="29"/>
        <v>10881.000000000002</v>
      </c>
      <c r="R53" s="109">
        <f t="shared" si="30"/>
        <v>11243.7</v>
      </c>
      <c r="U53" s="3"/>
    </row>
    <row r="54" spans="2:22" x14ac:dyDescent="0.25">
      <c r="B54" s="7">
        <v>15</v>
      </c>
      <c r="C54" s="11" t="s">
        <v>31</v>
      </c>
      <c r="D54" s="12">
        <v>75.64</v>
      </c>
      <c r="E54" s="8">
        <v>1</v>
      </c>
      <c r="F54" s="13">
        <f t="shared" si="18"/>
        <v>27608.600000000002</v>
      </c>
      <c r="G54" s="49">
        <f t="shared" si="19"/>
        <v>2344.84</v>
      </c>
      <c r="H54" s="49">
        <f t="shared" si="20"/>
        <v>2117.92</v>
      </c>
      <c r="I54" s="49">
        <f t="shared" si="21"/>
        <v>2344.84</v>
      </c>
      <c r="J54" s="49">
        <f t="shared" si="24"/>
        <v>2269.1999999999998</v>
      </c>
      <c r="K54" s="49">
        <f t="shared" si="25"/>
        <v>2344.84</v>
      </c>
      <c r="L54" s="49">
        <f t="shared" si="26"/>
        <v>2269.1999999999998</v>
      </c>
      <c r="M54" s="49">
        <f t="shared" si="27"/>
        <v>2344.84</v>
      </c>
      <c r="N54" s="49">
        <f t="shared" si="22"/>
        <v>2344.84</v>
      </c>
      <c r="O54" s="50">
        <f t="shared" si="28"/>
        <v>2269.1999999999998</v>
      </c>
      <c r="P54" s="49">
        <f t="shared" si="23"/>
        <v>2344.84</v>
      </c>
      <c r="Q54" s="50">
        <f t="shared" si="29"/>
        <v>2269.1999999999998</v>
      </c>
      <c r="R54" s="109">
        <f t="shared" si="30"/>
        <v>2344.84</v>
      </c>
      <c r="U54" s="3"/>
    </row>
    <row r="55" spans="2:22" x14ac:dyDescent="0.25">
      <c r="B55" s="7">
        <v>16</v>
      </c>
      <c r="C55" s="11" t="s">
        <v>32</v>
      </c>
      <c r="D55" s="12">
        <v>76.59</v>
      </c>
      <c r="E55" s="8">
        <v>2</v>
      </c>
      <c r="F55" s="13">
        <f t="shared" si="18"/>
        <v>55910.700000000012</v>
      </c>
      <c r="G55" s="49">
        <f t="shared" si="19"/>
        <v>4748.58</v>
      </c>
      <c r="H55" s="49">
        <f t="shared" si="20"/>
        <v>4289.04</v>
      </c>
      <c r="I55" s="49">
        <f t="shared" si="21"/>
        <v>4748.58</v>
      </c>
      <c r="J55" s="49">
        <f t="shared" si="24"/>
        <v>4595.4000000000005</v>
      </c>
      <c r="K55" s="49">
        <f t="shared" si="25"/>
        <v>4748.58</v>
      </c>
      <c r="L55" s="49">
        <f t="shared" si="26"/>
        <v>4595.4000000000005</v>
      </c>
      <c r="M55" s="49">
        <f t="shared" si="27"/>
        <v>4748.58</v>
      </c>
      <c r="N55" s="49">
        <f t="shared" si="22"/>
        <v>4748.58</v>
      </c>
      <c r="O55" s="50">
        <f t="shared" si="28"/>
        <v>4595.4000000000005</v>
      </c>
      <c r="P55" s="49">
        <f t="shared" si="23"/>
        <v>4748.58</v>
      </c>
      <c r="Q55" s="50">
        <f t="shared" si="29"/>
        <v>4595.4000000000005</v>
      </c>
      <c r="R55" s="109">
        <f t="shared" si="30"/>
        <v>4748.58</v>
      </c>
      <c r="U55" s="3"/>
    </row>
    <row r="56" spans="2:22" x14ac:dyDescent="0.25">
      <c r="B56" s="7">
        <v>17</v>
      </c>
      <c r="C56" s="11" t="s">
        <v>33</v>
      </c>
      <c r="D56" s="12">
        <v>72.540000000000006</v>
      </c>
      <c r="E56" s="8">
        <v>1</v>
      </c>
      <c r="F56" s="13">
        <f t="shared" si="18"/>
        <v>26477.100000000006</v>
      </c>
      <c r="G56" s="49">
        <f t="shared" si="19"/>
        <v>2248.7400000000002</v>
      </c>
      <c r="H56" s="49">
        <f t="shared" si="20"/>
        <v>2031.1200000000001</v>
      </c>
      <c r="I56" s="49">
        <f t="shared" si="21"/>
        <v>2248.7400000000002</v>
      </c>
      <c r="J56" s="49">
        <f t="shared" si="24"/>
        <v>2176.2000000000003</v>
      </c>
      <c r="K56" s="49">
        <f>D56*16*E56</f>
        <v>1160.6400000000001</v>
      </c>
      <c r="L56" s="49">
        <v>0</v>
      </c>
      <c r="M56" s="49">
        <f>5513.04</f>
        <v>5513.04</v>
      </c>
      <c r="N56" s="49">
        <f t="shared" si="22"/>
        <v>2248.7400000000002</v>
      </c>
      <c r="O56" s="50">
        <f t="shared" si="28"/>
        <v>2176.2000000000003</v>
      </c>
      <c r="P56" s="49">
        <f t="shared" si="23"/>
        <v>2248.7400000000002</v>
      </c>
      <c r="Q56" s="50">
        <f t="shared" si="29"/>
        <v>2176.2000000000003</v>
      </c>
      <c r="R56" s="109">
        <f t="shared" si="30"/>
        <v>2248.7400000000002</v>
      </c>
      <c r="U56" s="3"/>
    </row>
    <row r="57" spans="2:22" ht="15.75" thickBot="1" x14ac:dyDescent="0.3">
      <c r="B57" s="7"/>
      <c r="C57" s="10" t="s">
        <v>48</v>
      </c>
      <c r="D57" s="75"/>
      <c r="E57" s="8">
        <f>SUM(E40:E56)</f>
        <v>57</v>
      </c>
      <c r="F57" s="38">
        <f>F38-F39</f>
        <v>36381.519999999786</v>
      </c>
      <c r="G57" s="14"/>
      <c r="H57" s="10"/>
      <c r="I57" s="10"/>
      <c r="J57" s="10"/>
      <c r="K57" s="10"/>
      <c r="L57" s="10"/>
      <c r="M57" s="10"/>
      <c r="N57" s="14"/>
      <c r="O57" s="15"/>
      <c r="P57" s="14"/>
      <c r="Q57" s="15"/>
      <c r="R57" s="38">
        <v>36381.519999999997</v>
      </c>
      <c r="U57" s="3"/>
    </row>
    <row r="58" spans="2:22" ht="64.5" customHeight="1" thickBot="1" x14ac:dyDescent="0.3">
      <c r="B58" s="516" t="s">
        <v>55</v>
      </c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8"/>
    </row>
    <row r="59" spans="2:22" ht="15" customHeight="1" x14ac:dyDescent="0.25">
      <c r="B59" s="119"/>
      <c r="C59" s="519" t="s">
        <v>1</v>
      </c>
      <c r="D59" s="521" t="s">
        <v>2</v>
      </c>
      <c r="E59" s="521" t="s">
        <v>3</v>
      </c>
      <c r="F59" s="523" t="s">
        <v>56</v>
      </c>
      <c r="G59" s="525" t="s">
        <v>5</v>
      </c>
      <c r="H59" s="525"/>
      <c r="I59" s="525"/>
      <c r="J59" s="525"/>
      <c r="K59" s="525"/>
      <c r="L59" s="525"/>
      <c r="M59" s="525"/>
      <c r="N59" s="525"/>
      <c r="O59" s="525"/>
      <c r="P59" s="525"/>
      <c r="Q59" s="525"/>
      <c r="R59" s="526"/>
    </row>
    <row r="60" spans="2:22" ht="31.5" customHeight="1" x14ac:dyDescent="0.25">
      <c r="B60" s="120"/>
      <c r="C60" s="520"/>
      <c r="D60" s="522"/>
      <c r="E60" s="522"/>
      <c r="F60" s="524"/>
      <c r="G60" s="121" t="s">
        <v>7</v>
      </c>
      <c r="H60" s="121" t="s">
        <v>8</v>
      </c>
      <c r="I60" s="121" t="s">
        <v>9</v>
      </c>
      <c r="J60" s="121" t="s">
        <v>10</v>
      </c>
      <c r="K60" s="121" t="s">
        <v>11</v>
      </c>
      <c r="L60" s="121" t="s">
        <v>12</v>
      </c>
      <c r="M60" s="121" t="s">
        <v>13</v>
      </c>
      <c r="N60" s="121" t="s">
        <v>14</v>
      </c>
      <c r="O60" s="121" t="s">
        <v>34</v>
      </c>
      <c r="P60" s="121" t="s">
        <v>35</v>
      </c>
      <c r="Q60" s="121" t="s">
        <v>36</v>
      </c>
      <c r="R60" s="122" t="s">
        <v>37</v>
      </c>
    </row>
    <row r="61" spans="2:22" x14ac:dyDescent="0.25">
      <c r="B61" s="120"/>
      <c r="C61" s="123" t="s">
        <v>57</v>
      </c>
      <c r="D61" s="124"/>
      <c r="E61" s="125"/>
      <c r="F61" s="124"/>
      <c r="G61" s="126"/>
      <c r="H61" s="126"/>
      <c r="I61" s="126"/>
      <c r="J61" s="126"/>
      <c r="K61" s="126"/>
      <c r="L61" s="127"/>
      <c r="M61" s="126"/>
      <c r="N61" s="128"/>
      <c r="O61" s="126"/>
      <c r="P61" s="129"/>
      <c r="Q61" s="130"/>
      <c r="R61" s="131"/>
      <c r="V61" t="s">
        <v>174</v>
      </c>
    </row>
    <row r="62" spans="2:22" ht="15.75" thickBot="1" x14ac:dyDescent="0.3">
      <c r="B62" s="132"/>
      <c r="C62" s="133" t="s">
        <v>52</v>
      </c>
      <c r="D62" s="134"/>
      <c r="E62" s="135">
        <v>1192</v>
      </c>
      <c r="F62" s="136">
        <v>28074614</v>
      </c>
      <c r="G62" s="136">
        <v>2330841.9500000002</v>
      </c>
      <c r="H62" s="136">
        <v>2118976.7000000002</v>
      </c>
      <c r="I62" s="136">
        <v>2337089.09</v>
      </c>
      <c r="J62" s="136">
        <v>2244757.7999999998</v>
      </c>
      <c r="K62" s="136">
        <v>2591626.14</v>
      </c>
      <c r="L62" s="136">
        <v>2282830.67</v>
      </c>
      <c r="M62" s="136">
        <v>2325936.81</v>
      </c>
      <c r="N62" s="136">
        <v>2374833.2999999998</v>
      </c>
      <c r="O62" s="136">
        <v>2272191.6</v>
      </c>
      <c r="P62" s="136">
        <v>2376253.88</v>
      </c>
      <c r="Q62" s="136">
        <v>2309971.44</v>
      </c>
      <c r="R62" s="137">
        <v>2358640.4700000002</v>
      </c>
    </row>
    <row r="63" spans="2:22" x14ac:dyDescent="0.25">
      <c r="B63" s="138"/>
      <c r="C63" s="139" t="s">
        <v>51</v>
      </c>
      <c r="D63" s="140"/>
      <c r="E63" s="141"/>
      <c r="F63" s="142">
        <v>27923949.850000001</v>
      </c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4"/>
    </row>
    <row r="64" spans="2:22" x14ac:dyDescent="0.25">
      <c r="B64" s="145"/>
      <c r="C64" s="139" t="s">
        <v>48</v>
      </c>
      <c r="D64" s="140"/>
      <c r="E64" s="141"/>
      <c r="F64" s="142">
        <v>150664.15</v>
      </c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6"/>
    </row>
    <row r="65" spans="2:22" ht="15.75" thickBot="1" x14ac:dyDescent="0.3">
      <c r="B65" s="147"/>
      <c r="C65" s="148"/>
      <c r="D65" s="149"/>
      <c r="E65" s="150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2"/>
    </row>
    <row r="66" spans="2:22" x14ac:dyDescent="0.25">
      <c r="B66" s="153"/>
      <c r="C66" s="154" t="s">
        <v>58</v>
      </c>
      <c r="D66" s="155"/>
      <c r="E66" s="156">
        <v>1154</v>
      </c>
      <c r="F66" s="157">
        <v>27044614</v>
      </c>
      <c r="G66" s="157">
        <v>2246346.4900000002</v>
      </c>
      <c r="H66" s="157">
        <v>2042658.22</v>
      </c>
      <c r="I66" s="157">
        <v>2252593.63</v>
      </c>
      <c r="J66" s="157">
        <v>2165164.2000000002</v>
      </c>
      <c r="K66" s="157">
        <v>2509524.5</v>
      </c>
      <c r="L66" s="157">
        <v>2198884.67</v>
      </c>
      <c r="M66" s="157">
        <v>2241441.35</v>
      </c>
      <c r="N66" s="157">
        <v>2290337.84</v>
      </c>
      <c r="O66" s="157">
        <v>2190421.7999999998</v>
      </c>
      <c r="P66" s="157">
        <v>2291758.42</v>
      </c>
      <c r="Q66" s="157">
        <v>2230343.64</v>
      </c>
      <c r="R66" s="158">
        <v>2274287.81</v>
      </c>
    </row>
    <row r="67" spans="2:22" ht="25.5" x14ac:dyDescent="0.25">
      <c r="B67" s="159"/>
      <c r="C67" s="160" t="s">
        <v>59</v>
      </c>
      <c r="D67" s="161"/>
      <c r="E67" s="161"/>
      <c r="F67" s="162"/>
      <c r="G67" s="163"/>
      <c r="H67" s="164"/>
      <c r="I67" s="163"/>
      <c r="J67" s="163"/>
      <c r="K67" s="163"/>
      <c r="L67" s="163"/>
      <c r="M67" s="163"/>
      <c r="N67" s="163"/>
      <c r="O67" s="163"/>
      <c r="P67" s="163"/>
      <c r="Q67" s="163"/>
      <c r="R67" s="165"/>
    </row>
    <row r="68" spans="2:22" ht="25.5" customHeight="1" x14ac:dyDescent="0.25">
      <c r="B68" s="166"/>
      <c r="C68" s="531" t="s">
        <v>60</v>
      </c>
      <c r="D68" s="531"/>
      <c r="E68" s="167">
        <v>35</v>
      </c>
      <c r="F68" s="168">
        <v>914466</v>
      </c>
      <c r="G68" s="168">
        <v>77831.08</v>
      </c>
      <c r="H68" s="168">
        <v>70299.039999999994</v>
      </c>
      <c r="I68" s="168">
        <v>77831.08</v>
      </c>
      <c r="J68" s="168">
        <v>75320.399999999994</v>
      </c>
      <c r="K68" s="168">
        <v>77831.08</v>
      </c>
      <c r="L68" s="168">
        <v>73178.399999999994</v>
      </c>
      <c r="M68" s="168">
        <v>75617.679999999993</v>
      </c>
      <c r="N68" s="168">
        <v>77901.759999999995</v>
      </c>
      <c r="O68" s="169">
        <v>72998.399999999994</v>
      </c>
      <c r="P68" s="168">
        <v>75653.02</v>
      </c>
      <c r="Q68" s="168">
        <v>75783</v>
      </c>
      <c r="R68" s="170">
        <v>75653.02</v>
      </c>
    </row>
    <row r="69" spans="2:22" x14ac:dyDescent="0.25">
      <c r="B69" s="171"/>
      <c r="C69" s="172"/>
      <c r="D69" s="172"/>
      <c r="E69" s="173" t="s">
        <v>61</v>
      </c>
      <c r="F69" s="174">
        <v>0</v>
      </c>
      <c r="G69" s="175"/>
      <c r="H69" s="175"/>
      <c r="I69" s="175"/>
      <c r="J69" s="175"/>
      <c r="K69" s="175"/>
      <c r="L69" s="175"/>
      <c r="M69" s="175"/>
      <c r="N69" s="176"/>
      <c r="O69" s="1"/>
      <c r="P69" s="175"/>
      <c r="Q69" s="175"/>
      <c r="R69" s="177"/>
    </row>
    <row r="70" spans="2:22" x14ac:dyDescent="0.25">
      <c r="B70" s="178">
        <v>2</v>
      </c>
      <c r="C70" s="179" t="s">
        <v>62</v>
      </c>
      <c r="D70" s="180">
        <v>71.400000000000006</v>
      </c>
      <c r="E70" s="181">
        <v>11</v>
      </c>
      <c r="F70" s="182">
        <v>286671</v>
      </c>
      <c r="G70" s="183">
        <v>24347.4</v>
      </c>
      <c r="H70" s="184">
        <v>21991.200000000001</v>
      </c>
      <c r="I70" s="183">
        <v>24347.4</v>
      </c>
      <c r="J70" s="183">
        <v>23562</v>
      </c>
      <c r="K70" s="183">
        <v>24347.4</v>
      </c>
      <c r="L70" s="183">
        <v>23562</v>
      </c>
      <c r="M70" s="183">
        <v>24347.4</v>
      </c>
      <c r="N70" s="183">
        <v>24347.4</v>
      </c>
      <c r="O70" s="183">
        <v>23562</v>
      </c>
      <c r="P70" s="183">
        <v>24347.4</v>
      </c>
      <c r="Q70" s="183">
        <v>23562</v>
      </c>
      <c r="R70" s="185">
        <v>24347.4</v>
      </c>
    </row>
    <row r="71" spans="2:22" x14ac:dyDescent="0.25">
      <c r="B71" s="178">
        <v>2</v>
      </c>
      <c r="C71" s="179" t="s">
        <v>62</v>
      </c>
      <c r="D71" s="180">
        <v>71.400000000000006</v>
      </c>
      <c r="E71" s="181">
        <v>1</v>
      </c>
      <c r="F71" s="182">
        <v>23847.599999999999</v>
      </c>
      <c r="G71" s="183">
        <v>2213.4</v>
      </c>
      <c r="H71" s="184">
        <v>1999.2</v>
      </c>
      <c r="I71" s="183">
        <v>2213.4</v>
      </c>
      <c r="J71" s="183">
        <v>2142</v>
      </c>
      <c r="K71" s="183">
        <v>2213.4</v>
      </c>
      <c r="L71" s="183">
        <v>2142</v>
      </c>
      <c r="M71" s="183">
        <v>2213.4</v>
      </c>
      <c r="N71" s="183">
        <v>2213.4</v>
      </c>
      <c r="O71" s="183">
        <v>2142</v>
      </c>
      <c r="P71" s="183">
        <v>2213.4</v>
      </c>
      <c r="Q71" s="183">
        <v>2142</v>
      </c>
      <c r="R71" s="185"/>
    </row>
    <row r="72" spans="2:22" x14ac:dyDescent="0.25">
      <c r="B72" s="186">
        <v>2</v>
      </c>
      <c r="C72" s="187" t="s">
        <v>62</v>
      </c>
      <c r="D72" s="188">
        <v>71.400000000000006</v>
      </c>
      <c r="E72" s="189">
        <v>1</v>
      </c>
      <c r="F72" s="190">
        <v>19706.400000000001</v>
      </c>
      <c r="G72" s="191">
        <v>2213.4</v>
      </c>
      <c r="H72" s="192">
        <v>1999.2</v>
      </c>
      <c r="I72" s="191">
        <v>2213.4</v>
      </c>
      <c r="J72" s="191">
        <v>2142</v>
      </c>
      <c r="K72" s="191">
        <v>2213.4</v>
      </c>
      <c r="L72" s="191">
        <v>2142</v>
      </c>
      <c r="M72" s="191">
        <v>2213.4</v>
      </c>
      <c r="N72" s="191">
        <v>0</v>
      </c>
      <c r="O72" s="191">
        <v>-214.2</v>
      </c>
      <c r="P72" s="191">
        <v>0</v>
      </c>
      <c r="Q72" s="191">
        <v>2570.4</v>
      </c>
      <c r="R72" s="193">
        <v>2213.4</v>
      </c>
    </row>
    <row r="73" spans="2:22" x14ac:dyDescent="0.25">
      <c r="B73" s="178">
        <v>2</v>
      </c>
      <c r="C73" s="179" t="s">
        <v>62</v>
      </c>
      <c r="D73" s="180">
        <v>71.400000000000006</v>
      </c>
      <c r="E73" s="181">
        <v>1</v>
      </c>
      <c r="F73" s="182">
        <v>10781.4</v>
      </c>
      <c r="G73" s="183">
        <v>2213.4</v>
      </c>
      <c r="H73" s="184">
        <v>1999.2</v>
      </c>
      <c r="I73" s="183">
        <v>2213.4</v>
      </c>
      <c r="J73" s="183">
        <v>2142</v>
      </c>
      <c r="K73" s="183">
        <v>2213.4</v>
      </c>
      <c r="L73" s="183"/>
      <c r="M73" s="183"/>
      <c r="N73" s="175"/>
      <c r="O73" s="183"/>
      <c r="P73" s="183"/>
      <c r="Q73" s="183"/>
      <c r="R73" s="185"/>
    </row>
    <row r="74" spans="2:22" x14ac:dyDescent="0.25">
      <c r="B74" s="178">
        <v>4</v>
      </c>
      <c r="C74" s="179" t="s">
        <v>20</v>
      </c>
      <c r="D74" s="180">
        <v>71.400000000000006</v>
      </c>
      <c r="E74" s="181">
        <v>4</v>
      </c>
      <c r="F74" s="182">
        <v>104244</v>
      </c>
      <c r="G74" s="183">
        <v>8853.6</v>
      </c>
      <c r="H74" s="184">
        <v>7996.8</v>
      </c>
      <c r="I74" s="183">
        <v>8853.6</v>
      </c>
      <c r="J74" s="183">
        <v>8568</v>
      </c>
      <c r="K74" s="183">
        <v>8853.6</v>
      </c>
      <c r="L74" s="183">
        <v>8568</v>
      </c>
      <c r="M74" s="183">
        <v>8853.6</v>
      </c>
      <c r="N74" s="183">
        <v>8853.6</v>
      </c>
      <c r="O74" s="183">
        <v>8568</v>
      </c>
      <c r="P74" s="183">
        <v>8853.6</v>
      </c>
      <c r="Q74" s="183">
        <v>8568</v>
      </c>
      <c r="R74" s="185">
        <v>8853.6</v>
      </c>
    </row>
    <row r="75" spans="2:22" x14ac:dyDescent="0.25">
      <c r="B75" s="178">
        <v>5</v>
      </c>
      <c r="C75" s="179" t="s">
        <v>30</v>
      </c>
      <c r="D75" s="180">
        <v>72.540000000000006</v>
      </c>
      <c r="E75" s="181">
        <v>1</v>
      </c>
      <c r="F75" s="182">
        <v>26477.1</v>
      </c>
      <c r="G75" s="183">
        <v>2248.7399999999998</v>
      </c>
      <c r="H75" s="184">
        <v>2031.12</v>
      </c>
      <c r="I75" s="183">
        <v>2248.7399999999998</v>
      </c>
      <c r="J75" s="183">
        <v>2176.1999999999998</v>
      </c>
      <c r="K75" s="183">
        <v>2248.7399999999998</v>
      </c>
      <c r="L75" s="183">
        <v>2176.1999999999998</v>
      </c>
      <c r="M75" s="183">
        <v>2248.7399999999998</v>
      </c>
      <c r="N75" s="183">
        <v>2248.7399999999998</v>
      </c>
      <c r="O75" s="183">
        <v>2176.1999999999998</v>
      </c>
      <c r="P75" s="183">
        <v>2248.7399999999998</v>
      </c>
      <c r="Q75" s="183">
        <v>2176.1999999999998</v>
      </c>
      <c r="R75" s="185">
        <v>2248.7399999999998</v>
      </c>
    </row>
    <row r="76" spans="2:22" x14ac:dyDescent="0.25">
      <c r="B76" s="178">
        <v>5</v>
      </c>
      <c r="C76" s="179" t="s">
        <v>63</v>
      </c>
      <c r="D76" s="180">
        <v>78.25</v>
      </c>
      <c r="E76" s="181">
        <v>1</v>
      </c>
      <c r="F76" s="182">
        <v>28561.25</v>
      </c>
      <c r="G76" s="183">
        <v>2425.75</v>
      </c>
      <c r="H76" s="184">
        <v>2191</v>
      </c>
      <c r="I76" s="183">
        <v>2425.75</v>
      </c>
      <c r="J76" s="183">
        <v>2347.5</v>
      </c>
      <c r="K76" s="183">
        <v>2425.75</v>
      </c>
      <c r="L76" s="183">
        <v>2347.5</v>
      </c>
      <c r="M76" s="183">
        <v>2425.75</v>
      </c>
      <c r="N76" s="183">
        <v>2425.75</v>
      </c>
      <c r="O76" s="183">
        <v>2347.5</v>
      </c>
      <c r="P76" s="183">
        <v>2425.75</v>
      </c>
      <c r="Q76" s="183">
        <v>2347.5</v>
      </c>
      <c r="R76" s="185">
        <v>2425.75</v>
      </c>
    </row>
    <row r="77" spans="2:22" x14ac:dyDescent="0.25">
      <c r="B77" s="178">
        <v>6</v>
      </c>
      <c r="C77" s="179" t="s">
        <v>29</v>
      </c>
      <c r="D77" s="180">
        <v>72.540000000000006</v>
      </c>
      <c r="E77" s="181">
        <v>1</v>
      </c>
      <c r="F77" s="182">
        <v>26477.1</v>
      </c>
      <c r="G77" s="183">
        <v>2248.7399999999998</v>
      </c>
      <c r="H77" s="184">
        <v>2031.12</v>
      </c>
      <c r="I77" s="183">
        <v>2248.7399999999998</v>
      </c>
      <c r="J77" s="183">
        <v>2176.1999999999998</v>
      </c>
      <c r="K77" s="183">
        <v>2248.7399999999998</v>
      </c>
      <c r="L77" s="183">
        <v>2176.1999999999998</v>
      </c>
      <c r="M77" s="183">
        <v>2248.7399999999998</v>
      </c>
      <c r="N77" s="183">
        <v>2248.7399999999998</v>
      </c>
      <c r="O77" s="183">
        <v>2176.1999999999998</v>
      </c>
      <c r="P77" s="183">
        <v>2248.7399999999998</v>
      </c>
      <c r="Q77" s="183">
        <v>2176.1999999999998</v>
      </c>
      <c r="R77" s="185">
        <v>2248.7399999999998</v>
      </c>
      <c r="V77" t="s">
        <v>173</v>
      </c>
    </row>
    <row r="78" spans="2:22" x14ac:dyDescent="0.25">
      <c r="B78" s="178">
        <v>8</v>
      </c>
      <c r="C78" s="179" t="s">
        <v>29</v>
      </c>
      <c r="D78" s="180">
        <v>73.59</v>
      </c>
      <c r="E78" s="181">
        <v>1</v>
      </c>
      <c r="F78" s="182">
        <v>26860.35</v>
      </c>
      <c r="G78" s="183">
        <v>2281.29</v>
      </c>
      <c r="H78" s="184">
        <v>2060.52</v>
      </c>
      <c r="I78" s="183">
        <v>2281.29</v>
      </c>
      <c r="J78" s="183">
        <v>2207.6999999999998</v>
      </c>
      <c r="K78" s="183">
        <v>2281.29</v>
      </c>
      <c r="L78" s="183">
        <v>2207.6999999999998</v>
      </c>
      <c r="M78" s="183">
        <v>2281.29</v>
      </c>
      <c r="N78" s="183">
        <v>2281.29</v>
      </c>
      <c r="O78" s="183">
        <v>2207.6999999999998</v>
      </c>
      <c r="P78" s="183">
        <v>2281.29</v>
      </c>
      <c r="Q78" s="183">
        <v>2207.6999999999998</v>
      </c>
      <c r="R78" s="185">
        <v>2281.29</v>
      </c>
    </row>
    <row r="79" spans="2:22" x14ac:dyDescent="0.25">
      <c r="B79" s="186">
        <v>9</v>
      </c>
      <c r="C79" s="187" t="s">
        <v>64</v>
      </c>
      <c r="D79" s="188">
        <v>72.540000000000006</v>
      </c>
      <c r="E79" s="189">
        <v>1</v>
      </c>
      <c r="F79" s="190">
        <v>13347.36</v>
      </c>
      <c r="G79" s="191"/>
      <c r="H79" s="192"/>
      <c r="I79" s="191"/>
      <c r="J79" s="191"/>
      <c r="K79" s="191"/>
      <c r="L79" s="191"/>
      <c r="M79" s="191"/>
      <c r="N79" s="191">
        <v>4497.4799999999996</v>
      </c>
      <c r="O79" s="191">
        <v>2176.1999999999998</v>
      </c>
      <c r="P79" s="191">
        <v>2248.7399999999998</v>
      </c>
      <c r="Q79" s="191">
        <v>2176.1999999999998</v>
      </c>
      <c r="R79" s="193">
        <v>2248.7399999999998</v>
      </c>
    </row>
    <row r="80" spans="2:22" x14ac:dyDescent="0.25">
      <c r="B80" s="178">
        <v>11</v>
      </c>
      <c r="C80" s="179" t="s">
        <v>65</v>
      </c>
      <c r="D80" s="180">
        <v>75.64</v>
      </c>
      <c r="E80" s="181">
        <v>5</v>
      </c>
      <c r="F80" s="194">
        <v>138043</v>
      </c>
      <c r="G80" s="183">
        <v>11724.2</v>
      </c>
      <c r="H80" s="184">
        <v>10589.6</v>
      </c>
      <c r="I80" s="183">
        <v>11724.2</v>
      </c>
      <c r="J80" s="183">
        <v>11346</v>
      </c>
      <c r="K80" s="183">
        <v>11724.2</v>
      </c>
      <c r="L80" s="183">
        <v>11346</v>
      </c>
      <c r="M80" s="183">
        <v>11724.2</v>
      </c>
      <c r="N80" s="183">
        <v>11724.2</v>
      </c>
      <c r="O80" s="183">
        <v>11346</v>
      </c>
      <c r="P80" s="183">
        <v>11724.2</v>
      </c>
      <c r="Q80" s="183">
        <v>11346</v>
      </c>
      <c r="R80" s="185">
        <v>11724.2</v>
      </c>
    </row>
    <row r="81" spans="2:18" ht="26.25" x14ac:dyDescent="0.25">
      <c r="B81" s="178">
        <v>12</v>
      </c>
      <c r="C81" s="179" t="s">
        <v>66</v>
      </c>
      <c r="D81" s="180">
        <v>75.64</v>
      </c>
      <c r="E81" s="181">
        <v>3</v>
      </c>
      <c r="F81" s="182">
        <v>82825.8</v>
      </c>
      <c r="G81" s="183">
        <v>7034.52</v>
      </c>
      <c r="H81" s="184">
        <v>6353.76</v>
      </c>
      <c r="I81" s="183">
        <v>7034.52</v>
      </c>
      <c r="J81" s="183">
        <v>6807.6</v>
      </c>
      <c r="K81" s="183">
        <v>7034.52</v>
      </c>
      <c r="L81" s="183">
        <v>6807.6</v>
      </c>
      <c r="M81" s="183">
        <v>7034.52</v>
      </c>
      <c r="N81" s="183">
        <v>7034.52</v>
      </c>
      <c r="O81" s="183">
        <v>6807.6</v>
      </c>
      <c r="P81" s="183">
        <v>7034.52</v>
      </c>
      <c r="Q81" s="183">
        <v>6807.6</v>
      </c>
      <c r="R81" s="185">
        <v>7034.52</v>
      </c>
    </row>
    <row r="82" spans="2:18" x14ac:dyDescent="0.25">
      <c r="B82" s="178">
        <v>13</v>
      </c>
      <c r="C82" s="179" t="s">
        <v>67</v>
      </c>
      <c r="D82" s="180">
        <v>80.86</v>
      </c>
      <c r="E82" s="181">
        <v>4</v>
      </c>
      <c r="F82" s="182">
        <v>118055.6</v>
      </c>
      <c r="G82" s="183">
        <v>10026.64</v>
      </c>
      <c r="H82" s="184">
        <v>9056.32</v>
      </c>
      <c r="I82" s="183">
        <v>10026.64</v>
      </c>
      <c r="J82" s="183">
        <v>9703.2000000000007</v>
      </c>
      <c r="K82" s="183">
        <v>10026.64</v>
      </c>
      <c r="L82" s="183">
        <v>9703.2000000000007</v>
      </c>
      <c r="M82" s="183">
        <v>10026.64</v>
      </c>
      <c r="N82" s="183">
        <v>10026.64</v>
      </c>
      <c r="O82" s="183">
        <v>9703.2000000000007</v>
      </c>
      <c r="P82" s="183">
        <v>10026.64</v>
      </c>
      <c r="Q82" s="183">
        <v>9703.2000000000007</v>
      </c>
      <c r="R82" s="185">
        <v>10026.64</v>
      </c>
    </row>
    <row r="83" spans="2:18" ht="15.75" thickBot="1" x14ac:dyDescent="0.3">
      <c r="B83" s="195"/>
      <c r="C83" s="196" t="s">
        <v>68</v>
      </c>
      <c r="D83" s="197"/>
      <c r="E83" s="198"/>
      <c r="F83" s="199">
        <v>8568.0400000000009</v>
      </c>
      <c r="G83" s="200"/>
      <c r="H83" s="201"/>
      <c r="I83" s="202"/>
      <c r="J83" s="202"/>
      <c r="K83" s="203"/>
      <c r="L83" s="183"/>
      <c r="M83" s="202"/>
      <c r="N83" s="202"/>
      <c r="O83" s="202"/>
      <c r="P83" s="202"/>
      <c r="Q83" s="202"/>
      <c r="R83" s="204"/>
    </row>
    <row r="84" spans="2:18" x14ac:dyDescent="0.25">
      <c r="B84" s="205"/>
      <c r="C84" s="532" t="s">
        <v>69</v>
      </c>
      <c r="D84" s="532"/>
      <c r="E84" s="206"/>
      <c r="F84" s="206"/>
      <c r="G84" s="207"/>
      <c r="H84" s="208"/>
      <c r="I84" s="207"/>
      <c r="J84" s="207"/>
      <c r="K84" s="207"/>
      <c r="L84" s="207"/>
      <c r="M84" s="207"/>
      <c r="N84" s="207"/>
      <c r="O84" s="207"/>
      <c r="P84" s="207"/>
      <c r="Q84" s="207"/>
      <c r="R84" s="209"/>
    </row>
    <row r="85" spans="2:18" ht="26.25" customHeight="1" thickBot="1" x14ac:dyDescent="0.3">
      <c r="B85" s="210"/>
      <c r="C85" s="528" t="s">
        <v>70</v>
      </c>
      <c r="D85" s="528"/>
      <c r="E85" s="167">
        <v>13</v>
      </c>
      <c r="F85" s="211">
        <v>324725</v>
      </c>
      <c r="G85" s="211">
        <v>29153.02</v>
      </c>
      <c r="H85" s="211">
        <v>26331.759999999998</v>
      </c>
      <c r="I85" s="211">
        <v>29153.02</v>
      </c>
      <c r="J85" s="211">
        <v>28212.6</v>
      </c>
      <c r="K85" s="211">
        <v>26808.18</v>
      </c>
      <c r="L85" s="211">
        <v>25943.4</v>
      </c>
      <c r="M85" s="211">
        <v>26808.18</v>
      </c>
      <c r="N85" s="211">
        <v>26808.18</v>
      </c>
      <c r="O85" s="211">
        <v>25943.4</v>
      </c>
      <c r="P85" s="211">
        <v>26808.18</v>
      </c>
      <c r="Q85" s="211">
        <v>25943.4</v>
      </c>
      <c r="R85" s="212">
        <v>26808.18</v>
      </c>
    </row>
    <row r="86" spans="2:18" x14ac:dyDescent="0.25">
      <c r="B86" s="213"/>
      <c r="C86" s="530" t="s">
        <v>71</v>
      </c>
      <c r="D86" s="530"/>
      <c r="E86" s="214">
        <v>3</v>
      </c>
      <c r="F86" s="215">
        <v>61618</v>
      </c>
      <c r="G86" s="215">
        <v>6806.98</v>
      </c>
      <c r="H86" s="215">
        <v>6148.24</v>
      </c>
      <c r="I86" s="215">
        <v>6806.98</v>
      </c>
      <c r="J86" s="215">
        <v>6587.4</v>
      </c>
      <c r="K86" s="215">
        <v>4462.1400000000003</v>
      </c>
      <c r="L86" s="215">
        <v>4318.2</v>
      </c>
      <c r="M86" s="215">
        <v>4462.1400000000003</v>
      </c>
      <c r="N86" s="215">
        <v>4462.1400000000003</v>
      </c>
      <c r="O86" s="215">
        <v>4318.2</v>
      </c>
      <c r="P86" s="215">
        <v>4462.1400000000003</v>
      </c>
      <c r="Q86" s="215">
        <v>4318.2</v>
      </c>
      <c r="R86" s="216">
        <v>4462.1400000000003</v>
      </c>
    </row>
    <row r="87" spans="2:18" x14ac:dyDescent="0.25">
      <c r="B87" s="217"/>
      <c r="C87" s="218"/>
      <c r="D87" s="218"/>
      <c r="E87" s="173" t="s">
        <v>61</v>
      </c>
      <c r="F87" s="174">
        <v>0</v>
      </c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20"/>
    </row>
    <row r="88" spans="2:18" x14ac:dyDescent="0.25">
      <c r="B88" s="195">
        <v>1</v>
      </c>
      <c r="C88" s="196" t="s">
        <v>72</v>
      </c>
      <c r="D88" s="197">
        <v>72.540000000000006</v>
      </c>
      <c r="E88" s="221">
        <v>1</v>
      </c>
      <c r="F88" s="222">
        <v>26477.1</v>
      </c>
      <c r="G88" s="202">
        <v>2248.7399999999998</v>
      </c>
      <c r="H88" s="223">
        <v>2031.12</v>
      </c>
      <c r="I88" s="202">
        <v>2248.7399999999998</v>
      </c>
      <c r="J88" s="202">
        <v>2176.1999999999998</v>
      </c>
      <c r="K88" s="202">
        <v>2248.7399999999998</v>
      </c>
      <c r="L88" s="202">
        <v>2176.1999999999998</v>
      </c>
      <c r="M88" s="202">
        <v>2248.7399999999998</v>
      </c>
      <c r="N88" s="202">
        <v>2248.7399999999998</v>
      </c>
      <c r="O88" s="202">
        <v>2176.1999999999998</v>
      </c>
      <c r="P88" s="202">
        <v>2248.7399999999998</v>
      </c>
      <c r="Q88" s="202">
        <v>2176.1999999999998</v>
      </c>
      <c r="R88" s="204">
        <v>2248.7399999999998</v>
      </c>
    </row>
    <row r="89" spans="2:18" ht="26.25" x14ac:dyDescent="0.25">
      <c r="B89" s="178">
        <v>2</v>
      </c>
      <c r="C89" s="179" t="s">
        <v>66</v>
      </c>
      <c r="D89" s="180">
        <v>75.64</v>
      </c>
      <c r="E89" s="181">
        <v>1</v>
      </c>
      <c r="F89" s="183">
        <v>9076.7999999999993</v>
      </c>
      <c r="G89" s="183">
        <v>2344.84</v>
      </c>
      <c r="H89" s="183">
        <v>2117.92</v>
      </c>
      <c r="I89" s="183">
        <v>2344.84</v>
      </c>
      <c r="J89" s="183">
        <v>2269.1999999999998</v>
      </c>
      <c r="K89" s="183"/>
      <c r="L89" s="183"/>
      <c r="M89" s="183"/>
      <c r="N89" s="183"/>
      <c r="O89" s="183"/>
      <c r="P89" s="183"/>
      <c r="Q89" s="183"/>
      <c r="R89" s="185"/>
    </row>
    <row r="90" spans="2:18" x14ac:dyDescent="0.25">
      <c r="B90" s="178">
        <v>3</v>
      </c>
      <c r="C90" s="179" t="s">
        <v>62</v>
      </c>
      <c r="D90" s="180">
        <v>71.400000000000006</v>
      </c>
      <c r="E90" s="181">
        <v>1</v>
      </c>
      <c r="F90" s="194">
        <v>26061</v>
      </c>
      <c r="G90" s="183">
        <v>2213.4</v>
      </c>
      <c r="H90" s="184">
        <v>1999.2</v>
      </c>
      <c r="I90" s="183">
        <v>2213.4</v>
      </c>
      <c r="J90" s="183">
        <v>2142</v>
      </c>
      <c r="K90" s="183">
        <v>2213.4</v>
      </c>
      <c r="L90" s="183">
        <v>2142</v>
      </c>
      <c r="M90" s="183">
        <v>2213.4</v>
      </c>
      <c r="N90" s="183">
        <v>2213.4</v>
      </c>
      <c r="O90" s="183">
        <v>2142</v>
      </c>
      <c r="P90" s="183">
        <v>2213.4</v>
      </c>
      <c r="Q90" s="183">
        <v>2142</v>
      </c>
      <c r="R90" s="185">
        <v>2213.4</v>
      </c>
    </row>
    <row r="91" spans="2:18" x14ac:dyDescent="0.25">
      <c r="B91" s="178"/>
      <c r="C91" s="224" t="s">
        <v>68</v>
      </c>
      <c r="D91" s="180"/>
      <c r="E91" s="181"/>
      <c r="F91" s="184">
        <v>3.1</v>
      </c>
      <c r="G91" s="225"/>
      <c r="H91" s="184"/>
      <c r="I91" s="183"/>
      <c r="J91" s="183"/>
      <c r="K91" s="184"/>
      <c r="L91" s="184"/>
      <c r="M91" s="183"/>
      <c r="N91" s="183"/>
      <c r="O91" s="183"/>
      <c r="P91" s="183"/>
      <c r="Q91" s="183"/>
      <c r="R91" s="226"/>
    </row>
    <row r="92" spans="2:18" x14ac:dyDescent="0.25">
      <c r="B92" s="178"/>
      <c r="C92" s="530" t="s">
        <v>73</v>
      </c>
      <c r="D92" s="530"/>
      <c r="E92" s="227">
        <v>10</v>
      </c>
      <c r="F92" s="228">
        <v>263107</v>
      </c>
      <c r="G92" s="228">
        <v>22346.04</v>
      </c>
      <c r="H92" s="228">
        <v>20183.52</v>
      </c>
      <c r="I92" s="228">
        <v>22346.04</v>
      </c>
      <c r="J92" s="228">
        <v>21625.200000000001</v>
      </c>
      <c r="K92" s="228">
        <v>22346.04</v>
      </c>
      <c r="L92" s="228">
        <v>21625.200000000001</v>
      </c>
      <c r="M92" s="228">
        <v>22346.04</v>
      </c>
      <c r="N92" s="228">
        <v>22346.04</v>
      </c>
      <c r="O92" s="228">
        <v>21625.200000000001</v>
      </c>
      <c r="P92" s="228">
        <v>22346.04</v>
      </c>
      <c r="Q92" s="228">
        <v>21625.200000000001</v>
      </c>
      <c r="R92" s="229">
        <v>22346.04</v>
      </c>
    </row>
    <row r="93" spans="2:18" x14ac:dyDescent="0.25">
      <c r="B93" s="178"/>
      <c r="C93" s="230"/>
      <c r="D93" s="230"/>
      <c r="E93" s="173" t="s">
        <v>61</v>
      </c>
      <c r="F93" s="174">
        <v>0</v>
      </c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9"/>
    </row>
    <row r="94" spans="2:18" x14ac:dyDescent="0.25">
      <c r="B94" s="178">
        <v>1</v>
      </c>
      <c r="C94" s="179" t="s">
        <v>72</v>
      </c>
      <c r="D94" s="180">
        <v>72.540000000000006</v>
      </c>
      <c r="E94" s="189">
        <v>6</v>
      </c>
      <c r="F94" s="231">
        <v>158862.6</v>
      </c>
      <c r="G94" s="183">
        <v>13492.44</v>
      </c>
      <c r="H94" s="184">
        <v>12186.72</v>
      </c>
      <c r="I94" s="183">
        <v>13492.44</v>
      </c>
      <c r="J94" s="183">
        <v>13057.2</v>
      </c>
      <c r="K94" s="183">
        <v>13492.44</v>
      </c>
      <c r="L94" s="183">
        <v>13057.2</v>
      </c>
      <c r="M94" s="183">
        <v>13492.44</v>
      </c>
      <c r="N94" s="183">
        <v>13492.44</v>
      </c>
      <c r="O94" s="183">
        <v>13057.2</v>
      </c>
      <c r="P94" s="183">
        <v>13492.44</v>
      </c>
      <c r="Q94" s="183">
        <v>13057.2</v>
      </c>
      <c r="R94" s="185">
        <v>13492.44</v>
      </c>
    </row>
    <row r="95" spans="2:18" x14ac:dyDescent="0.25">
      <c r="B95" s="178">
        <v>2</v>
      </c>
      <c r="C95" s="179" t="s">
        <v>62</v>
      </c>
      <c r="D95" s="180">
        <v>71.400000000000006</v>
      </c>
      <c r="E95" s="181">
        <v>4</v>
      </c>
      <c r="F95" s="194">
        <v>104244</v>
      </c>
      <c r="G95" s="183">
        <v>8853.6</v>
      </c>
      <c r="H95" s="184">
        <v>7996.8</v>
      </c>
      <c r="I95" s="183">
        <v>8853.6</v>
      </c>
      <c r="J95" s="183">
        <v>8568</v>
      </c>
      <c r="K95" s="183">
        <v>8853.6</v>
      </c>
      <c r="L95" s="183">
        <v>8568</v>
      </c>
      <c r="M95" s="183">
        <v>8853.6</v>
      </c>
      <c r="N95" s="183">
        <v>8853.6</v>
      </c>
      <c r="O95" s="183">
        <v>8568</v>
      </c>
      <c r="P95" s="183">
        <v>8853.6</v>
      </c>
      <c r="Q95" s="183">
        <v>8568</v>
      </c>
      <c r="R95" s="185">
        <v>8853.6</v>
      </c>
    </row>
    <row r="96" spans="2:18" x14ac:dyDescent="0.25">
      <c r="B96" s="178"/>
      <c r="C96" s="179" t="s">
        <v>68</v>
      </c>
      <c r="D96" s="180"/>
      <c r="E96" s="181"/>
      <c r="F96" s="194">
        <v>0.4</v>
      </c>
      <c r="G96" s="225"/>
      <c r="H96" s="232"/>
      <c r="I96" s="183"/>
      <c r="J96" s="183"/>
      <c r="K96" s="183"/>
      <c r="L96" s="183"/>
      <c r="M96" s="183"/>
      <c r="N96" s="183"/>
      <c r="O96" s="183"/>
      <c r="P96" s="183"/>
      <c r="Q96" s="202"/>
      <c r="R96" s="233"/>
    </row>
    <row r="97" spans="2:18" x14ac:dyDescent="0.25">
      <c r="B97" s="234"/>
      <c r="C97" s="527" t="s">
        <v>74</v>
      </c>
      <c r="D97" s="527"/>
      <c r="E97" s="235"/>
      <c r="F97" s="235"/>
      <c r="G97" s="236"/>
      <c r="H97" s="237"/>
      <c r="I97" s="236"/>
      <c r="J97" s="236"/>
      <c r="K97" s="236"/>
      <c r="L97" s="236"/>
      <c r="M97" s="236"/>
      <c r="N97" s="236"/>
      <c r="O97" s="236"/>
      <c r="P97" s="238"/>
      <c r="Q97" s="236"/>
      <c r="R97" s="239"/>
    </row>
    <row r="98" spans="2:18" ht="27" customHeight="1" thickBot="1" x14ac:dyDescent="0.3">
      <c r="B98" s="210"/>
      <c r="C98" s="528" t="s">
        <v>75</v>
      </c>
      <c r="D98" s="528"/>
      <c r="E98" s="240">
        <v>375</v>
      </c>
      <c r="F98" s="241">
        <v>9920798</v>
      </c>
      <c r="G98" s="241">
        <v>940563.87</v>
      </c>
      <c r="H98" s="241">
        <v>857895.36</v>
      </c>
      <c r="I98" s="241">
        <v>951202.47</v>
      </c>
      <c r="J98" s="241">
        <v>769741.8</v>
      </c>
      <c r="K98" s="241">
        <v>795399.86</v>
      </c>
      <c r="L98" s="241">
        <v>789801.06</v>
      </c>
      <c r="M98" s="241">
        <v>804255.74</v>
      </c>
      <c r="N98" s="241">
        <v>811460.69</v>
      </c>
      <c r="O98" s="241">
        <v>780592.8</v>
      </c>
      <c r="P98" s="241">
        <v>818518.81</v>
      </c>
      <c r="Q98" s="242">
        <v>782675.1</v>
      </c>
      <c r="R98" s="243">
        <v>803625.85</v>
      </c>
    </row>
    <row r="99" spans="2:18" ht="24.75" customHeight="1" x14ac:dyDescent="0.25">
      <c r="B99" s="244"/>
      <c r="C99" s="529" t="s">
        <v>76</v>
      </c>
      <c r="D99" s="529"/>
      <c r="E99" s="245">
        <v>87</v>
      </c>
      <c r="F99" s="246">
        <v>2199767</v>
      </c>
      <c r="G99" s="247">
        <v>181973.41</v>
      </c>
      <c r="H99" s="247">
        <v>164363.07999999999</v>
      </c>
      <c r="I99" s="248">
        <v>179760.01</v>
      </c>
      <c r="J99" s="248">
        <v>173961.3</v>
      </c>
      <c r="K99" s="248">
        <v>179760.01</v>
      </c>
      <c r="L99" s="248">
        <v>194091.96</v>
      </c>
      <c r="M99" s="247">
        <v>194218.15</v>
      </c>
      <c r="N99" s="248">
        <v>195344.06</v>
      </c>
      <c r="O99" s="248">
        <v>184671.3</v>
      </c>
      <c r="P99" s="248">
        <v>185164.1</v>
      </c>
      <c r="Q99" s="248">
        <v>180042</v>
      </c>
      <c r="R99" s="249">
        <v>185479.34</v>
      </c>
    </row>
    <row r="100" spans="2:18" x14ac:dyDescent="0.25">
      <c r="B100" s="178"/>
      <c r="C100" s="230"/>
      <c r="D100" s="230"/>
      <c r="E100" s="173" t="s">
        <v>61</v>
      </c>
      <c r="F100" s="174">
        <v>0</v>
      </c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1"/>
      <c r="R100" s="251"/>
    </row>
    <row r="101" spans="2:18" x14ac:dyDescent="0.25">
      <c r="B101" s="213">
        <v>1</v>
      </c>
      <c r="C101" s="252" t="s">
        <v>72</v>
      </c>
      <c r="D101" s="318">
        <v>72.540000000000006</v>
      </c>
      <c r="E101" s="254">
        <v>6</v>
      </c>
      <c r="F101" s="255">
        <v>158862.6</v>
      </c>
      <c r="G101" s="256">
        <v>13492.44</v>
      </c>
      <c r="H101" s="257">
        <v>12186.72</v>
      </c>
      <c r="I101" s="256">
        <v>13492.44</v>
      </c>
      <c r="J101" s="191">
        <v>13057.2</v>
      </c>
      <c r="K101" s="191">
        <v>13492.44</v>
      </c>
      <c r="L101" s="191">
        <v>13057.2</v>
      </c>
      <c r="M101" s="191">
        <v>13492.44</v>
      </c>
      <c r="N101" s="191">
        <v>13492.44</v>
      </c>
      <c r="O101" s="191">
        <v>13057.2</v>
      </c>
      <c r="P101" s="191">
        <v>13492.44</v>
      </c>
      <c r="Q101" s="191">
        <v>13057.2</v>
      </c>
      <c r="R101" s="193">
        <v>13492.44</v>
      </c>
    </row>
    <row r="102" spans="2:18" x14ac:dyDescent="0.25">
      <c r="B102" s="258">
        <v>1</v>
      </c>
      <c r="C102" s="259" t="s">
        <v>72</v>
      </c>
      <c r="D102" s="260">
        <v>72.540000000000006</v>
      </c>
      <c r="E102" s="261">
        <v>1</v>
      </c>
      <c r="F102" s="262">
        <v>17264.52</v>
      </c>
      <c r="G102" s="263">
        <v>2248.7399999999998</v>
      </c>
      <c r="H102" s="264">
        <v>2031.12</v>
      </c>
      <c r="I102" s="263">
        <v>2248.7399999999998</v>
      </c>
      <c r="J102" s="265">
        <v>2176.1999999999998</v>
      </c>
      <c r="K102" s="265">
        <v>2248.7399999999998</v>
      </c>
      <c r="L102" s="265">
        <v>2176.1999999999998</v>
      </c>
      <c r="M102" s="265">
        <v>2248.7399999999998</v>
      </c>
      <c r="N102" s="265">
        <v>2248.7399999999998</v>
      </c>
      <c r="O102" s="265"/>
      <c r="P102" s="265">
        <v>-362.7</v>
      </c>
      <c r="Q102" s="265"/>
      <c r="R102" s="266"/>
    </row>
    <row r="103" spans="2:18" x14ac:dyDescent="0.25">
      <c r="B103" s="186">
        <v>2</v>
      </c>
      <c r="C103" s="187" t="s">
        <v>77</v>
      </c>
      <c r="D103" s="188">
        <v>71.400000000000006</v>
      </c>
      <c r="E103" s="189">
        <v>1</v>
      </c>
      <c r="F103" s="231">
        <v>26061</v>
      </c>
      <c r="G103" s="256">
        <v>2213.4</v>
      </c>
      <c r="H103" s="257">
        <v>1999.2</v>
      </c>
      <c r="I103" s="256">
        <v>2213.4</v>
      </c>
      <c r="J103" s="191">
        <v>2142</v>
      </c>
      <c r="K103" s="191">
        <v>2213.4</v>
      </c>
      <c r="L103" s="191">
        <v>2142</v>
      </c>
      <c r="M103" s="191">
        <v>2213.4</v>
      </c>
      <c r="N103" s="191">
        <v>2213.4</v>
      </c>
      <c r="O103" s="191">
        <v>2142</v>
      </c>
      <c r="P103" s="191">
        <v>2213.4</v>
      </c>
      <c r="Q103" s="191">
        <v>2142</v>
      </c>
      <c r="R103" s="193">
        <v>2213.4</v>
      </c>
    </row>
    <row r="104" spans="2:18" x14ac:dyDescent="0.25">
      <c r="B104" s="186">
        <v>2</v>
      </c>
      <c r="C104" s="187" t="s">
        <v>78</v>
      </c>
      <c r="D104" s="188">
        <v>74.63</v>
      </c>
      <c r="E104" s="189">
        <v>1</v>
      </c>
      <c r="F104" s="231">
        <v>27239.95</v>
      </c>
      <c r="G104" s="256">
        <v>2313.5300000000002</v>
      </c>
      <c r="H104" s="257">
        <v>2089.64</v>
      </c>
      <c r="I104" s="256">
        <v>2313.5300000000002</v>
      </c>
      <c r="J104" s="191">
        <v>2238.9</v>
      </c>
      <c r="K104" s="191">
        <v>2313.5300000000002</v>
      </c>
      <c r="L104" s="191">
        <v>2238.9</v>
      </c>
      <c r="M104" s="191">
        <v>2313.5300000000002</v>
      </c>
      <c r="N104" s="191">
        <v>2313.5300000000002</v>
      </c>
      <c r="O104" s="191">
        <v>2238.9</v>
      </c>
      <c r="P104" s="191">
        <v>2313.5300000000002</v>
      </c>
      <c r="Q104" s="191">
        <v>2238.9</v>
      </c>
      <c r="R104" s="193">
        <v>2313.5300000000002</v>
      </c>
    </row>
    <row r="105" spans="2:18" x14ac:dyDescent="0.25">
      <c r="B105" s="186">
        <v>2</v>
      </c>
      <c r="C105" s="187" t="s">
        <v>62</v>
      </c>
      <c r="D105" s="188">
        <v>71.400000000000006</v>
      </c>
      <c r="E105" s="189">
        <v>1</v>
      </c>
      <c r="F105" s="231">
        <v>25846.799999999999</v>
      </c>
      <c r="G105" s="256">
        <v>2213.4</v>
      </c>
      <c r="H105" s="257">
        <v>1999.2</v>
      </c>
      <c r="I105" s="256">
        <v>2213.4</v>
      </c>
      <c r="J105" s="191">
        <v>2142</v>
      </c>
      <c r="K105" s="191">
        <v>2213.4</v>
      </c>
      <c r="L105" s="191">
        <v>2142</v>
      </c>
      <c r="M105" s="191">
        <v>2213.4</v>
      </c>
      <c r="N105" s="191">
        <v>2213.4</v>
      </c>
      <c r="O105" s="191">
        <v>2142</v>
      </c>
      <c r="P105" s="191">
        <v>2213.4</v>
      </c>
      <c r="Q105" s="191">
        <v>1927.8</v>
      </c>
      <c r="R105" s="193">
        <v>2213.4</v>
      </c>
    </row>
    <row r="106" spans="2:18" x14ac:dyDescent="0.25">
      <c r="B106" s="186">
        <v>4</v>
      </c>
      <c r="C106" s="187" t="s">
        <v>62</v>
      </c>
      <c r="D106" s="188">
        <v>71.400000000000006</v>
      </c>
      <c r="E106" s="189">
        <v>3</v>
      </c>
      <c r="F106" s="231">
        <v>78183</v>
      </c>
      <c r="G106" s="256">
        <v>6640.2</v>
      </c>
      <c r="H106" s="257">
        <v>5997.6</v>
      </c>
      <c r="I106" s="256">
        <v>6640.2</v>
      </c>
      <c r="J106" s="191">
        <v>6426</v>
      </c>
      <c r="K106" s="191">
        <v>6640.2</v>
      </c>
      <c r="L106" s="191">
        <v>6426</v>
      </c>
      <c r="M106" s="191">
        <v>6640.2</v>
      </c>
      <c r="N106" s="191">
        <v>6640.2</v>
      </c>
      <c r="O106" s="191">
        <v>6426</v>
      </c>
      <c r="P106" s="191">
        <v>6640.2</v>
      </c>
      <c r="Q106" s="191">
        <v>6426</v>
      </c>
      <c r="R106" s="193">
        <v>6640.2</v>
      </c>
    </row>
    <row r="107" spans="2:18" x14ac:dyDescent="0.25">
      <c r="B107" s="186"/>
      <c r="C107" s="187" t="s">
        <v>62</v>
      </c>
      <c r="D107" s="188">
        <v>71.400000000000006</v>
      </c>
      <c r="E107" s="189">
        <v>1</v>
      </c>
      <c r="F107" s="231">
        <v>25275.599999999999</v>
      </c>
      <c r="G107" s="256">
        <v>2213.4</v>
      </c>
      <c r="H107" s="257">
        <v>1999.2</v>
      </c>
      <c r="I107" s="256">
        <v>2213.4</v>
      </c>
      <c r="J107" s="191">
        <v>2142</v>
      </c>
      <c r="K107" s="191">
        <v>2213.4</v>
      </c>
      <c r="L107" s="191">
        <v>2142</v>
      </c>
      <c r="M107" s="191">
        <v>2213.4</v>
      </c>
      <c r="N107" s="191">
        <v>2213.4</v>
      </c>
      <c r="O107" s="191">
        <v>2142</v>
      </c>
      <c r="P107" s="191">
        <v>2213.4</v>
      </c>
      <c r="Q107" s="191">
        <v>2142</v>
      </c>
      <c r="R107" s="193">
        <v>1428</v>
      </c>
    </row>
    <row r="108" spans="2:18" x14ac:dyDescent="0.25">
      <c r="B108" s="186">
        <v>5</v>
      </c>
      <c r="C108" s="187" t="s">
        <v>79</v>
      </c>
      <c r="D108" s="188">
        <v>74.63</v>
      </c>
      <c r="E108" s="189">
        <v>1</v>
      </c>
      <c r="F108" s="231">
        <v>28508.66</v>
      </c>
      <c r="G108" s="256">
        <v>2313.5300000000002</v>
      </c>
      <c r="H108" s="257">
        <v>2089.64</v>
      </c>
      <c r="I108" s="256">
        <v>2313.5300000000002</v>
      </c>
      <c r="J108" s="191">
        <v>2238.9</v>
      </c>
      <c r="K108" s="191">
        <v>2313.5300000000002</v>
      </c>
      <c r="L108" s="191">
        <v>2238.9</v>
      </c>
      <c r="M108" s="191">
        <v>2313.5300000000002</v>
      </c>
      <c r="N108" s="191">
        <v>3582.24</v>
      </c>
      <c r="O108" s="191">
        <v>2238.9</v>
      </c>
      <c r="P108" s="191">
        <v>2313.5300000000002</v>
      </c>
      <c r="Q108" s="191">
        <v>2238.9</v>
      </c>
      <c r="R108" s="193">
        <v>2313.5300000000002</v>
      </c>
    </row>
    <row r="109" spans="2:18" x14ac:dyDescent="0.25">
      <c r="B109" s="186">
        <v>6</v>
      </c>
      <c r="C109" s="187" t="s">
        <v>80</v>
      </c>
      <c r="D109" s="188">
        <v>74.63</v>
      </c>
      <c r="E109" s="189">
        <v>1</v>
      </c>
      <c r="F109" s="231">
        <v>27239.95</v>
      </c>
      <c r="G109" s="256">
        <v>2313.5300000000002</v>
      </c>
      <c r="H109" s="257">
        <v>2089.64</v>
      </c>
      <c r="I109" s="256">
        <v>2313.5300000000002</v>
      </c>
      <c r="J109" s="191">
        <v>2238.9</v>
      </c>
      <c r="K109" s="191">
        <v>2313.5300000000002</v>
      </c>
      <c r="L109" s="191">
        <v>2238.9</v>
      </c>
      <c r="M109" s="191">
        <v>2313.5300000000002</v>
      </c>
      <c r="N109" s="191">
        <v>2313.5300000000002</v>
      </c>
      <c r="O109" s="191">
        <v>2238.9</v>
      </c>
      <c r="P109" s="191">
        <v>2313.5300000000002</v>
      </c>
      <c r="Q109" s="191">
        <v>2238.9</v>
      </c>
      <c r="R109" s="193">
        <v>2313.5300000000002</v>
      </c>
    </row>
    <row r="110" spans="2:18" x14ac:dyDescent="0.25">
      <c r="B110" s="186">
        <v>6</v>
      </c>
      <c r="C110" s="187" t="s">
        <v>80</v>
      </c>
      <c r="D110" s="188">
        <v>74.63</v>
      </c>
      <c r="E110" s="189">
        <v>1</v>
      </c>
      <c r="F110" s="231">
        <v>19926.21</v>
      </c>
      <c r="G110" s="256">
        <v>2313.5300000000002</v>
      </c>
      <c r="H110" s="257">
        <v>2089.64</v>
      </c>
      <c r="I110" s="256">
        <v>2313.5300000000002</v>
      </c>
      <c r="J110" s="191">
        <v>2238.9</v>
      </c>
      <c r="K110" s="191">
        <v>2313.5300000000002</v>
      </c>
      <c r="L110" s="191">
        <v>2238.9</v>
      </c>
      <c r="M110" s="191">
        <v>2313.5300000000002</v>
      </c>
      <c r="N110" s="191">
        <v>2313.5300000000002</v>
      </c>
      <c r="O110" s="191">
        <v>2238.9</v>
      </c>
      <c r="P110" s="191">
        <v>-447.78</v>
      </c>
      <c r="Q110" s="191"/>
      <c r="R110" s="193"/>
    </row>
    <row r="111" spans="2:18" ht="26.25" x14ac:dyDescent="0.25">
      <c r="B111" s="186">
        <v>7</v>
      </c>
      <c r="C111" s="187" t="s">
        <v>81</v>
      </c>
      <c r="D111" s="188">
        <v>72.540000000000006</v>
      </c>
      <c r="E111" s="189">
        <v>1</v>
      </c>
      <c r="F111" s="231">
        <v>26477.1</v>
      </c>
      <c r="G111" s="256">
        <v>2248.7399999999998</v>
      </c>
      <c r="H111" s="257">
        <v>2031.12</v>
      </c>
      <c r="I111" s="256">
        <v>2248.7399999999998</v>
      </c>
      <c r="J111" s="191">
        <v>2176.1999999999998</v>
      </c>
      <c r="K111" s="191">
        <v>2248.7399999999998</v>
      </c>
      <c r="L111" s="191">
        <v>2176.1999999999998</v>
      </c>
      <c r="M111" s="191">
        <v>2248.7399999999998</v>
      </c>
      <c r="N111" s="191">
        <v>2248.7399999999998</v>
      </c>
      <c r="O111" s="191">
        <v>2176.1999999999998</v>
      </c>
      <c r="P111" s="191">
        <v>2248.7399999999998</v>
      </c>
      <c r="Q111" s="191">
        <v>2176.1999999999998</v>
      </c>
      <c r="R111" s="193">
        <v>2248.7399999999998</v>
      </c>
    </row>
    <row r="112" spans="2:18" x14ac:dyDescent="0.25">
      <c r="B112" s="186">
        <v>8</v>
      </c>
      <c r="C112" s="187" t="s">
        <v>63</v>
      </c>
      <c r="D112" s="188">
        <v>78.25</v>
      </c>
      <c r="E112" s="189">
        <v>7</v>
      </c>
      <c r="F112" s="231">
        <v>199928.75</v>
      </c>
      <c r="G112" s="256">
        <v>16980.25</v>
      </c>
      <c r="H112" s="257">
        <v>15337</v>
      </c>
      <c r="I112" s="256">
        <v>16980.25</v>
      </c>
      <c r="J112" s="191">
        <v>16432.5</v>
      </c>
      <c r="K112" s="191">
        <v>16980.25</v>
      </c>
      <c r="L112" s="191">
        <v>16432.5</v>
      </c>
      <c r="M112" s="191">
        <v>16980.25</v>
      </c>
      <c r="N112" s="191">
        <v>16980.25</v>
      </c>
      <c r="O112" s="191">
        <v>16432.5</v>
      </c>
      <c r="P112" s="191">
        <v>16980.25</v>
      </c>
      <c r="Q112" s="191">
        <v>16432.5</v>
      </c>
      <c r="R112" s="193">
        <v>16980.25</v>
      </c>
    </row>
    <row r="113" spans="2:18" x14ac:dyDescent="0.25">
      <c r="B113" s="186">
        <v>9</v>
      </c>
      <c r="C113" s="187" t="s">
        <v>82</v>
      </c>
      <c r="D113" s="188">
        <v>71.400000000000006</v>
      </c>
      <c r="E113" s="189">
        <v>42</v>
      </c>
      <c r="F113" s="231">
        <v>1094562</v>
      </c>
      <c r="G113" s="256">
        <v>92962.8</v>
      </c>
      <c r="H113" s="257">
        <v>83966.399999999994</v>
      </c>
      <c r="I113" s="256">
        <v>92962.8</v>
      </c>
      <c r="J113" s="191">
        <v>89964</v>
      </c>
      <c r="K113" s="191">
        <v>92962.8</v>
      </c>
      <c r="L113" s="191">
        <v>89964</v>
      </c>
      <c r="M113" s="191">
        <v>92962.8</v>
      </c>
      <c r="N113" s="191">
        <v>92962.8</v>
      </c>
      <c r="O113" s="191">
        <v>89964</v>
      </c>
      <c r="P113" s="191">
        <v>92962.8</v>
      </c>
      <c r="Q113" s="191">
        <v>89964</v>
      </c>
      <c r="R113" s="193">
        <v>92962.8</v>
      </c>
    </row>
    <row r="114" spans="2:18" x14ac:dyDescent="0.25">
      <c r="B114" s="186">
        <v>9</v>
      </c>
      <c r="C114" s="187" t="s">
        <v>82</v>
      </c>
      <c r="D114" s="188">
        <v>71.400000000000006</v>
      </c>
      <c r="E114" s="189">
        <v>1</v>
      </c>
      <c r="F114" s="231">
        <v>26061</v>
      </c>
      <c r="G114" s="256">
        <v>2213.4</v>
      </c>
      <c r="H114" s="257">
        <v>1999.2</v>
      </c>
      <c r="I114" s="256">
        <v>2213.4</v>
      </c>
      <c r="J114" s="191">
        <v>2142</v>
      </c>
      <c r="K114" s="191">
        <v>2213.4</v>
      </c>
      <c r="L114" s="191">
        <v>2142</v>
      </c>
      <c r="M114" s="191">
        <v>1213.8</v>
      </c>
      <c r="N114" s="191">
        <v>3213</v>
      </c>
      <c r="O114" s="191">
        <v>2142</v>
      </c>
      <c r="P114" s="191">
        <v>2213.4</v>
      </c>
      <c r="Q114" s="191">
        <v>2142</v>
      </c>
      <c r="R114" s="193">
        <v>2213.4</v>
      </c>
    </row>
    <row r="115" spans="2:18" x14ac:dyDescent="0.25">
      <c r="B115" s="186">
        <v>10</v>
      </c>
      <c r="C115" s="187" t="s">
        <v>82</v>
      </c>
      <c r="D115" s="188">
        <v>71.400000000000006</v>
      </c>
      <c r="E115" s="189">
        <v>1</v>
      </c>
      <c r="F115" s="231">
        <v>4212.6000000000004</v>
      </c>
      <c r="G115" s="256">
        <v>2213.4</v>
      </c>
      <c r="H115" s="257">
        <v>1999.2</v>
      </c>
      <c r="I115" s="256"/>
      <c r="J115" s="191"/>
      <c r="K115" s="191"/>
      <c r="L115" s="191"/>
      <c r="M115" s="191"/>
      <c r="N115" s="267"/>
      <c r="O115" s="191"/>
      <c r="P115" s="191"/>
      <c r="Q115" s="191"/>
      <c r="R115" s="193"/>
    </row>
    <row r="116" spans="2:18" x14ac:dyDescent="0.25">
      <c r="B116" s="186">
        <v>13</v>
      </c>
      <c r="C116" s="187" t="s">
        <v>83</v>
      </c>
      <c r="D116" s="188">
        <v>72.540000000000006</v>
      </c>
      <c r="E116" s="268">
        <v>8</v>
      </c>
      <c r="F116" s="269">
        <v>211816.8</v>
      </c>
      <c r="G116" s="263">
        <v>17989.919999999998</v>
      </c>
      <c r="H116" s="264">
        <v>16248.96</v>
      </c>
      <c r="I116" s="263">
        <v>17989.919999999998</v>
      </c>
      <c r="J116" s="265">
        <v>17409.599999999999</v>
      </c>
      <c r="K116" s="265">
        <v>17989.919999999998</v>
      </c>
      <c r="L116" s="265">
        <v>17409.599999999999</v>
      </c>
      <c r="M116" s="265">
        <v>17989.919999999998</v>
      </c>
      <c r="N116" s="265">
        <v>17989.919999999998</v>
      </c>
      <c r="O116" s="265">
        <v>17409.599999999999</v>
      </c>
      <c r="P116" s="265">
        <v>17989.919999999998</v>
      </c>
      <c r="Q116" s="265">
        <v>17409.599999999999</v>
      </c>
      <c r="R116" s="266">
        <v>17989.919999999998</v>
      </c>
    </row>
    <row r="117" spans="2:18" x14ac:dyDescent="0.25">
      <c r="B117" s="186">
        <v>13</v>
      </c>
      <c r="C117" s="187" t="s">
        <v>83</v>
      </c>
      <c r="D117" s="188">
        <v>72.540000000000006</v>
      </c>
      <c r="E117" s="268">
        <v>1</v>
      </c>
      <c r="F117" s="269">
        <v>19513.259999999998</v>
      </c>
      <c r="G117" s="263">
        <v>2248.7399999999998</v>
      </c>
      <c r="H117" s="264">
        <v>2031.12</v>
      </c>
      <c r="I117" s="263">
        <v>2248.7399999999998</v>
      </c>
      <c r="J117" s="265">
        <v>2176.1999999999998</v>
      </c>
      <c r="K117" s="265">
        <v>2248.7399999999998</v>
      </c>
      <c r="L117" s="265">
        <v>2176.1999999999998</v>
      </c>
      <c r="M117" s="265">
        <v>2248.7399999999998</v>
      </c>
      <c r="N117" s="265">
        <v>2248.7399999999998</v>
      </c>
      <c r="O117" s="265">
        <v>2176.1999999999998</v>
      </c>
      <c r="P117" s="265">
        <v>-290.16000000000003</v>
      </c>
      <c r="Q117" s="265"/>
      <c r="R117" s="266"/>
    </row>
    <row r="118" spans="2:18" x14ac:dyDescent="0.25">
      <c r="B118" s="178">
        <v>14</v>
      </c>
      <c r="C118" s="179" t="s">
        <v>84</v>
      </c>
      <c r="D118" s="188">
        <v>71.400000000000006</v>
      </c>
      <c r="E118" s="268">
        <v>1</v>
      </c>
      <c r="F118" s="269">
        <v>26061</v>
      </c>
      <c r="G118" s="263">
        <v>2213.4</v>
      </c>
      <c r="H118" s="264">
        <v>1999.2</v>
      </c>
      <c r="I118" s="263">
        <v>2213.4</v>
      </c>
      <c r="J118" s="265">
        <v>2142</v>
      </c>
      <c r="K118" s="265">
        <v>2213.4</v>
      </c>
      <c r="L118" s="265">
        <v>2142</v>
      </c>
      <c r="M118" s="265">
        <v>2213.4</v>
      </c>
      <c r="N118" s="265">
        <v>2213.4</v>
      </c>
      <c r="O118" s="265">
        <v>2142</v>
      </c>
      <c r="P118" s="265">
        <v>2213.4</v>
      </c>
      <c r="Q118" s="265">
        <v>2142</v>
      </c>
      <c r="R118" s="266">
        <v>2213.4</v>
      </c>
    </row>
    <row r="119" spans="2:18" x14ac:dyDescent="0.25">
      <c r="B119" s="178">
        <v>15</v>
      </c>
      <c r="C119" s="179" t="s">
        <v>85</v>
      </c>
      <c r="D119" s="188">
        <v>74.63</v>
      </c>
      <c r="E119" s="268">
        <v>2</v>
      </c>
      <c r="F119" s="269">
        <v>54479.9</v>
      </c>
      <c r="G119" s="263">
        <v>4627.0600000000004</v>
      </c>
      <c r="H119" s="264">
        <v>4179.28</v>
      </c>
      <c r="I119" s="263">
        <v>4627.0600000000004</v>
      </c>
      <c r="J119" s="265">
        <v>4477.8</v>
      </c>
      <c r="K119" s="265">
        <v>4627.0600000000004</v>
      </c>
      <c r="L119" s="265">
        <v>4477.8</v>
      </c>
      <c r="M119" s="265">
        <v>4627.0600000000004</v>
      </c>
      <c r="N119" s="265">
        <v>4627.0600000000004</v>
      </c>
      <c r="O119" s="265">
        <v>4477.8</v>
      </c>
      <c r="P119" s="265">
        <v>4627.0600000000004</v>
      </c>
      <c r="Q119" s="265">
        <v>4477.8</v>
      </c>
      <c r="R119" s="266">
        <v>4627.0600000000004</v>
      </c>
    </row>
    <row r="120" spans="2:18" x14ac:dyDescent="0.25">
      <c r="B120" s="186">
        <v>16</v>
      </c>
      <c r="C120" s="187" t="s">
        <v>86</v>
      </c>
      <c r="D120" s="188">
        <v>71.400000000000006</v>
      </c>
      <c r="E120" s="268">
        <v>2</v>
      </c>
      <c r="F120" s="269">
        <v>34700.400000000001</v>
      </c>
      <c r="G120" s="263"/>
      <c r="H120" s="264"/>
      <c r="I120" s="263"/>
      <c r="J120" s="265"/>
      <c r="K120" s="265"/>
      <c r="L120" s="265">
        <v>8425.2000000000007</v>
      </c>
      <c r="M120" s="265">
        <v>4426.8</v>
      </c>
      <c r="N120" s="265">
        <v>4426.8</v>
      </c>
      <c r="O120" s="265">
        <v>4284</v>
      </c>
      <c r="P120" s="265">
        <v>4426.8</v>
      </c>
      <c r="Q120" s="265">
        <v>4284</v>
      </c>
      <c r="R120" s="266">
        <v>4426.8</v>
      </c>
    </row>
    <row r="121" spans="2:18" x14ac:dyDescent="0.25">
      <c r="B121" s="186">
        <v>17</v>
      </c>
      <c r="C121" s="187" t="s">
        <v>86</v>
      </c>
      <c r="D121" s="188">
        <v>71.400000000000006</v>
      </c>
      <c r="E121" s="268">
        <v>1</v>
      </c>
      <c r="F121" s="269">
        <v>16350.6</v>
      </c>
      <c r="G121" s="263"/>
      <c r="H121" s="264"/>
      <c r="I121" s="263"/>
      <c r="J121" s="265"/>
      <c r="K121" s="265"/>
      <c r="L121" s="265">
        <v>3213</v>
      </c>
      <c r="M121" s="265">
        <v>2213.4</v>
      </c>
      <c r="N121" s="265">
        <v>2213.4</v>
      </c>
      <c r="O121" s="265">
        <v>2142</v>
      </c>
      <c r="P121" s="265">
        <v>2213.4</v>
      </c>
      <c r="Q121" s="265">
        <v>2142</v>
      </c>
      <c r="R121" s="266">
        <v>2213.4</v>
      </c>
    </row>
    <row r="122" spans="2:18" x14ac:dyDescent="0.25">
      <c r="B122" s="186">
        <v>17</v>
      </c>
      <c r="C122" s="187" t="s">
        <v>86</v>
      </c>
      <c r="D122" s="188">
        <v>71.400000000000006</v>
      </c>
      <c r="E122" s="268">
        <v>1</v>
      </c>
      <c r="F122" s="269">
        <v>15279.6</v>
      </c>
      <c r="G122" s="263"/>
      <c r="H122" s="264"/>
      <c r="I122" s="263"/>
      <c r="J122" s="265"/>
      <c r="K122" s="265"/>
      <c r="L122" s="265"/>
      <c r="M122" s="265">
        <v>4355.3999999999996</v>
      </c>
      <c r="N122" s="265">
        <v>2213.4</v>
      </c>
      <c r="O122" s="265">
        <v>2142</v>
      </c>
      <c r="P122" s="265">
        <v>2213.4</v>
      </c>
      <c r="Q122" s="265">
        <v>2142</v>
      </c>
      <c r="R122" s="266">
        <v>2213.4</v>
      </c>
    </row>
    <row r="123" spans="2:18" x14ac:dyDescent="0.25">
      <c r="B123" s="186">
        <v>18</v>
      </c>
      <c r="C123" s="187" t="s">
        <v>83</v>
      </c>
      <c r="D123" s="188">
        <v>72.540000000000006</v>
      </c>
      <c r="E123" s="268">
        <v>1</v>
      </c>
      <c r="F123" s="269">
        <v>17627.22</v>
      </c>
      <c r="G123" s="263"/>
      <c r="H123" s="264"/>
      <c r="I123" s="263"/>
      <c r="J123" s="265"/>
      <c r="K123" s="265"/>
      <c r="L123" s="265">
        <v>4279.8599999999997</v>
      </c>
      <c r="M123" s="265">
        <v>2248.7399999999998</v>
      </c>
      <c r="N123" s="265">
        <v>2248.7399999999998</v>
      </c>
      <c r="O123" s="265">
        <v>2176.1999999999998</v>
      </c>
      <c r="P123" s="265">
        <v>2248.7399999999998</v>
      </c>
      <c r="Q123" s="265">
        <v>2176.1999999999998</v>
      </c>
      <c r="R123" s="266">
        <v>2248.7399999999998</v>
      </c>
    </row>
    <row r="124" spans="2:18" x14ac:dyDescent="0.25">
      <c r="B124" s="186">
        <v>19</v>
      </c>
      <c r="C124" s="187" t="s">
        <v>20</v>
      </c>
      <c r="D124" s="188">
        <v>71.400000000000006</v>
      </c>
      <c r="E124" s="268">
        <v>1</v>
      </c>
      <c r="F124" s="269">
        <v>17350.2</v>
      </c>
      <c r="G124" s="263"/>
      <c r="H124" s="264"/>
      <c r="I124" s="263"/>
      <c r="J124" s="265"/>
      <c r="K124" s="265"/>
      <c r="L124" s="265">
        <v>4212.6000000000004</v>
      </c>
      <c r="M124" s="265">
        <v>2213.4</v>
      </c>
      <c r="N124" s="265">
        <v>2213.4</v>
      </c>
      <c r="O124" s="265">
        <v>2142</v>
      </c>
      <c r="P124" s="265">
        <v>2213.4</v>
      </c>
      <c r="Q124" s="265">
        <v>2142</v>
      </c>
      <c r="R124" s="266">
        <v>2213.4</v>
      </c>
    </row>
    <row r="125" spans="2:18" x14ac:dyDescent="0.25">
      <c r="B125" s="178"/>
      <c r="C125" s="179" t="s">
        <v>68</v>
      </c>
      <c r="D125" s="180"/>
      <c r="E125" s="181"/>
      <c r="F125" s="194">
        <v>938.28</v>
      </c>
      <c r="G125" s="225"/>
      <c r="H125" s="184"/>
      <c r="I125" s="183"/>
      <c r="J125" s="183"/>
      <c r="K125" s="183"/>
      <c r="L125" s="183"/>
      <c r="M125" s="183"/>
      <c r="N125" s="183"/>
      <c r="O125" s="270"/>
      <c r="P125" s="267"/>
      <c r="Q125" s="183"/>
      <c r="R125" s="266"/>
    </row>
    <row r="126" spans="2:18" ht="26.25" customHeight="1" x14ac:dyDescent="0.25">
      <c r="B126" s="178"/>
      <c r="C126" s="530" t="s">
        <v>87</v>
      </c>
      <c r="D126" s="530"/>
      <c r="E126" s="227">
        <v>162</v>
      </c>
      <c r="F126" s="250">
        <v>4619145</v>
      </c>
      <c r="G126" s="250">
        <v>507381.34</v>
      </c>
      <c r="H126" s="250">
        <v>462278.32</v>
      </c>
      <c r="I126" s="271">
        <v>513807.34</v>
      </c>
      <c r="J126" s="250">
        <v>346248.9</v>
      </c>
      <c r="K126" s="250">
        <v>357790.53</v>
      </c>
      <c r="L126" s="250">
        <v>344106.9</v>
      </c>
      <c r="M126" s="250">
        <v>353363.73</v>
      </c>
      <c r="N126" s="250">
        <v>351150.33</v>
      </c>
      <c r="O126" s="250">
        <v>340751.1</v>
      </c>
      <c r="P126" s="250">
        <v>351150.33</v>
      </c>
      <c r="Q126" s="250">
        <v>333396.90000000002</v>
      </c>
      <c r="R126" s="251">
        <v>344510.13</v>
      </c>
    </row>
    <row r="127" spans="2:18" x14ac:dyDescent="0.25">
      <c r="B127" s="178"/>
      <c r="C127" s="230"/>
      <c r="D127" s="230"/>
      <c r="E127" s="173" t="s">
        <v>61</v>
      </c>
      <c r="F127" s="174">
        <v>0</v>
      </c>
      <c r="G127" s="250"/>
      <c r="H127" s="250"/>
      <c r="I127" s="250"/>
      <c r="J127" s="250"/>
      <c r="K127" s="250"/>
      <c r="L127" s="250"/>
      <c r="M127" s="272"/>
      <c r="N127" s="273"/>
      <c r="O127" s="274"/>
      <c r="P127" s="250"/>
      <c r="Q127" s="250"/>
      <c r="R127" s="251"/>
    </row>
    <row r="128" spans="2:18" x14ac:dyDescent="0.25">
      <c r="B128" s="178">
        <v>1</v>
      </c>
      <c r="C128" s="179" t="s">
        <v>72</v>
      </c>
      <c r="D128" s="180">
        <v>72.540000000000006</v>
      </c>
      <c r="E128" s="181">
        <v>1</v>
      </c>
      <c r="F128" s="183">
        <v>26477.1</v>
      </c>
      <c r="G128" s="183">
        <v>2248.7399999999998</v>
      </c>
      <c r="H128" s="184">
        <v>2031.12</v>
      </c>
      <c r="I128" s="183">
        <v>2248.7399999999998</v>
      </c>
      <c r="J128" s="183">
        <v>2176.1999999999998</v>
      </c>
      <c r="K128" s="183">
        <v>2248.7399999999998</v>
      </c>
      <c r="L128" s="183">
        <v>2176.1999999999998</v>
      </c>
      <c r="M128" s="183">
        <v>2248.7399999999998</v>
      </c>
      <c r="N128" s="183">
        <v>2248.7399999999998</v>
      </c>
      <c r="O128" s="183">
        <v>2176.1999999999998</v>
      </c>
      <c r="P128" s="183">
        <v>2248.7399999999998</v>
      </c>
      <c r="Q128" s="183">
        <v>2176.1999999999998</v>
      </c>
      <c r="R128" s="185">
        <v>2248.7399999999998</v>
      </c>
    </row>
    <row r="129" spans="2:18" x14ac:dyDescent="0.25">
      <c r="B129" s="178">
        <v>2</v>
      </c>
      <c r="C129" s="179" t="s">
        <v>88</v>
      </c>
      <c r="D129" s="180">
        <v>73.59</v>
      </c>
      <c r="E129" s="181">
        <v>2</v>
      </c>
      <c r="F129" s="183">
        <v>53720.7</v>
      </c>
      <c r="G129" s="183">
        <v>4562.58</v>
      </c>
      <c r="H129" s="184">
        <v>4121.04</v>
      </c>
      <c r="I129" s="183">
        <v>4562.58</v>
      </c>
      <c r="J129" s="183">
        <v>4415.3999999999996</v>
      </c>
      <c r="K129" s="183">
        <v>4562.58</v>
      </c>
      <c r="L129" s="183">
        <v>4415.3999999999996</v>
      </c>
      <c r="M129" s="183">
        <v>4562.58</v>
      </c>
      <c r="N129" s="183">
        <v>4562.58</v>
      </c>
      <c r="O129" s="183">
        <v>4415.3999999999996</v>
      </c>
      <c r="P129" s="183">
        <v>4562.58</v>
      </c>
      <c r="Q129" s="183">
        <v>4415.3999999999996</v>
      </c>
      <c r="R129" s="185">
        <v>4562.58</v>
      </c>
    </row>
    <row r="130" spans="2:18" x14ac:dyDescent="0.25">
      <c r="B130" s="178">
        <v>3</v>
      </c>
      <c r="C130" s="179" t="s">
        <v>89</v>
      </c>
      <c r="D130" s="180">
        <v>74.63</v>
      </c>
      <c r="E130" s="181">
        <v>2</v>
      </c>
      <c r="F130" s="183">
        <v>54479.9</v>
      </c>
      <c r="G130" s="183">
        <v>4627.0600000000004</v>
      </c>
      <c r="H130" s="184">
        <v>4179.28</v>
      </c>
      <c r="I130" s="183">
        <v>4627.0600000000004</v>
      </c>
      <c r="J130" s="183">
        <v>4477.8</v>
      </c>
      <c r="K130" s="183">
        <v>4627.0600000000004</v>
      </c>
      <c r="L130" s="183">
        <v>4477.8</v>
      </c>
      <c r="M130" s="183">
        <v>4627.0600000000004</v>
      </c>
      <c r="N130" s="183">
        <v>4627.0600000000004</v>
      </c>
      <c r="O130" s="183">
        <v>4477.8</v>
      </c>
      <c r="P130" s="183">
        <v>4627.0600000000004</v>
      </c>
      <c r="Q130" s="183">
        <v>4477.8</v>
      </c>
      <c r="R130" s="185">
        <v>4627.0600000000004</v>
      </c>
    </row>
    <row r="131" spans="2:18" x14ac:dyDescent="0.25">
      <c r="B131" s="178">
        <v>4</v>
      </c>
      <c r="C131" s="179" t="s">
        <v>62</v>
      </c>
      <c r="D131" s="180">
        <v>71.400000000000006</v>
      </c>
      <c r="E131" s="181">
        <v>4</v>
      </c>
      <c r="F131" s="183">
        <v>104244</v>
      </c>
      <c r="G131" s="183">
        <v>8853.6</v>
      </c>
      <c r="H131" s="184">
        <v>7996.8</v>
      </c>
      <c r="I131" s="183">
        <v>8853.6</v>
      </c>
      <c r="J131" s="183">
        <v>8568</v>
      </c>
      <c r="K131" s="183">
        <v>8853.6</v>
      </c>
      <c r="L131" s="183">
        <v>8568</v>
      </c>
      <c r="M131" s="183">
        <v>8853.6</v>
      </c>
      <c r="N131" s="183">
        <v>8853.6</v>
      </c>
      <c r="O131" s="183">
        <v>8568</v>
      </c>
      <c r="P131" s="183">
        <v>8853.6</v>
      </c>
      <c r="Q131" s="183">
        <v>8568</v>
      </c>
      <c r="R131" s="185">
        <v>8853.6</v>
      </c>
    </row>
    <row r="132" spans="2:18" x14ac:dyDescent="0.25">
      <c r="B132" s="178">
        <v>5</v>
      </c>
      <c r="C132" s="179" t="s">
        <v>63</v>
      </c>
      <c r="D132" s="180">
        <v>78.25</v>
      </c>
      <c r="E132" s="181">
        <v>5</v>
      </c>
      <c r="F132" s="183">
        <v>142806.25</v>
      </c>
      <c r="G132" s="183">
        <v>12128.75</v>
      </c>
      <c r="H132" s="184">
        <v>10955</v>
      </c>
      <c r="I132" s="183">
        <v>12128.75</v>
      </c>
      <c r="J132" s="183">
        <v>11737.5</v>
      </c>
      <c r="K132" s="183">
        <v>12128.75</v>
      </c>
      <c r="L132" s="183">
        <v>11737.5</v>
      </c>
      <c r="M132" s="183">
        <v>12128.75</v>
      </c>
      <c r="N132" s="183">
        <v>12128.75</v>
      </c>
      <c r="O132" s="183">
        <v>11737.5</v>
      </c>
      <c r="P132" s="183">
        <v>12128.75</v>
      </c>
      <c r="Q132" s="183">
        <v>11737.5</v>
      </c>
      <c r="R132" s="185">
        <v>12128.75</v>
      </c>
    </row>
    <row r="133" spans="2:18" x14ac:dyDescent="0.25">
      <c r="B133" s="178">
        <v>6</v>
      </c>
      <c r="C133" s="179" t="s">
        <v>82</v>
      </c>
      <c r="D133" s="180">
        <v>71.400000000000006</v>
      </c>
      <c r="E133" s="181">
        <v>14</v>
      </c>
      <c r="F133" s="183">
        <v>364854</v>
      </c>
      <c r="G133" s="183">
        <v>30987.599999999999</v>
      </c>
      <c r="H133" s="184">
        <v>27988.799999999999</v>
      </c>
      <c r="I133" s="183">
        <v>30987.599999999999</v>
      </c>
      <c r="J133" s="183">
        <v>29988</v>
      </c>
      <c r="K133" s="183">
        <v>30987.599999999999</v>
      </c>
      <c r="L133" s="183">
        <v>29988</v>
      </c>
      <c r="M133" s="183">
        <v>30987.599999999999</v>
      </c>
      <c r="N133" s="183">
        <v>30987.599999999999</v>
      </c>
      <c r="O133" s="183">
        <v>29988</v>
      </c>
      <c r="P133" s="183">
        <v>30987.599999999999</v>
      </c>
      <c r="Q133" s="183">
        <v>29988</v>
      </c>
      <c r="R133" s="185">
        <v>30987.599999999999</v>
      </c>
    </row>
    <row r="134" spans="2:18" x14ac:dyDescent="0.25">
      <c r="B134" s="186">
        <v>8</v>
      </c>
      <c r="C134" s="187" t="s">
        <v>90</v>
      </c>
      <c r="D134" s="188">
        <v>71.400000000000006</v>
      </c>
      <c r="E134" s="189">
        <v>1</v>
      </c>
      <c r="F134" s="191">
        <v>16065</v>
      </c>
      <c r="G134" s="191">
        <v>2213.4</v>
      </c>
      <c r="H134" s="192">
        <v>1999.2</v>
      </c>
      <c r="I134" s="191">
        <v>2213.4</v>
      </c>
      <c r="J134" s="191">
        <v>2142</v>
      </c>
      <c r="K134" s="191">
        <v>2213.4</v>
      </c>
      <c r="L134" s="191">
        <v>2142</v>
      </c>
      <c r="M134" s="191">
        <v>2213.4</v>
      </c>
      <c r="N134" s="191"/>
      <c r="O134" s="191">
        <v>928.2</v>
      </c>
      <c r="P134" s="191"/>
      <c r="Q134" s="191"/>
      <c r="R134" s="193"/>
    </row>
    <row r="135" spans="2:18" x14ac:dyDescent="0.25">
      <c r="B135" s="178">
        <v>8</v>
      </c>
      <c r="C135" s="179" t="s">
        <v>90</v>
      </c>
      <c r="D135" s="180">
        <v>71.400000000000006</v>
      </c>
      <c r="E135" s="181">
        <v>126</v>
      </c>
      <c r="F135" s="183">
        <v>3283686</v>
      </c>
      <c r="G135" s="183">
        <v>278888.40000000002</v>
      </c>
      <c r="H135" s="184">
        <v>251899.2</v>
      </c>
      <c r="I135" s="183">
        <v>278888.40000000002</v>
      </c>
      <c r="J135" s="183">
        <v>269892</v>
      </c>
      <c r="K135" s="183">
        <v>278888.40000000002</v>
      </c>
      <c r="L135" s="183">
        <v>269892</v>
      </c>
      <c r="M135" s="183">
        <v>278888.40000000002</v>
      </c>
      <c r="N135" s="183">
        <v>278888.40000000002</v>
      </c>
      <c r="O135" s="183">
        <v>269892</v>
      </c>
      <c r="P135" s="183">
        <v>278888.40000000002</v>
      </c>
      <c r="Q135" s="183">
        <v>269892</v>
      </c>
      <c r="R135" s="185">
        <v>278888.40000000002</v>
      </c>
    </row>
    <row r="136" spans="2:18" x14ac:dyDescent="0.25">
      <c r="B136" s="186">
        <v>8</v>
      </c>
      <c r="C136" s="187" t="s">
        <v>90</v>
      </c>
      <c r="D136" s="188">
        <v>71.400000000000006</v>
      </c>
      <c r="E136" s="189">
        <v>1</v>
      </c>
      <c r="F136" s="191">
        <v>25846.799999999999</v>
      </c>
      <c r="G136" s="191">
        <v>0</v>
      </c>
      <c r="H136" s="192">
        <v>3998.4</v>
      </c>
      <c r="I136" s="191">
        <v>2213.4</v>
      </c>
      <c r="J136" s="191">
        <v>2142</v>
      </c>
      <c r="K136" s="191">
        <v>2213.4</v>
      </c>
      <c r="L136" s="191">
        <v>2142</v>
      </c>
      <c r="M136" s="191">
        <v>2213.4</v>
      </c>
      <c r="N136" s="191">
        <v>2213.4</v>
      </c>
      <c r="O136" s="191">
        <v>2142</v>
      </c>
      <c r="P136" s="191">
        <v>2213.4</v>
      </c>
      <c r="Q136" s="191">
        <v>2142</v>
      </c>
      <c r="R136" s="193">
        <v>2213.4</v>
      </c>
    </row>
    <row r="137" spans="2:18" x14ac:dyDescent="0.25">
      <c r="B137" s="186">
        <v>8</v>
      </c>
      <c r="C137" s="187" t="s">
        <v>90</v>
      </c>
      <c r="D137" s="188">
        <v>71.400000000000006</v>
      </c>
      <c r="E137" s="189">
        <v>3</v>
      </c>
      <c r="F137" s="191">
        <v>65116.800000000003</v>
      </c>
      <c r="G137" s="191">
        <v>6640.2</v>
      </c>
      <c r="H137" s="192">
        <v>5997.6</v>
      </c>
      <c r="I137" s="191">
        <v>6640.2</v>
      </c>
      <c r="J137" s="191">
        <v>6426</v>
      </c>
      <c r="K137" s="191">
        <v>6640.2</v>
      </c>
      <c r="L137" s="191">
        <v>6426</v>
      </c>
      <c r="M137" s="191">
        <v>6640.2</v>
      </c>
      <c r="N137" s="191">
        <v>6640.2</v>
      </c>
      <c r="O137" s="191">
        <v>6426</v>
      </c>
      <c r="P137" s="191">
        <v>6640.2</v>
      </c>
      <c r="Q137" s="191"/>
      <c r="R137" s="193"/>
    </row>
    <row r="138" spans="2:18" x14ac:dyDescent="0.25">
      <c r="B138" s="186">
        <v>8</v>
      </c>
      <c r="C138" s="187" t="s">
        <v>90</v>
      </c>
      <c r="D138" s="188">
        <v>71.400000000000006</v>
      </c>
      <c r="E138" s="189">
        <v>1</v>
      </c>
      <c r="F138" s="191">
        <v>12923.4</v>
      </c>
      <c r="G138" s="191">
        <v>2213.4</v>
      </c>
      <c r="H138" s="192">
        <v>1999.2</v>
      </c>
      <c r="I138" s="191">
        <v>2213.4</v>
      </c>
      <c r="J138" s="191">
        <v>2142</v>
      </c>
      <c r="K138" s="191">
        <v>2213.4</v>
      </c>
      <c r="L138" s="191">
        <v>2142</v>
      </c>
      <c r="M138" s="191"/>
      <c r="N138" s="191"/>
      <c r="O138" s="191"/>
      <c r="P138" s="191"/>
      <c r="Q138" s="191"/>
      <c r="R138" s="193"/>
    </row>
    <row r="139" spans="2:18" x14ac:dyDescent="0.25">
      <c r="B139" s="186">
        <v>8</v>
      </c>
      <c r="C139" s="187" t="s">
        <v>90</v>
      </c>
      <c r="D139" s="188">
        <v>71.400000000000006</v>
      </c>
      <c r="E139" s="189">
        <v>1</v>
      </c>
      <c r="F139" s="191">
        <v>10781.4</v>
      </c>
      <c r="G139" s="191">
        <v>2213.4</v>
      </c>
      <c r="H139" s="192">
        <v>1999.2</v>
      </c>
      <c r="I139" s="191">
        <v>2213.4</v>
      </c>
      <c r="J139" s="191">
        <v>2142</v>
      </c>
      <c r="K139" s="191">
        <v>2213.4</v>
      </c>
      <c r="L139" s="191"/>
      <c r="M139" s="191"/>
      <c r="N139" s="191"/>
      <c r="O139" s="191"/>
      <c r="P139" s="191"/>
      <c r="Q139" s="191"/>
      <c r="R139" s="193"/>
    </row>
    <row r="140" spans="2:18" x14ac:dyDescent="0.25">
      <c r="B140" s="178">
        <v>6</v>
      </c>
      <c r="C140" s="179" t="s">
        <v>90</v>
      </c>
      <c r="D140" s="180">
        <v>71.400000000000006</v>
      </c>
      <c r="E140" s="181">
        <v>1</v>
      </c>
      <c r="F140" s="183">
        <v>4212.6000000000004</v>
      </c>
      <c r="G140" s="183"/>
      <c r="H140" s="184"/>
      <c r="I140" s="183">
        <v>4212.6000000000004</v>
      </c>
      <c r="J140" s="183"/>
      <c r="K140" s="183"/>
      <c r="L140" s="183"/>
      <c r="M140" s="183"/>
      <c r="N140" s="183"/>
      <c r="O140" s="183"/>
      <c r="P140" s="183"/>
      <c r="Q140" s="183"/>
      <c r="R140" s="185"/>
    </row>
    <row r="141" spans="2:18" x14ac:dyDescent="0.25">
      <c r="B141" s="186">
        <v>1</v>
      </c>
      <c r="C141" s="187" t="s">
        <v>72</v>
      </c>
      <c r="D141" s="188">
        <v>72.540000000000006</v>
      </c>
      <c r="E141" s="189"/>
      <c r="F141" s="191">
        <v>45700.2</v>
      </c>
      <c r="G141" s="191">
        <v>15741.18</v>
      </c>
      <c r="H141" s="192">
        <v>14217.84</v>
      </c>
      <c r="I141" s="191">
        <v>15741.18</v>
      </c>
      <c r="J141" s="191"/>
      <c r="K141" s="191"/>
      <c r="L141" s="191"/>
      <c r="M141" s="191"/>
      <c r="N141" s="191"/>
      <c r="O141" s="191"/>
      <c r="P141" s="191"/>
      <c r="Q141" s="191"/>
      <c r="R141" s="193"/>
    </row>
    <row r="142" spans="2:18" x14ac:dyDescent="0.25">
      <c r="B142" s="186">
        <v>4</v>
      </c>
      <c r="C142" s="187" t="s">
        <v>91</v>
      </c>
      <c r="D142" s="188">
        <v>71.400000000000006</v>
      </c>
      <c r="E142" s="189"/>
      <c r="F142" s="191">
        <v>57834</v>
      </c>
      <c r="G142" s="191">
        <v>19920.599999999999</v>
      </c>
      <c r="H142" s="192">
        <v>17992.8</v>
      </c>
      <c r="I142" s="191">
        <v>19920.599999999999</v>
      </c>
      <c r="J142" s="191"/>
      <c r="K142" s="191"/>
      <c r="L142" s="191"/>
      <c r="M142" s="191"/>
      <c r="N142" s="191"/>
      <c r="O142" s="191"/>
      <c r="P142" s="191"/>
      <c r="Q142" s="191"/>
      <c r="R142" s="193"/>
    </row>
    <row r="143" spans="2:18" x14ac:dyDescent="0.25">
      <c r="B143" s="186">
        <v>4</v>
      </c>
      <c r="C143" s="187" t="s">
        <v>62</v>
      </c>
      <c r="D143" s="188">
        <v>71.400000000000006</v>
      </c>
      <c r="E143" s="189"/>
      <c r="F143" s="191">
        <v>25704</v>
      </c>
      <c r="G143" s="191">
        <v>8853.6</v>
      </c>
      <c r="H143" s="192">
        <v>7996.8</v>
      </c>
      <c r="I143" s="191">
        <v>8853.6</v>
      </c>
      <c r="J143" s="191"/>
      <c r="K143" s="191"/>
      <c r="L143" s="191"/>
      <c r="M143" s="191"/>
      <c r="N143" s="191"/>
      <c r="O143" s="191"/>
      <c r="P143" s="191"/>
      <c r="Q143" s="191"/>
      <c r="R143" s="193"/>
    </row>
    <row r="144" spans="2:18" x14ac:dyDescent="0.25">
      <c r="B144" s="186">
        <v>5</v>
      </c>
      <c r="C144" s="187" t="s">
        <v>32</v>
      </c>
      <c r="D144" s="188">
        <v>76.59</v>
      </c>
      <c r="E144" s="189"/>
      <c r="F144" s="191">
        <v>6893.1</v>
      </c>
      <c r="G144" s="191">
        <v>2374.29</v>
      </c>
      <c r="H144" s="192">
        <v>2144.52</v>
      </c>
      <c r="I144" s="191">
        <v>2374.29</v>
      </c>
      <c r="J144" s="191"/>
      <c r="K144" s="191"/>
      <c r="L144" s="191"/>
      <c r="M144" s="191"/>
      <c r="N144" s="191"/>
      <c r="O144" s="191"/>
      <c r="P144" s="191"/>
      <c r="Q144" s="191"/>
      <c r="R144" s="193"/>
    </row>
    <row r="145" spans="2:18" x14ac:dyDescent="0.25">
      <c r="B145" s="186">
        <v>5</v>
      </c>
      <c r="C145" s="187" t="s">
        <v>92</v>
      </c>
      <c r="D145" s="188">
        <v>72.540000000000006</v>
      </c>
      <c r="E145" s="189"/>
      <c r="F145" s="191">
        <v>6528.6</v>
      </c>
      <c r="G145" s="191">
        <v>2248.7399999999998</v>
      </c>
      <c r="H145" s="192">
        <v>2031.12</v>
      </c>
      <c r="I145" s="191">
        <v>2248.7399999999998</v>
      </c>
      <c r="J145" s="191"/>
      <c r="K145" s="191"/>
      <c r="L145" s="191"/>
      <c r="M145" s="191"/>
      <c r="N145" s="191"/>
      <c r="O145" s="191"/>
      <c r="P145" s="191"/>
      <c r="Q145" s="191"/>
      <c r="R145" s="193"/>
    </row>
    <row r="146" spans="2:18" x14ac:dyDescent="0.25">
      <c r="B146" s="186">
        <v>5</v>
      </c>
      <c r="C146" s="187" t="s">
        <v>63</v>
      </c>
      <c r="D146" s="188">
        <v>78.25</v>
      </c>
      <c r="E146" s="189"/>
      <c r="F146" s="191">
        <v>21127.5</v>
      </c>
      <c r="G146" s="191">
        <v>7277.25</v>
      </c>
      <c r="H146" s="192">
        <v>6573</v>
      </c>
      <c r="I146" s="191">
        <v>7277.25</v>
      </c>
      <c r="J146" s="191"/>
      <c r="K146" s="191"/>
      <c r="L146" s="191"/>
      <c r="M146" s="191"/>
      <c r="N146" s="191"/>
      <c r="O146" s="191"/>
      <c r="P146" s="191"/>
      <c r="Q146" s="191"/>
      <c r="R146" s="193"/>
    </row>
    <row r="147" spans="2:18" x14ac:dyDescent="0.25">
      <c r="B147" s="186">
        <v>6</v>
      </c>
      <c r="C147" s="187" t="s">
        <v>82</v>
      </c>
      <c r="D147" s="188">
        <v>71.400000000000006</v>
      </c>
      <c r="E147" s="189"/>
      <c r="F147" s="191">
        <v>212058</v>
      </c>
      <c r="G147" s="191">
        <v>73042.2</v>
      </c>
      <c r="H147" s="192">
        <v>65973.600000000006</v>
      </c>
      <c r="I147" s="191">
        <v>73042.2</v>
      </c>
      <c r="J147" s="191"/>
      <c r="K147" s="191"/>
      <c r="L147" s="191"/>
      <c r="M147" s="191"/>
      <c r="N147" s="191"/>
      <c r="O147" s="191"/>
      <c r="P147" s="191"/>
      <c r="Q147" s="191"/>
      <c r="R147" s="193"/>
    </row>
    <row r="148" spans="2:18" x14ac:dyDescent="0.25">
      <c r="B148" s="186">
        <v>8</v>
      </c>
      <c r="C148" s="187" t="s">
        <v>90</v>
      </c>
      <c r="D148" s="188">
        <v>71.400000000000006</v>
      </c>
      <c r="E148" s="189"/>
      <c r="F148" s="191">
        <v>57834</v>
      </c>
      <c r="G148" s="191">
        <v>19920.599999999999</v>
      </c>
      <c r="H148" s="192">
        <v>17992.8</v>
      </c>
      <c r="I148" s="191">
        <v>19920.599999999999</v>
      </c>
      <c r="J148" s="191"/>
      <c r="K148" s="191"/>
      <c r="L148" s="191"/>
      <c r="M148" s="191"/>
      <c r="N148" s="191"/>
      <c r="O148" s="191"/>
      <c r="P148" s="191"/>
      <c r="Q148" s="191"/>
      <c r="R148" s="193"/>
    </row>
    <row r="149" spans="2:18" ht="26.25" x14ac:dyDescent="0.25">
      <c r="B149" s="186">
        <v>8</v>
      </c>
      <c r="C149" s="187" t="s">
        <v>93</v>
      </c>
      <c r="D149" s="188">
        <v>78.25</v>
      </c>
      <c r="E149" s="189"/>
      <c r="F149" s="191">
        <v>7042.5</v>
      </c>
      <c r="G149" s="191">
        <v>2425.75</v>
      </c>
      <c r="H149" s="192">
        <v>2191</v>
      </c>
      <c r="I149" s="191">
        <v>2425.75</v>
      </c>
      <c r="J149" s="191"/>
      <c r="K149" s="191"/>
      <c r="L149" s="191"/>
      <c r="M149" s="191"/>
      <c r="N149" s="191"/>
      <c r="O149" s="191"/>
      <c r="P149" s="191"/>
      <c r="Q149" s="191"/>
      <c r="R149" s="193"/>
    </row>
    <row r="150" spans="2:18" x14ac:dyDescent="0.25">
      <c r="B150" s="178"/>
      <c r="C150" s="179" t="s">
        <v>68</v>
      </c>
      <c r="D150" s="180"/>
      <c r="E150" s="181"/>
      <c r="F150" s="182">
        <v>13209.15</v>
      </c>
      <c r="G150" s="225"/>
      <c r="H150" s="184"/>
      <c r="I150" s="183"/>
      <c r="J150" s="183"/>
      <c r="K150" s="183"/>
      <c r="L150" s="183"/>
      <c r="M150" s="183"/>
      <c r="N150" s="183"/>
      <c r="O150" s="183"/>
      <c r="P150" s="183"/>
      <c r="Q150" s="183"/>
      <c r="R150" s="275"/>
    </row>
    <row r="151" spans="2:18" ht="28.5" customHeight="1" x14ac:dyDescent="0.25">
      <c r="B151" s="178"/>
      <c r="C151" s="530" t="s">
        <v>94</v>
      </c>
      <c r="D151" s="530"/>
      <c r="E151" s="227">
        <v>27</v>
      </c>
      <c r="F151" s="250">
        <v>710400</v>
      </c>
      <c r="G151" s="250">
        <v>60186.5</v>
      </c>
      <c r="H151" s="250">
        <v>55218.8</v>
      </c>
      <c r="I151" s="250">
        <v>60186.5</v>
      </c>
      <c r="J151" s="250">
        <v>58245</v>
      </c>
      <c r="K151" s="250">
        <v>60186.5</v>
      </c>
      <c r="L151" s="250">
        <v>58245</v>
      </c>
      <c r="M151" s="250">
        <v>60186.5</v>
      </c>
      <c r="N151" s="250">
        <v>60186.5</v>
      </c>
      <c r="O151" s="250">
        <v>58245</v>
      </c>
      <c r="P151" s="250">
        <v>60186.5</v>
      </c>
      <c r="Q151" s="250">
        <v>58245</v>
      </c>
      <c r="R151" s="251">
        <v>60186.5</v>
      </c>
    </row>
    <row r="152" spans="2:18" x14ac:dyDescent="0.25">
      <c r="B152" s="178"/>
      <c r="C152" s="230"/>
      <c r="D152" s="230"/>
      <c r="E152" s="173" t="s">
        <v>61</v>
      </c>
      <c r="F152" s="250">
        <v>0</v>
      </c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1"/>
    </row>
    <row r="153" spans="2:18" x14ac:dyDescent="0.25">
      <c r="B153" s="178">
        <v>4</v>
      </c>
      <c r="C153" s="179" t="s">
        <v>62</v>
      </c>
      <c r="D153" s="180">
        <v>71.400000000000006</v>
      </c>
      <c r="E153" s="181">
        <v>7</v>
      </c>
      <c r="F153" s="183">
        <v>183283.8</v>
      </c>
      <c r="G153" s="183">
        <v>15493.8</v>
      </c>
      <c r="H153" s="184">
        <v>14851.2</v>
      </c>
      <c r="I153" s="183">
        <v>15493.8</v>
      </c>
      <c r="J153" s="183">
        <v>14994</v>
      </c>
      <c r="K153" s="183">
        <v>15493.8</v>
      </c>
      <c r="L153" s="183">
        <v>14994</v>
      </c>
      <c r="M153" s="183">
        <v>15493.8</v>
      </c>
      <c r="N153" s="183">
        <v>15493.8</v>
      </c>
      <c r="O153" s="183">
        <v>14994</v>
      </c>
      <c r="P153" s="183">
        <v>15493.8</v>
      </c>
      <c r="Q153" s="183">
        <v>14994</v>
      </c>
      <c r="R153" s="185">
        <v>15493.8</v>
      </c>
    </row>
    <row r="154" spans="2:18" x14ac:dyDescent="0.25">
      <c r="B154" s="178">
        <v>4</v>
      </c>
      <c r="C154" s="179" t="s">
        <v>20</v>
      </c>
      <c r="D154" s="180">
        <v>71.400000000000006</v>
      </c>
      <c r="E154" s="181">
        <v>1</v>
      </c>
      <c r="F154" s="182">
        <v>26061</v>
      </c>
      <c r="G154" s="183">
        <v>2213.4</v>
      </c>
      <c r="H154" s="184">
        <v>1999.2</v>
      </c>
      <c r="I154" s="183">
        <v>2213.4</v>
      </c>
      <c r="J154" s="183">
        <v>2142</v>
      </c>
      <c r="K154" s="183">
        <v>2213.4</v>
      </c>
      <c r="L154" s="183">
        <v>2142</v>
      </c>
      <c r="M154" s="183">
        <v>2213.4</v>
      </c>
      <c r="N154" s="183">
        <v>2213.4</v>
      </c>
      <c r="O154" s="183">
        <v>2142</v>
      </c>
      <c r="P154" s="183">
        <v>2213.4</v>
      </c>
      <c r="Q154" s="183">
        <v>2142</v>
      </c>
      <c r="R154" s="185">
        <v>2213.4</v>
      </c>
    </row>
    <row r="155" spans="2:18" x14ac:dyDescent="0.25">
      <c r="B155" s="178">
        <v>5</v>
      </c>
      <c r="C155" s="179" t="s">
        <v>63</v>
      </c>
      <c r="D155" s="180">
        <v>78.25</v>
      </c>
      <c r="E155" s="181">
        <v>2</v>
      </c>
      <c r="F155" s="183">
        <v>57122.5</v>
      </c>
      <c r="G155" s="183">
        <v>4851.5</v>
      </c>
      <c r="H155" s="184">
        <v>4382</v>
      </c>
      <c r="I155" s="183">
        <v>4851.5</v>
      </c>
      <c r="J155" s="183">
        <v>4695</v>
      </c>
      <c r="K155" s="183">
        <v>4851.5</v>
      </c>
      <c r="L155" s="183">
        <v>4695</v>
      </c>
      <c r="M155" s="183">
        <v>4851.5</v>
      </c>
      <c r="N155" s="183">
        <v>4851.5</v>
      </c>
      <c r="O155" s="183">
        <v>4695</v>
      </c>
      <c r="P155" s="183">
        <v>4851.5</v>
      </c>
      <c r="Q155" s="183">
        <v>4695</v>
      </c>
      <c r="R155" s="185">
        <v>4851.5</v>
      </c>
    </row>
    <row r="156" spans="2:18" x14ac:dyDescent="0.25">
      <c r="B156" s="178">
        <v>5</v>
      </c>
      <c r="C156" s="179" t="s">
        <v>82</v>
      </c>
      <c r="D156" s="180">
        <v>71.400000000000006</v>
      </c>
      <c r="E156" s="181">
        <v>2</v>
      </c>
      <c r="F156" s="183">
        <v>52122</v>
      </c>
      <c r="G156" s="183">
        <v>4426.8</v>
      </c>
      <c r="H156" s="184">
        <v>3998.4</v>
      </c>
      <c r="I156" s="183">
        <v>4426.8</v>
      </c>
      <c r="J156" s="183">
        <v>4284</v>
      </c>
      <c r="K156" s="183">
        <v>4426.8</v>
      </c>
      <c r="L156" s="183">
        <v>4284</v>
      </c>
      <c r="M156" s="183">
        <v>4426.8</v>
      </c>
      <c r="N156" s="183">
        <v>4426.8</v>
      </c>
      <c r="O156" s="183">
        <v>4284</v>
      </c>
      <c r="P156" s="183">
        <v>4426.8</v>
      </c>
      <c r="Q156" s="183">
        <v>4284</v>
      </c>
      <c r="R156" s="185">
        <v>4426.8</v>
      </c>
    </row>
    <row r="157" spans="2:18" x14ac:dyDescent="0.25">
      <c r="B157" s="178">
        <v>8</v>
      </c>
      <c r="C157" s="179" t="s">
        <v>90</v>
      </c>
      <c r="D157" s="180">
        <v>71.400000000000006</v>
      </c>
      <c r="E157" s="181">
        <v>15</v>
      </c>
      <c r="F157" s="183">
        <v>390915</v>
      </c>
      <c r="G157" s="183">
        <v>33201</v>
      </c>
      <c r="H157" s="184">
        <v>29988</v>
      </c>
      <c r="I157" s="183">
        <v>33201</v>
      </c>
      <c r="J157" s="183">
        <v>32130</v>
      </c>
      <c r="K157" s="183">
        <v>33201</v>
      </c>
      <c r="L157" s="183">
        <v>32130</v>
      </c>
      <c r="M157" s="183">
        <v>33201</v>
      </c>
      <c r="N157" s="183">
        <v>33201</v>
      </c>
      <c r="O157" s="183">
        <v>32130</v>
      </c>
      <c r="P157" s="183">
        <v>33201</v>
      </c>
      <c r="Q157" s="183">
        <v>32130</v>
      </c>
      <c r="R157" s="185">
        <v>33201</v>
      </c>
    </row>
    <row r="158" spans="2:18" x14ac:dyDescent="0.25">
      <c r="B158" s="178"/>
      <c r="C158" s="179" t="s">
        <v>68</v>
      </c>
      <c r="D158" s="180"/>
      <c r="E158" s="181"/>
      <c r="F158" s="182">
        <v>895.7</v>
      </c>
      <c r="G158" s="225"/>
      <c r="H158" s="184"/>
      <c r="I158" s="183"/>
      <c r="J158" s="183"/>
      <c r="K158" s="183"/>
      <c r="L158" s="183"/>
      <c r="M158" s="183"/>
      <c r="N158" s="183"/>
      <c r="O158" s="270"/>
      <c r="P158" s="267"/>
      <c r="Q158" s="183"/>
      <c r="R158" s="275"/>
    </row>
    <row r="159" spans="2:18" ht="27" customHeight="1" x14ac:dyDescent="0.25">
      <c r="B159" s="178"/>
      <c r="C159" s="530" t="s">
        <v>95</v>
      </c>
      <c r="D159" s="530"/>
      <c r="E159" s="227">
        <v>22</v>
      </c>
      <c r="F159" s="250">
        <v>545250</v>
      </c>
      <c r="G159" s="250">
        <v>44737.96</v>
      </c>
      <c r="H159" s="250">
        <v>40408.480000000003</v>
      </c>
      <c r="I159" s="250">
        <v>44737.96</v>
      </c>
      <c r="J159" s="250">
        <v>43294.8</v>
      </c>
      <c r="K159" s="250">
        <v>44737.96</v>
      </c>
      <c r="L159" s="250">
        <v>43294.8</v>
      </c>
      <c r="M159" s="250">
        <v>42634.3</v>
      </c>
      <c r="N159" s="250">
        <v>46841.62</v>
      </c>
      <c r="O159" s="250">
        <v>46507.8</v>
      </c>
      <c r="P159" s="250">
        <v>51306.76</v>
      </c>
      <c r="Q159" s="250">
        <v>47578.8</v>
      </c>
      <c r="R159" s="251">
        <v>49164.76</v>
      </c>
    </row>
    <row r="160" spans="2:18" x14ac:dyDescent="0.25">
      <c r="B160" s="178"/>
      <c r="C160" s="230"/>
      <c r="D160" s="274"/>
      <c r="E160" s="173" t="s">
        <v>61</v>
      </c>
      <c r="F160" s="276">
        <v>0</v>
      </c>
      <c r="G160" s="250"/>
      <c r="H160" s="250"/>
      <c r="I160" s="250"/>
      <c r="J160" s="250"/>
      <c r="K160" s="250"/>
      <c r="L160" s="250"/>
      <c r="M160" s="250"/>
      <c r="N160" s="274"/>
      <c r="O160" s="250"/>
      <c r="P160" s="250"/>
      <c r="Q160" s="250"/>
      <c r="R160" s="251"/>
    </row>
    <row r="161" spans="2:18" x14ac:dyDescent="0.25">
      <c r="B161" s="178">
        <v>4</v>
      </c>
      <c r="C161" s="179" t="s">
        <v>72</v>
      </c>
      <c r="D161" s="180">
        <v>72.540000000000006</v>
      </c>
      <c r="E161" s="181">
        <v>4</v>
      </c>
      <c r="F161" s="183">
        <v>105908.4</v>
      </c>
      <c r="G161" s="183">
        <v>8994.9599999999991</v>
      </c>
      <c r="H161" s="184">
        <v>8124.48</v>
      </c>
      <c r="I161" s="183">
        <v>8994.9599999999991</v>
      </c>
      <c r="J161" s="183">
        <v>8704.7999999999993</v>
      </c>
      <c r="K161" s="183">
        <v>8994.9599999999991</v>
      </c>
      <c r="L161" s="183">
        <v>8704.7999999999993</v>
      </c>
      <c r="M161" s="183">
        <v>8994.9599999999991</v>
      </c>
      <c r="N161" s="183">
        <v>8994.9599999999991</v>
      </c>
      <c r="O161" s="183">
        <v>8704.7999999999993</v>
      </c>
      <c r="P161" s="183">
        <v>8994.9599999999991</v>
      </c>
      <c r="Q161" s="183">
        <v>8704.7999999999993</v>
      </c>
      <c r="R161" s="185">
        <v>8994.9599999999991</v>
      </c>
    </row>
    <row r="162" spans="2:18" x14ac:dyDescent="0.25">
      <c r="B162" s="186">
        <v>4</v>
      </c>
      <c r="C162" s="187" t="s">
        <v>96</v>
      </c>
      <c r="D162" s="188">
        <v>72.540000000000006</v>
      </c>
      <c r="E162" s="189">
        <v>1</v>
      </c>
      <c r="F162" s="190">
        <v>26477.1</v>
      </c>
      <c r="G162" s="191">
        <v>2248.7399999999998</v>
      </c>
      <c r="H162" s="192">
        <v>2031.12</v>
      </c>
      <c r="I162" s="191">
        <v>2248.7399999999998</v>
      </c>
      <c r="J162" s="191">
        <v>2176.1999999999998</v>
      </c>
      <c r="K162" s="191">
        <v>2248.7399999999998</v>
      </c>
      <c r="L162" s="191">
        <v>2176.1999999999998</v>
      </c>
      <c r="M162" s="191">
        <v>145.08000000000001</v>
      </c>
      <c r="N162" s="191">
        <v>4352.3999999999996</v>
      </c>
      <c r="O162" s="191">
        <v>2176.1999999999998</v>
      </c>
      <c r="P162" s="191">
        <v>2248.7399999999998</v>
      </c>
      <c r="Q162" s="191">
        <v>2176.1999999999998</v>
      </c>
      <c r="R162" s="193">
        <v>2248.7399999999998</v>
      </c>
    </row>
    <row r="163" spans="2:18" x14ac:dyDescent="0.25">
      <c r="B163" s="178">
        <v>5</v>
      </c>
      <c r="C163" s="179" t="s">
        <v>82</v>
      </c>
      <c r="D163" s="180">
        <v>71.400000000000006</v>
      </c>
      <c r="E163" s="181">
        <v>9</v>
      </c>
      <c r="F163" s="183">
        <v>234549</v>
      </c>
      <c r="G163" s="183">
        <v>19920.599999999999</v>
      </c>
      <c r="H163" s="184">
        <v>17992.8</v>
      </c>
      <c r="I163" s="183">
        <v>19920.599999999999</v>
      </c>
      <c r="J163" s="183">
        <v>19278</v>
      </c>
      <c r="K163" s="183">
        <v>19920.599999999999</v>
      </c>
      <c r="L163" s="183">
        <v>19278</v>
      </c>
      <c r="M163" s="183">
        <v>19920.599999999999</v>
      </c>
      <c r="N163" s="183">
        <v>19920.599999999999</v>
      </c>
      <c r="O163" s="183">
        <v>19278</v>
      </c>
      <c r="P163" s="183">
        <v>19920.599999999999</v>
      </c>
      <c r="Q163" s="183">
        <v>19278</v>
      </c>
      <c r="R163" s="185">
        <v>19920.599999999999</v>
      </c>
    </row>
    <row r="164" spans="2:18" x14ac:dyDescent="0.25">
      <c r="B164" s="186">
        <v>5</v>
      </c>
      <c r="C164" s="187" t="s">
        <v>90</v>
      </c>
      <c r="D164" s="188">
        <v>71.400000000000006</v>
      </c>
      <c r="E164" s="189">
        <v>1</v>
      </c>
      <c r="F164" s="191">
        <v>8710.7999999999993</v>
      </c>
      <c r="G164" s="191"/>
      <c r="H164" s="192"/>
      <c r="I164" s="191"/>
      <c r="J164" s="191"/>
      <c r="K164" s="191"/>
      <c r="L164" s="191"/>
      <c r="M164" s="191"/>
      <c r="N164" s="191"/>
      <c r="O164" s="191"/>
      <c r="P164" s="191">
        <v>4355.3999999999996</v>
      </c>
      <c r="Q164" s="191">
        <v>2142</v>
      </c>
      <c r="R164" s="193">
        <v>2213.4</v>
      </c>
    </row>
    <row r="165" spans="2:18" x14ac:dyDescent="0.25">
      <c r="B165" s="178">
        <v>5</v>
      </c>
      <c r="C165" s="179" t="s">
        <v>90</v>
      </c>
      <c r="D165" s="180">
        <v>71.400000000000006</v>
      </c>
      <c r="E165" s="181">
        <v>5</v>
      </c>
      <c r="F165" s="183">
        <v>130305</v>
      </c>
      <c r="G165" s="183">
        <v>11067</v>
      </c>
      <c r="H165" s="184">
        <v>9996</v>
      </c>
      <c r="I165" s="183">
        <v>11067</v>
      </c>
      <c r="J165" s="183">
        <v>10710</v>
      </c>
      <c r="K165" s="183">
        <v>11067</v>
      </c>
      <c r="L165" s="183">
        <v>10710</v>
      </c>
      <c r="M165" s="183">
        <v>11067</v>
      </c>
      <c r="N165" s="183">
        <v>11067</v>
      </c>
      <c r="O165" s="183">
        <v>10710</v>
      </c>
      <c r="P165" s="183">
        <v>11067</v>
      </c>
      <c r="Q165" s="183">
        <v>10710</v>
      </c>
      <c r="R165" s="185">
        <v>11067</v>
      </c>
    </row>
    <row r="166" spans="2:18" x14ac:dyDescent="0.25">
      <c r="B166" s="186">
        <v>5</v>
      </c>
      <c r="C166" s="187" t="s">
        <v>77</v>
      </c>
      <c r="D166" s="188">
        <v>71.400000000000006</v>
      </c>
      <c r="E166" s="189">
        <v>1</v>
      </c>
      <c r="F166" s="191">
        <v>9781.7999999999993</v>
      </c>
      <c r="G166" s="191"/>
      <c r="H166" s="192"/>
      <c r="I166" s="191"/>
      <c r="J166" s="191"/>
      <c r="K166" s="191"/>
      <c r="L166" s="191"/>
      <c r="M166" s="191"/>
      <c r="N166" s="191"/>
      <c r="O166" s="191">
        <v>3213</v>
      </c>
      <c r="P166" s="191">
        <v>2213.4</v>
      </c>
      <c r="Q166" s="191">
        <v>2142</v>
      </c>
      <c r="R166" s="193">
        <v>2213.4</v>
      </c>
    </row>
    <row r="167" spans="2:18" x14ac:dyDescent="0.25">
      <c r="B167" s="178">
        <v>8</v>
      </c>
      <c r="C167" s="179" t="s">
        <v>67</v>
      </c>
      <c r="D167" s="180">
        <v>80.86</v>
      </c>
      <c r="E167" s="181">
        <v>1</v>
      </c>
      <c r="F167" s="183">
        <v>29513.9</v>
      </c>
      <c r="G167" s="183">
        <v>2506.66</v>
      </c>
      <c r="H167" s="184">
        <v>2264.08</v>
      </c>
      <c r="I167" s="183">
        <v>2506.66</v>
      </c>
      <c r="J167" s="183">
        <v>2425.8000000000002</v>
      </c>
      <c r="K167" s="183">
        <v>2506.66</v>
      </c>
      <c r="L167" s="183">
        <v>2425.8000000000002</v>
      </c>
      <c r="M167" s="183">
        <v>2506.66</v>
      </c>
      <c r="N167" s="183">
        <v>2506.66</v>
      </c>
      <c r="O167" s="183">
        <v>2425.8000000000002</v>
      </c>
      <c r="P167" s="183">
        <v>2506.66</v>
      </c>
      <c r="Q167" s="183">
        <v>2425.8000000000002</v>
      </c>
      <c r="R167" s="185">
        <v>2506.66</v>
      </c>
    </row>
    <row r="168" spans="2:18" x14ac:dyDescent="0.25">
      <c r="B168" s="178"/>
      <c r="C168" s="179" t="s">
        <v>68</v>
      </c>
      <c r="D168" s="180"/>
      <c r="E168" s="181"/>
      <c r="F168" s="191">
        <v>4</v>
      </c>
      <c r="G168" s="225"/>
      <c r="H168" s="184"/>
      <c r="I168" s="183"/>
      <c r="J168" s="183"/>
      <c r="K168" s="183"/>
      <c r="L168" s="277"/>
      <c r="M168" s="272"/>
      <c r="N168" s="183"/>
      <c r="O168" s="183"/>
      <c r="P168" s="278"/>
      <c r="Q168" s="1"/>
      <c r="R168" s="193"/>
    </row>
    <row r="169" spans="2:18" ht="25.5" customHeight="1" x14ac:dyDescent="0.25">
      <c r="B169" s="186"/>
      <c r="C169" s="547" t="s">
        <v>97</v>
      </c>
      <c r="D169" s="547"/>
      <c r="E169" s="279">
        <v>17</v>
      </c>
      <c r="F169" s="250">
        <v>352860</v>
      </c>
      <c r="G169" s="250">
        <v>28774.2</v>
      </c>
      <c r="H169" s="250">
        <v>25989.599999999999</v>
      </c>
      <c r="I169" s="250">
        <v>28774.2</v>
      </c>
      <c r="J169" s="250">
        <v>27846</v>
      </c>
      <c r="K169" s="250">
        <v>28774.2</v>
      </c>
      <c r="L169" s="250">
        <v>25704</v>
      </c>
      <c r="M169" s="250">
        <v>27489</v>
      </c>
      <c r="N169" s="250">
        <v>26560.799999999999</v>
      </c>
      <c r="O169" s="250">
        <v>25704</v>
      </c>
      <c r="P169" s="250">
        <v>33129.599999999999</v>
      </c>
      <c r="Q169" s="250">
        <v>38698.800000000003</v>
      </c>
      <c r="R169" s="251">
        <v>35414.400000000001</v>
      </c>
    </row>
    <row r="170" spans="2:18" x14ac:dyDescent="0.25">
      <c r="B170" s="178"/>
      <c r="C170" s="230"/>
      <c r="D170" s="230"/>
      <c r="E170" s="173" t="s">
        <v>61</v>
      </c>
      <c r="F170" s="174">
        <v>0</v>
      </c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1"/>
    </row>
    <row r="171" spans="2:18" x14ac:dyDescent="0.25">
      <c r="B171" s="178">
        <v>4</v>
      </c>
      <c r="C171" s="179" t="s">
        <v>62</v>
      </c>
      <c r="D171" s="180">
        <v>71.400000000000006</v>
      </c>
      <c r="E171" s="181">
        <v>2</v>
      </c>
      <c r="F171" s="183">
        <v>52122</v>
      </c>
      <c r="G171" s="183">
        <v>4426.8</v>
      </c>
      <c r="H171" s="184">
        <v>3998.4</v>
      </c>
      <c r="I171" s="183">
        <v>4426.8</v>
      </c>
      <c r="J171" s="183">
        <v>4284</v>
      </c>
      <c r="K171" s="183">
        <v>4426.8</v>
      </c>
      <c r="L171" s="183">
        <v>4284</v>
      </c>
      <c r="M171" s="183">
        <v>4426.8</v>
      </c>
      <c r="N171" s="183">
        <v>4426.8</v>
      </c>
      <c r="O171" s="183">
        <v>4284</v>
      </c>
      <c r="P171" s="183">
        <v>4426.8</v>
      </c>
      <c r="Q171" s="183">
        <v>4284</v>
      </c>
      <c r="R171" s="185">
        <v>4426.8</v>
      </c>
    </row>
    <row r="172" spans="2:18" x14ac:dyDescent="0.25">
      <c r="B172" s="186">
        <v>4</v>
      </c>
      <c r="C172" s="187" t="s">
        <v>62</v>
      </c>
      <c r="D172" s="188">
        <v>71.400000000000006</v>
      </c>
      <c r="E172" s="189">
        <v>1</v>
      </c>
      <c r="F172" s="191">
        <v>11709.6</v>
      </c>
      <c r="G172" s="191">
        <v>2213.4</v>
      </c>
      <c r="H172" s="192">
        <v>1999.2</v>
      </c>
      <c r="I172" s="191">
        <v>2213.4</v>
      </c>
      <c r="J172" s="191">
        <v>2142</v>
      </c>
      <c r="K172" s="191">
        <v>2213.4</v>
      </c>
      <c r="L172" s="191"/>
      <c r="M172" s="191">
        <v>928.2</v>
      </c>
      <c r="N172" s="191"/>
      <c r="O172" s="191"/>
      <c r="P172" s="191"/>
      <c r="Q172" s="191"/>
      <c r="R172" s="193"/>
    </row>
    <row r="173" spans="2:18" x14ac:dyDescent="0.25">
      <c r="B173" s="186">
        <v>4</v>
      </c>
      <c r="C173" s="187" t="s">
        <v>90</v>
      </c>
      <c r="D173" s="188">
        <v>71.400000000000006</v>
      </c>
      <c r="E173" s="189">
        <v>2</v>
      </c>
      <c r="F173" s="190">
        <v>15279.6</v>
      </c>
      <c r="G173" s="191"/>
      <c r="H173" s="192"/>
      <c r="I173" s="191"/>
      <c r="J173" s="191"/>
      <c r="K173" s="191"/>
      <c r="L173" s="191"/>
      <c r="M173" s="191"/>
      <c r="N173" s="191"/>
      <c r="O173" s="191"/>
      <c r="P173" s="191">
        <v>6568.8</v>
      </c>
      <c r="Q173" s="191">
        <v>4284</v>
      </c>
      <c r="R173" s="193">
        <v>4426.8</v>
      </c>
    </row>
    <row r="174" spans="2:18" x14ac:dyDescent="0.25">
      <c r="B174" s="186">
        <v>4</v>
      </c>
      <c r="C174" s="187" t="s">
        <v>90</v>
      </c>
      <c r="D174" s="188">
        <v>71.400000000000006</v>
      </c>
      <c r="E174" s="189">
        <v>2</v>
      </c>
      <c r="F174" s="191">
        <v>13137.6</v>
      </c>
      <c r="G174" s="191"/>
      <c r="H174" s="192"/>
      <c r="I174" s="191"/>
      <c r="J174" s="191"/>
      <c r="K174" s="191"/>
      <c r="L174" s="191"/>
      <c r="M174" s="191"/>
      <c r="N174" s="191"/>
      <c r="O174" s="191"/>
      <c r="P174" s="191"/>
      <c r="Q174" s="191">
        <v>8710.7999999999993</v>
      </c>
      <c r="R174" s="193">
        <v>4426.8</v>
      </c>
    </row>
    <row r="175" spans="2:18" x14ac:dyDescent="0.25">
      <c r="B175" s="178">
        <v>4</v>
      </c>
      <c r="C175" s="179" t="s">
        <v>82</v>
      </c>
      <c r="D175" s="180">
        <v>71.400000000000006</v>
      </c>
      <c r="E175" s="181">
        <v>1</v>
      </c>
      <c r="F175" s="182">
        <v>26061</v>
      </c>
      <c r="G175" s="183">
        <v>2213.4</v>
      </c>
      <c r="H175" s="184">
        <v>1999.2</v>
      </c>
      <c r="I175" s="183">
        <v>2213.4</v>
      </c>
      <c r="J175" s="183">
        <v>2142</v>
      </c>
      <c r="K175" s="183">
        <v>2213.4</v>
      </c>
      <c r="L175" s="183">
        <v>2142</v>
      </c>
      <c r="M175" s="183">
        <v>2213.4</v>
      </c>
      <c r="N175" s="183">
        <v>2213.4</v>
      </c>
      <c r="O175" s="183">
        <v>2142</v>
      </c>
      <c r="P175" s="183">
        <v>2213.4</v>
      </c>
      <c r="Q175" s="183">
        <v>2142</v>
      </c>
      <c r="R175" s="185">
        <v>2213.4</v>
      </c>
    </row>
    <row r="176" spans="2:18" x14ac:dyDescent="0.25">
      <c r="B176" s="178">
        <v>5</v>
      </c>
      <c r="C176" s="179" t="s">
        <v>90</v>
      </c>
      <c r="D176" s="180">
        <v>71.400000000000006</v>
      </c>
      <c r="E176" s="181">
        <v>9</v>
      </c>
      <c r="F176" s="183">
        <v>234549</v>
      </c>
      <c r="G176" s="183">
        <v>19920.599999999999</v>
      </c>
      <c r="H176" s="184">
        <v>17992.8</v>
      </c>
      <c r="I176" s="183">
        <v>19920.599999999999</v>
      </c>
      <c r="J176" s="183">
        <v>19278</v>
      </c>
      <c r="K176" s="183">
        <v>19920.599999999999</v>
      </c>
      <c r="L176" s="183">
        <v>19278</v>
      </c>
      <c r="M176" s="183">
        <v>19920.599999999999</v>
      </c>
      <c r="N176" s="183">
        <v>19920.599999999999</v>
      </c>
      <c r="O176" s="183">
        <v>19278</v>
      </c>
      <c r="P176" s="183">
        <v>19920.599999999999</v>
      </c>
      <c r="Q176" s="183">
        <v>19278</v>
      </c>
      <c r="R176" s="185">
        <v>19920.599999999999</v>
      </c>
    </row>
    <row r="177" spans="2:18" x14ac:dyDescent="0.25">
      <c r="B177" s="178"/>
      <c r="C177" s="179" t="s">
        <v>68</v>
      </c>
      <c r="D177" s="180"/>
      <c r="E177" s="181"/>
      <c r="F177" s="183">
        <v>1.2</v>
      </c>
      <c r="G177" s="225"/>
      <c r="H177" s="184"/>
      <c r="I177" s="183"/>
      <c r="J177" s="183"/>
      <c r="K177" s="183"/>
      <c r="L177" s="183"/>
      <c r="M177" s="183"/>
      <c r="N177" s="183"/>
      <c r="O177" s="183"/>
      <c r="P177" s="183"/>
      <c r="Q177" s="183"/>
      <c r="R177" s="185"/>
    </row>
    <row r="178" spans="2:18" ht="30" customHeight="1" x14ac:dyDescent="0.25">
      <c r="B178" s="178"/>
      <c r="C178" s="530" t="s">
        <v>98</v>
      </c>
      <c r="D178" s="530"/>
      <c r="E178" s="227">
        <v>17</v>
      </c>
      <c r="F178" s="250">
        <v>404271</v>
      </c>
      <c r="G178" s="250">
        <v>31187.86</v>
      </c>
      <c r="H178" s="250">
        <v>28169.68</v>
      </c>
      <c r="I178" s="250">
        <v>31187.86</v>
      </c>
      <c r="J178" s="250">
        <v>32323.8</v>
      </c>
      <c r="K178" s="250">
        <v>33401.26</v>
      </c>
      <c r="L178" s="250">
        <v>32323.8</v>
      </c>
      <c r="M178" s="250">
        <v>33401.26</v>
      </c>
      <c r="N178" s="250">
        <v>33401.26</v>
      </c>
      <c r="O178" s="250">
        <v>32323.8</v>
      </c>
      <c r="P178" s="250">
        <v>42112.06</v>
      </c>
      <c r="Q178" s="250">
        <v>36607.800000000003</v>
      </c>
      <c r="R178" s="251">
        <v>37828.06</v>
      </c>
    </row>
    <row r="179" spans="2:18" x14ac:dyDescent="0.25">
      <c r="B179" s="178"/>
      <c r="C179" s="230"/>
      <c r="D179" s="230"/>
      <c r="E179" s="173" t="s">
        <v>61</v>
      </c>
      <c r="F179" s="280">
        <v>0</v>
      </c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1"/>
    </row>
    <row r="180" spans="2:18" x14ac:dyDescent="0.25">
      <c r="B180" s="178">
        <v>1</v>
      </c>
      <c r="C180" s="179" t="s">
        <v>89</v>
      </c>
      <c r="D180" s="180">
        <v>74.63</v>
      </c>
      <c r="E180" s="181">
        <v>2</v>
      </c>
      <c r="F180" s="183">
        <v>54479.9</v>
      </c>
      <c r="G180" s="183">
        <v>4627.0600000000004</v>
      </c>
      <c r="H180" s="184">
        <v>4179.28</v>
      </c>
      <c r="I180" s="183">
        <v>4627.0600000000004</v>
      </c>
      <c r="J180" s="183">
        <v>4477.8</v>
      </c>
      <c r="K180" s="183">
        <v>4627.0600000000004</v>
      </c>
      <c r="L180" s="183">
        <v>4477.8</v>
      </c>
      <c r="M180" s="183">
        <v>4627.0600000000004</v>
      </c>
      <c r="N180" s="183">
        <v>4627.0600000000004</v>
      </c>
      <c r="O180" s="183">
        <v>4477.8</v>
      </c>
      <c r="P180" s="183">
        <v>4627.0600000000004</v>
      </c>
      <c r="Q180" s="183">
        <v>4477.8</v>
      </c>
      <c r="R180" s="185">
        <v>4627.0600000000004</v>
      </c>
    </row>
    <row r="181" spans="2:18" x14ac:dyDescent="0.25">
      <c r="B181" s="178">
        <v>2</v>
      </c>
      <c r="C181" s="179" t="s">
        <v>62</v>
      </c>
      <c r="D181" s="180">
        <v>71.400000000000006</v>
      </c>
      <c r="E181" s="181">
        <v>1</v>
      </c>
      <c r="F181" s="182">
        <v>26061</v>
      </c>
      <c r="G181" s="183">
        <v>2213.4</v>
      </c>
      <c r="H181" s="184">
        <v>1999.2</v>
      </c>
      <c r="I181" s="183">
        <v>2213.4</v>
      </c>
      <c r="J181" s="183">
        <v>2142</v>
      </c>
      <c r="K181" s="183">
        <v>2213.4</v>
      </c>
      <c r="L181" s="183">
        <v>2142</v>
      </c>
      <c r="M181" s="183">
        <v>2213.4</v>
      </c>
      <c r="N181" s="183">
        <v>2213.4</v>
      </c>
      <c r="O181" s="183">
        <v>2142</v>
      </c>
      <c r="P181" s="183">
        <v>2213.4</v>
      </c>
      <c r="Q181" s="183">
        <v>2142</v>
      </c>
      <c r="R181" s="185">
        <v>2213.4</v>
      </c>
    </row>
    <row r="182" spans="2:18" x14ac:dyDescent="0.25">
      <c r="B182" s="178">
        <v>3</v>
      </c>
      <c r="C182" s="179" t="s">
        <v>82</v>
      </c>
      <c r="D182" s="180">
        <v>71.400000000000006</v>
      </c>
      <c r="E182" s="181">
        <v>1</v>
      </c>
      <c r="F182" s="183">
        <v>26061</v>
      </c>
      <c r="G182" s="183">
        <v>2213.4</v>
      </c>
      <c r="H182" s="184">
        <v>1999.2</v>
      </c>
      <c r="I182" s="183">
        <v>2213.4</v>
      </c>
      <c r="J182" s="183">
        <v>2142</v>
      </c>
      <c r="K182" s="183">
        <v>2213.4</v>
      </c>
      <c r="L182" s="183">
        <v>2142</v>
      </c>
      <c r="M182" s="183">
        <v>2213.4</v>
      </c>
      <c r="N182" s="183">
        <v>2213.4</v>
      </c>
      <c r="O182" s="183">
        <v>2142</v>
      </c>
      <c r="P182" s="183">
        <v>2213.4</v>
      </c>
      <c r="Q182" s="183">
        <v>2142</v>
      </c>
      <c r="R182" s="185">
        <v>2213.4</v>
      </c>
    </row>
    <row r="183" spans="2:18" x14ac:dyDescent="0.25">
      <c r="B183" s="178">
        <v>3</v>
      </c>
      <c r="C183" s="179" t="s">
        <v>82</v>
      </c>
      <c r="D183" s="180">
        <v>71.400000000000006</v>
      </c>
      <c r="E183" s="181">
        <v>1</v>
      </c>
      <c r="F183" s="183">
        <v>19635</v>
      </c>
      <c r="G183" s="183"/>
      <c r="H183" s="184"/>
      <c r="I183" s="183"/>
      <c r="J183" s="183">
        <v>2142</v>
      </c>
      <c r="K183" s="183">
        <v>2213.4</v>
      </c>
      <c r="L183" s="183">
        <v>2142</v>
      </c>
      <c r="M183" s="183">
        <v>2213.4</v>
      </c>
      <c r="N183" s="183">
        <v>2213.4</v>
      </c>
      <c r="O183" s="183">
        <v>2142</v>
      </c>
      <c r="P183" s="183">
        <v>2213.4</v>
      </c>
      <c r="Q183" s="183">
        <v>2142</v>
      </c>
      <c r="R183" s="185">
        <v>2213.4</v>
      </c>
    </row>
    <row r="184" spans="2:18" x14ac:dyDescent="0.25">
      <c r="B184" s="186">
        <v>4</v>
      </c>
      <c r="C184" s="187" t="s">
        <v>90</v>
      </c>
      <c r="D184" s="188">
        <v>71.400000000000006</v>
      </c>
      <c r="E184" s="189">
        <v>2</v>
      </c>
      <c r="F184" s="191">
        <v>17421.599999999999</v>
      </c>
      <c r="G184" s="191"/>
      <c r="H184" s="192"/>
      <c r="I184" s="191"/>
      <c r="J184" s="191"/>
      <c r="K184" s="191"/>
      <c r="L184" s="191"/>
      <c r="M184" s="191"/>
      <c r="N184" s="191"/>
      <c r="O184" s="191"/>
      <c r="P184" s="191">
        <v>8710.7999999999993</v>
      </c>
      <c r="Q184" s="191">
        <v>4284</v>
      </c>
      <c r="R184" s="193">
        <v>4426.8</v>
      </c>
    </row>
    <row r="185" spans="2:18" x14ac:dyDescent="0.25">
      <c r="B185" s="178">
        <v>4</v>
      </c>
      <c r="C185" s="179" t="s">
        <v>90</v>
      </c>
      <c r="D185" s="180">
        <v>71.400000000000006</v>
      </c>
      <c r="E185" s="181">
        <v>10</v>
      </c>
      <c r="F185" s="183">
        <v>260610</v>
      </c>
      <c r="G185" s="183">
        <v>22134</v>
      </c>
      <c r="H185" s="184">
        <v>19992</v>
      </c>
      <c r="I185" s="183">
        <v>22134</v>
      </c>
      <c r="J185" s="183">
        <v>21420</v>
      </c>
      <c r="K185" s="183">
        <v>22134</v>
      </c>
      <c r="L185" s="183">
        <v>21420</v>
      </c>
      <c r="M185" s="183">
        <v>22134</v>
      </c>
      <c r="N185" s="183">
        <v>22134</v>
      </c>
      <c r="O185" s="183">
        <v>21420</v>
      </c>
      <c r="P185" s="183">
        <v>22134</v>
      </c>
      <c r="Q185" s="183">
        <v>21420</v>
      </c>
      <c r="R185" s="185">
        <v>22134</v>
      </c>
    </row>
    <row r="186" spans="2:18" x14ac:dyDescent="0.25">
      <c r="B186" s="178"/>
      <c r="C186" s="179" t="s">
        <v>68</v>
      </c>
      <c r="D186" s="180"/>
      <c r="E186" s="181"/>
      <c r="F186" s="191">
        <v>2.5</v>
      </c>
      <c r="G186" s="225"/>
      <c r="H186" s="184"/>
      <c r="I186" s="183"/>
      <c r="J186" s="183"/>
      <c r="K186" s="183"/>
      <c r="L186" s="183"/>
      <c r="M186" s="183"/>
      <c r="N186" s="183"/>
      <c r="O186" s="183"/>
      <c r="P186" s="183"/>
      <c r="Q186" s="183"/>
      <c r="R186" s="193"/>
    </row>
    <row r="187" spans="2:18" ht="30" customHeight="1" x14ac:dyDescent="0.25">
      <c r="B187" s="178"/>
      <c r="C187" s="530" t="s">
        <v>99</v>
      </c>
      <c r="D187" s="530"/>
      <c r="E187" s="227">
        <v>9</v>
      </c>
      <c r="F187" s="281">
        <v>234559</v>
      </c>
      <c r="G187" s="281">
        <v>19920.599999999999</v>
      </c>
      <c r="H187" s="281">
        <v>17992.8</v>
      </c>
      <c r="I187" s="281">
        <v>19920.599999999999</v>
      </c>
      <c r="J187" s="281">
        <v>19278</v>
      </c>
      <c r="K187" s="281">
        <v>19920.599999999999</v>
      </c>
      <c r="L187" s="281">
        <v>19278</v>
      </c>
      <c r="M187" s="281">
        <v>19920.599999999999</v>
      </c>
      <c r="N187" s="281">
        <v>19920.599999999999</v>
      </c>
      <c r="O187" s="281">
        <v>19278</v>
      </c>
      <c r="P187" s="281">
        <v>19920.599999999999</v>
      </c>
      <c r="Q187" s="281">
        <v>19278</v>
      </c>
      <c r="R187" s="282">
        <v>19920.599999999999</v>
      </c>
    </row>
    <row r="188" spans="2:18" x14ac:dyDescent="0.25">
      <c r="B188" s="178"/>
      <c r="C188" s="230"/>
      <c r="D188" s="230"/>
      <c r="E188" s="173" t="s">
        <v>61</v>
      </c>
      <c r="F188" s="250">
        <v>0</v>
      </c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1"/>
    </row>
    <row r="189" spans="2:18" x14ac:dyDescent="0.25">
      <c r="B189" s="178">
        <v>1</v>
      </c>
      <c r="C189" s="179" t="s">
        <v>62</v>
      </c>
      <c r="D189" s="180">
        <v>71.400000000000006</v>
      </c>
      <c r="E189" s="181">
        <v>1</v>
      </c>
      <c r="F189" s="183">
        <v>26061</v>
      </c>
      <c r="G189" s="183">
        <v>2213.4</v>
      </c>
      <c r="H189" s="184">
        <v>1999.2</v>
      </c>
      <c r="I189" s="183">
        <v>2213.4</v>
      </c>
      <c r="J189" s="183">
        <v>2142</v>
      </c>
      <c r="K189" s="183">
        <v>2213.4</v>
      </c>
      <c r="L189" s="183">
        <v>2142</v>
      </c>
      <c r="M189" s="183">
        <v>2213.4</v>
      </c>
      <c r="N189" s="183">
        <v>2213.4</v>
      </c>
      <c r="O189" s="183">
        <v>2142</v>
      </c>
      <c r="P189" s="183">
        <v>2213.4</v>
      </c>
      <c r="Q189" s="183">
        <v>2142</v>
      </c>
      <c r="R189" s="185">
        <v>2213.4</v>
      </c>
    </row>
    <row r="190" spans="2:18" x14ac:dyDescent="0.25">
      <c r="B190" s="178">
        <v>2</v>
      </c>
      <c r="C190" s="179" t="s">
        <v>90</v>
      </c>
      <c r="D190" s="180">
        <v>71.400000000000006</v>
      </c>
      <c r="E190" s="181">
        <v>8</v>
      </c>
      <c r="F190" s="183">
        <v>208488</v>
      </c>
      <c r="G190" s="183">
        <v>17707.2</v>
      </c>
      <c r="H190" s="184">
        <v>15993.6</v>
      </c>
      <c r="I190" s="183">
        <v>17707.2</v>
      </c>
      <c r="J190" s="183">
        <v>17136</v>
      </c>
      <c r="K190" s="183">
        <v>17707.2</v>
      </c>
      <c r="L190" s="183">
        <v>17136</v>
      </c>
      <c r="M190" s="183">
        <v>17707.2</v>
      </c>
      <c r="N190" s="183">
        <v>17707.2</v>
      </c>
      <c r="O190" s="183">
        <v>17136</v>
      </c>
      <c r="P190" s="183">
        <v>17707.2</v>
      </c>
      <c r="Q190" s="183">
        <v>17136</v>
      </c>
      <c r="R190" s="185">
        <v>17707.2</v>
      </c>
    </row>
    <row r="191" spans="2:18" x14ac:dyDescent="0.25">
      <c r="B191" s="178"/>
      <c r="C191" s="179" t="s">
        <v>68</v>
      </c>
      <c r="D191" s="180"/>
      <c r="E191" s="181"/>
      <c r="F191" s="182">
        <v>10</v>
      </c>
      <c r="G191" s="225"/>
      <c r="H191" s="184"/>
      <c r="I191" s="183"/>
      <c r="J191" s="183"/>
      <c r="K191" s="183"/>
      <c r="L191" s="183"/>
      <c r="M191" s="183"/>
      <c r="N191" s="183"/>
      <c r="O191" s="183"/>
      <c r="P191" s="183"/>
      <c r="Q191" s="183"/>
      <c r="R191" s="275"/>
    </row>
    <row r="192" spans="2:18" ht="30.75" customHeight="1" x14ac:dyDescent="0.25">
      <c r="B192" s="178"/>
      <c r="C192" s="530" t="s">
        <v>100</v>
      </c>
      <c r="D192" s="530"/>
      <c r="E192" s="227">
        <v>27</v>
      </c>
      <c r="F192" s="283">
        <v>672117</v>
      </c>
      <c r="G192" s="276">
        <v>50908.2</v>
      </c>
      <c r="H192" s="276">
        <v>49480.2</v>
      </c>
      <c r="I192" s="284">
        <v>57334.2</v>
      </c>
      <c r="J192" s="276">
        <v>53550</v>
      </c>
      <c r="K192" s="276">
        <v>55335</v>
      </c>
      <c r="L192" s="276">
        <v>57762.6</v>
      </c>
      <c r="M192" s="276">
        <v>57548.4</v>
      </c>
      <c r="N192" s="276">
        <v>62561.72</v>
      </c>
      <c r="O192" s="276">
        <v>58117.8</v>
      </c>
      <c r="P192" s="276">
        <v>60055.06</v>
      </c>
      <c r="Q192" s="276">
        <v>53833.8</v>
      </c>
      <c r="R192" s="285">
        <v>55628.26</v>
      </c>
    </row>
    <row r="193" spans="2:18" x14ac:dyDescent="0.25">
      <c r="B193" s="178"/>
      <c r="C193" s="230"/>
      <c r="D193" s="230"/>
      <c r="E193" s="173" t="s">
        <v>61</v>
      </c>
      <c r="F193" s="174">
        <v>0</v>
      </c>
      <c r="G193" s="276"/>
      <c r="H193" s="276"/>
      <c r="I193" s="284"/>
      <c r="J193" s="276"/>
      <c r="K193" s="276"/>
      <c r="L193" s="276"/>
      <c r="M193" s="276"/>
      <c r="N193" s="276"/>
      <c r="O193" s="276"/>
      <c r="P193" s="276"/>
      <c r="Q193" s="276"/>
      <c r="R193" s="285"/>
    </row>
    <row r="194" spans="2:18" x14ac:dyDescent="0.25">
      <c r="B194" s="178">
        <v>1</v>
      </c>
      <c r="C194" s="179" t="s">
        <v>62</v>
      </c>
      <c r="D194" s="180">
        <v>71.400000000000006</v>
      </c>
      <c r="E194" s="181">
        <v>1</v>
      </c>
      <c r="F194" s="183">
        <v>23847.599999999999</v>
      </c>
      <c r="G194" s="183"/>
      <c r="H194" s="184"/>
      <c r="I194" s="183">
        <v>4212.6000000000004</v>
      </c>
      <c r="J194" s="183">
        <v>2142</v>
      </c>
      <c r="K194" s="183">
        <v>2213.4</v>
      </c>
      <c r="L194" s="183">
        <v>2142</v>
      </c>
      <c r="M194" s="183">
        <v>2213.4</v>
      </c>
      <c r="N194" s="183">
        <v>2213.4</v>
      </c>
      <c r="O194" s="183">
        <v>2142</v>
      </c>
      <c r="P194" s="183">
        <v>2213.4</v>
      </c>
      <c r="Q194" s="183">
        <v>2142</v>
      </c>
      <c r="R194" s="185">
        <v>2213.4</v>
      </c>
    </row>
    <row r="195" spans="2:18" x14ac:dyDescent="0.25">
      <c r="B195" s="178">
        <v>2</v>
      </c>
      <c r="C195" s="179" t="s">
        <v>90</v>
      </c>
      <c r="D195" s="180">
        <v>71.400000000000006</v>
      </c>
      <c r="E195" s="181">
        <v>22</v>
      </c>
      <c r="F195" s="182">
        <v>572485.19999999995</v>
      </c>
      <c r="G195" s="183">
        <v>46481.4</v>
      </c>
      <c r="H195" s="184">
        <v>45481.8</v>
      </c>
      <c r="I195" s="286">
        <v>48694.8</v>
      </c>
      <c r="J195" s="183">
        <v>47124</v>
      </c>
      <c r="K195" s="183">
        <v>48694.8</v>
      </c>
      <c r="L195" s="183">
        <v>47124</v>
      </c>
      <c r="M195" s="183">
        <v>48694.8</v>
      </c>
      <c r="N195" s="183">
        <v>48694.8</v>
      </c>
      <c r="O195" s="183">
        <v>47124</v>
      </c>
      <c r="P195" s="183">
        <v>48694.8</v>
      </c>
      <c r="Q195" s="183">
        <v>47124</v>
      </c>
      <c r="R195" s="185">
        <v>48694.8</v>
      </c>
    </row>
    <row r="196" spans="2:18" x14ac:dyDescent="0.25">
      <c r="B196" s="186">
        <v>2</v>
      </c>
      <c r="C196" s="187" t="s">
        <v>90</v>
      </c>
      <c r="D196" s="188">
        <v>71.400000000000006</v>
      </c>
      <c r="E196" s="189">
        <v>2</v>
      </c>
      <c r="F196" s="190">
        <v>43554</v>
      </c>
      <c r="G196" s="191">
        <v>4426.8</v>
      </c>
      <c r="H196" s="192">
        <v>3998.4</v>
      </c>
      <c r="I196" s="256">
        <v>4426.8</v>
      </c>
      <c r="J196" s="191">
        <v>4284</v>
      </c>
      <c r="K196" s="191">
        <v>4426.8</v>
      </c>
      <c r="L196" s="191">
        <v>4284</v>
      </c>
      <c r="M196" s="191">
        <v>4426.8</v>
      </c>
      <c r="N196" s="191">
        <v>4426.8</v>
      </c>
      <c r="O196" s="191">
        <v>4284</v>
      </c>
      <c r="P196" s="191">
        <v>4426.8</v>
      </c>
      <c r="Q196" s="191"/>
      <c r="R196" s="193"/>
    </row>
    <row r="197" spans="2:18" x14ac:dyDescent="0.25">
      <c r="B197" s="178">
        <v>3</v>
      </c>
      <c r="C197" s="179" t="s">
        <v>90</v>
      </c>
      <c r="D197" s="180">
        <v>71.400000000000006</v>
      </c>
      <c r="E197" s="181">
        <v>1</v>
      </c>
      <c r="F197" s="190">
        <v>17350.2</v>
      </c>
      <c r="G197" s="183"/>
      <c r="H197" s="184"/>
      <c r="I197" s="286"/>
      <c r="J197" s="183"/>
      <c r="K197" s="183"/>
      <c r="L197" s="183">
        <v>4212.6000000000004</v>
      </c>
      <c r="M197" s="183">
        <v>2213.4</v>
      </c>
      <c r="N197" s="183">
        <v>2213.4</v>
      </c>
      <c r="O197" s="183">
        <v>2142</v>
      </c>
      <c r="P197" s="183">
        <v>2213.4</v>
      </c>
      <c r="Q197" s="183">
        <v>2142</v>
      </c>
      <c r="R197" s="185">
        <v>2213.4</v>
      </c>
    </row>
    <row r="198" spans="2:18" x14ac:dyDescent="0.25">
      <c r="B198" s="186">
        <v>4</v>
      </c>
      <c r="C198" s="187" t="s">
        <v>67</v>
      </c>
      <c r="D198" s="188">
        <v>80.86</v>
      </c>
      <c r="E198" s="189">
        <v>1</v>
      </c>
      <c r="F198" s="191">
        <v>14878.24</v>
      </c>
      <c r="G198" s="191"/>
      <c r="H198" s="192"/>
      <c r="I198" s="191"/>
      <c r="J198" s="191"/>
      <c r="K198" s="191"/>
      <c r="L198" s="191"/>
      <c r="M198" s="191"/>
      <c r="N198" s="191">
        <v>5013.32</v>
      </c>
      <c r="O198" s="191">
        <v>2425.8000000000002</v>
      </c>
      <c r="P198" s="191">
        <v>2506.66</v>
      </c>
      <c r="Q198" s="191">
        <v>2425.8000000000002</v>
      </c>
      <c r="R198" s="193">
        <v>2506.66</v>
      </c>
    </row>
    <row r="199" spans="2:18" x14ac:dyDescent="0.25">
      <c r="B199" s="178"/>
      <c r="C199" s="179" t="s">
        <v>68</v>
      </c>
      <c r="D199" s="180"/>
      <c r="E199" s="181"/>
      <c r="F199" s="191">
        <v>1.76</v>
      </c>
      <c r="G199" s="287"/>
      <c r="H199" s="192"/>
      <c r="I199" s="191"/>
      <c r="J199" s="191"/>
      <c r="K199" s="191"/>
      <c r="L199" s="191"/>
      <c r="M199" s="191"/>
      <c r="N199" s="191"/>
      <c r="O199" s="191"/>
      <c r="P199" s="191"/>
      <c r="Q199" s="191"/>
      <c r="R199" s="193"/>
    </row>
    <row r="200" spans="2:18" x14ac:dyDescent="0.25">
      <c r="B200" s="178"/>
      <c r="C200" s="179"/>
      <c r="D200" s="180"/>
      <c r="E200" s="181"/>
      <c r="F200" s="194"/>
      <c r="G200" s="183"/>
      <c r="H200" s="184"/>
      <c r="I200" s="183"/>
      <c r="J200" s="183"/>
      <c r="K200" s="183"/>
      <c r="L200" s="183"/>
      <c r="M200" s="183"/>
      <c r="N200" s="183"/>
      <c r="O200" s="183"/>
      <c r="P200" s="183"/>
      <c r="Q200" s="183"/>
      <c r="R200" s="185"/>
    </row>
    <row r="201" spans="2:18" ht="25.5" customHeight="1" x14ac:dyDescent="0.25">
      <c r="B201" s="178"/>
      <c r="C201" s="530" t="s">
        <v>101</v>
      </c>
      <c r="D201" s="530"/>
      <c r="E201" s="227">
        <v>7</v>
      </c>
      <c r="F201" s="281">
        <v>182429</v>
      </c>
      <c r="G201" s="281">
        <v>15493.8</v>
      </c>
      <c r="H201" s="281">
        <v>13994.4</v>
      </c>
      <c r="I201" s="281">
        <v>15493.8</v>
      </c>
      <c r="J201" s="281">
        <v>14994</v>
      </c>
      <c r="K201" s="281">
        <v>15493.8</v>
      </c>
      <c r="L201" s="281">
        <v>14994</v>
      </c>
      <c r="M201" s="281">
        <v>15493.8</v>
      </c>
      <c r="N201" s="281">
        <v>15493.8</v>
      </c>
      <c r="O201" s="281">
        <v>14994</v>
      </c>
      <c r="P201" s="281">
        <v>15493.8</v>
      </c>
      <c r="Q201" s="281">
        <v>14994</v>
      </c>
      <c r="R201" s="282">
        <v>15493.8</v>
      </c>
    </row>
    <row r="202" spans="2:18" x14ac:dyDescent="0.25">
      <c r="B202" s="178"/>
      <c r="C202" s="230"/>
      <c r="D202" s="230"/>
      <c r="E202" s="173" t="s">
        <v>61</v>
      </c>
      <c r="F202" s="174">
        <v>0</v>
      </c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2"/>
    </row>
    <row r="203" spans="2:18" x14ac:dyDescent="0.25">
      <c r="B203" s="178">
        <v>1</v>
      </c>
      <c r="C203" s="179" t="s">
        <v>82</v>
      </c>
      <c r="D203" s="180">
        <v>71.400000000000006</v>
      </c>
      <c r="E203" s="181">
        <v>1</v>
      </c>
      <c r="F203" s="183">
        <v>26061</v>
      </c>
      <c r="G203" s="183">
        <v>2213.4</v>
      </c>
      <c r="H203" s="184">
        <v>1999.2</v>
      </c>
      <c r="I203" s="183">
        <v>2213.4</v>
      </c>
      <c r="J203" s="183">
        <v>2142</v>
      </c>
      <c r="K203" s="183">
        <v>2213.4</v>
      </c>
      <c r="L203" s="183">
        <v>2142</v>
      </c>
      <c r="M203" s="183">
        <v>2213.4</v>
      </c>
      <c r="N203" s="183">
        <v>2213.4</v>
      </c>
      <c r="O203" s="183">
        <v>2142</v>
      </c>
      <c r="P203" s="183">
        <v>2213.4</v>
      </c>
      <c r="Q203" s="183">
        <v>2142</v>
      </c>
      <c r="R203" s="185">
        <v>2213.4</v>
      </c>
    </row>
    <row r="204" spans="2:18" x14ac:dyDescent="0.25">
      <c r="B204" s="178">
        <v>2</v>
      </c>
      <c r="C204" s="179" t="s">
        <v>90</v>
      </c>
      <c r="D204" s="180">
        <v>71.400000000000006</v>
      </c>
      <c r="E204" s="181">
        <v>6</v>
      </c>
      <c r="F204" s="183">
        <v>156366</v>
      </c>
      <c r="G204" s="183">
        <v>13280.4</v>
      </c>
      <c r="H204" s="184">
        <v>11995.2</v>
      </c>
      <c r="I204" s="183">
        <v>13280.4</v>
      </c>
      <c r="J204" s="183">
        <v>12852</v>
      </c>
      <c r="K204" s="183">
        <v>13280.4</v>
      </c>
      <c r="L204" s="183">
        <v>12852</v>
      </c>
      <c r="M204" s="183">
        <v>13280.4</v>
      </c>
      <c r="N204" s="183">
        <v>13280.4</v>
      </c>
      <c r="O204" s="183">
        <v>12852</v>
      </c>
      <c r="P204" s="183">
        <v>13280.4</v>
      </c>
      <c r="Q204" s="183">
        <v>12852</v>
      </c>
      <c r="R204" s="185">
        <v>13280.4</v>
      </c>
    </row>
    <row r="205" spans="2:18" ht="15.75" thickBot="1" x14ac:dyDescent="0.3">
      <c r="B205" s="178"/>
      <c r="C205" s="179" t="s">
        <v>68</v>
      </c>
      <c r="D205" s="180"/>
      <c r="E205" s="181"/>
      <c r="F205" s="182">
        <v>2</v>
      </c>
      <c r="G205" s="225"/>
      <c r="H205" s="184"/>
      <c r="I205" s="183"/>
      <c r="J205" s="183"/>
      <c r="K205" s="183"/>
      <c r="L205" s="183"/>
      <c r="M205" s="183"/>
      <c r="N205" s="183"/>
      <c r="O205" s="183"/>
      <c r="P205" s="183"/>
      <c r="Q205" s="183"/>
      <c r="R205" s="288"/>
    </row>
    <row r="206" spans="2:18" ht="38.25" x14ac:dyDescent="0.25">
      <c r="B206" s="289"/>
      <c r="C206" s="290" t="s">
        <v>102</v>
      </c>
      <c r="D206" s="291"/>
      <c r="E206" s="291"/>
      <c r="F206" s="291"/>
      <c r="G206" s="292"/>
      <c r="H206" s="293"/>
      <c r="I206" s="292"/>
      <c r="J206" s="292"/>
      <c r="K206" s="292"/>
      <c r="L206" s="292"/>
      <c r="M206" s="292"/>
      <c r="N206" s="292"/>
      <c r="O206" s="292"/>
      <c r="P206" s="292"/>
      <c r="Q206" s="292"/>
      <c r="R206" s="294"/>
    </row>
    <row r="207" spans="2:18" ht="30.75" customHeight="1" thickBot="1" x14ac:dyDescent="0.3">
      <c r="B207" s="210"/>
      <c r="C207" s="528" t="s">
        <v>103</v>
      </c>
      <c r="D207" s="528"/>
      <c r="E207" s="240">
        <v>105</v>
      </c>
      <c r="F207" s="295">
        <v>2515798</v>
      </c>
      <c r="G207" s="295">
        <v>201787.37</v>
      </c>
      <c r="H207" s="295">
        <v>187614.56</v>
      </c>
      <c r="I207" s="295">
        <v>201787.37</v>
      </c>
      <c r="J207" s="295">
        <v>195278.1</v>
      </c>
      <c r="K207" s="295">
        <v>201787.37</v>
      </c>
      <c r="L207" s="295">
        <v>195420.9</v>
      </c>
      <c r="M207" s="295">
        <v>203293.53</v>
      </c>
      <c r="N207" s="295">
        <v>213912.71</v>
      </c>
      <c r="O207" s="295">
        <v>205604.4</v>
      </c>
      <c r="P207" s="295">
        <v>213004.93</v>
      </c>
      <c r="Q207" s="295">
        <v>234578.7</v>
      </c>
      <c r="R207" s="296">
        <v>226756.63</v>
      </c>
    </row>
    <row r="208" spans="2:18" ht="24" customHeight="1" x14ac:dyDescent="0.25">
      <c r="B208" s="244"/>
      <c r="C208" s="529" t="s">
        <v>104</v>
      </c>
      <c r="D208" s="529"/>
      <c r="E208" s="297">
        <v>71</v>
      </c>
      <c r="F208" s="298">
        <v>1821061</v>
      </c>
      <c r="G208" s="299">
        <v>150550.57</v>
      </c>
      <c r="H208" s="298">
        <v>141336.16</v>
      </c>
      <c r="I208" s="298">
        <v>150550.57</v>
      </c>
      <c r="J208" s="298">
        <v>145694.1</v>
      </c>
      <c r="K208" s="298">
        <v>150550.57</v>
      </c>
      <c r="L208" s="298">
        <v>145836.9</v>
      </c>
      <c r="M208" s="298">
        <v>152056.73000000001</v>
      </c>
      <c r="N208" s="298">
        <v>155857.15</v>
      </c>
      <c r="O208" s="298">
        <v>148403.70000000001</v>
      </c>
      <c r="P208" s="298">
        <v>150666.51</v>
      </c>
      <c r="Q208" s="298">
        <v>150620.1</v>
      </c>
      <c r="R208" s="300">
        <v>151066.41</v>
      </c>
    </row>
    <row r="209" spans="2:18" x14ac:dyDescent="0.25">
      <c r="B209" s="178"/>
      <c r="C209" s="230"/>
      <c r="D209" s="230"/>
      <c r="E209" s="173" t="s">
        <v>61</v>
      </c>
      <c r="F209" s="250">
        <v>0</v>
      </c>
      <c r="G209" s="250"/>
      <c r="H209" s="250"/>
      <c r="I209" s="250"/>
      <c r="J209" s="250"/>
      <c r="K209" s="250"/>
      <c r="L209" s="250"/>
      <c r="M209" s="301"/>
      <c r="N209" s="250"/>
      <c r="O209" s="250"/>
      <c r="P209" s="302"/>
      <c r="Q209" s="303"/>
      <c r="R209" s="251"/>
    </row>
    <row r="210" spans="2:18" x14ac:dyDescent="0.25">
      <c r="B210" s="213">
        <v>1</v>
      </c>
      <c r="C210" s="252" t="s">
        <v>72</v>
      </c>
      <c r="D210" s="253">
        <v>72.540000000000006</v>
      </c>
      <c r="E210" s="304">
        <v>4</v>
      </c>
      <c r="F210" s="286">
        <v>105908.4</v>
      </c>
      <c r="G210" s="286">
        <v>8994.9599999999991</v>
      </c>
      <c r="H210" s="305">
        <v>8124.48</v>
      </c>
      <c r="I210" s="286">
        <v>8994.9599999999991</v>
      </c>
      <c r="J210" s="286">
        <v>8704.7999999999993</v>
      </c>
      <c r="K210" s="286">
        <v>8994.9599999999991</v>
      </c>
      <c r="L210" s="286">
        <v>8704.7999999999993</v>
      </c>
      <c r="M210" s="183">
        <v>8994.9599999999991</v>
      </c>
      <c r="N210" s="183">
        <v>8994.9599999999991</v>
      </c>
      <c r="O210" s="183">
        <v>8704.7999999999993</v>
      </c>
      <c r="P210" s="183">
        <v>8994.9599999999991</v>
      </c>
      <c r="Q210" s="183">
        <v>8704.7999999999993</v>
      </c>
      <c r="R210" s="185">
        <v>8994.9599999999991</v>
      </c>
    </row>
    <row r="211" spans="2:18" x14ac:dyDescent="0.25">
      <c r="B211" s="186">
        <v>1</v>
      </c>
      <c r="C211" s="306" t="s">
        <v>72</v>
      </c>
      <c r="D211" s="188">
        <v>72.540000000000006</v>
      </c>
      <c r="E211" s="189">
        <v>1</v>
      </c>
      <c r="F211" s="231">
        <v>19368.18</v>
      </c>
      <c r="G211" s="256">
        <v>2248.7399999999998</v>
      </c>
      <c r="H211" s="257">
        <v>2031.12</v>
      </c>
      <c r="I211" s="256">
        <v>2248.7399999999998</v>
      </c>
      <c r="J211" s="256">
        <v>2176.1999999999998</v>
      </c>
      <c r="K211" s="256">
        <v>2248.7399999999998</v>
      </c>
      <c r="L211" s="256">
        <v>2176.1999999999998</v>
      </c>
      <c r="M211" s="191">
        <v>2248.7399999999998</v>
      </c>
      <c r="N211" s="191">
        <v>2248.7399999999998</v>
      </c>
      <c r="O211" s="191">
        <v>2176.1999999999998</v>
      </c>
      <c r="P211" s="191">
        <v>-435.24</v>
      </c>
      <c r="Q211" s="191"/>
      <c r="R211" s="193"/>
    </row>
    <row r="212" spans="2:18" x14ac:dyDescent="0.25">
      <c r="B212" s="178">
        <v>2</v>
      </c>
      <c r="C212" s="179" t="s">
        <v>88</v>
      </c>
      <c r="D212" s="180">
        <v>73.59</v>
      </c>
      <c r="E212" s="181">
        <v>1</v>
      </c>
      <c r="F212" s="183">
        <v>26860.35</v>
      </c>
      <c r="G212" s="286">
        <v>2281.29</v>
      </c>
      <c r="H212" s="305">
        <v>2060.52</v>
      </c>
      <c r="I212" s="286">
        <v>2281.29</v>
      </c>
      <c r="J212" s="286">
        <v>2207.6999999999998</v>
      </c>
      <c r="K212" s="286">
        <v>2281.29</v>
      </c>
      <c r="L212" s="286">
        <v>2207.6999999999998</v>
      </c>
      <c r="M212" s="183">
        <v>2281.29</v>
      </c>
      <c r="N212" s="183">
        <v>2281.29</v>
      </c>
      <c r="O212" s="183">
        <v>2207.6999999999998</v>
      </c>
      <c r="P212" s="183">
        <v>2281.29</v>
      </c>
      <c r="Q212" s="183">
        <v>2207.6999999999998</v>
      </c>
      <c r="R212" s="185">
        <v>2281.29</v>
      </c>
    </row>
    <row r="213" spans="2:18" x14ac:dyDescent="0.25">
      <c r="B213" s="178">
        <v>4</v>
      </c>
      <c r="C213" s="179" t="s">
        <v>105</v>
      </c>
      <c r="D213" s="180">
        <v>71.400000000000006</v>
      </c>
      <c r="E213" s="181">
        <v>14</v>
      </c>
      <c r="F213" s="183">
        <v>364854</v>
      </c>
      <c r="G213" s="286">
        <v>30987.599999999999</v>
      </c>
      <c r="H213" s="305">
        <v>27988.799999999999</v>
      </c>
      <c r="I213" s="286">
        <v>30987.599999999999</v>
      </c>
      <c r="J213" s="286">
        <v>29988</v>
      </c>
      <c r="K213" s="286">
        <v>30987.599999999999</v>
      </c>
      <c r="L213" s="286">
        <v>29988</v>
      </c>
      <c r="M213" s="183">
        <v>30987.599999999999</v>
      </c>
      <c r="N213" s="183">
        <v>30987.599999999999</v>
      </c>
      <c r="O213" s="183">
        <v>29988</v>
      </c>
      <c r="P213" s="183">
        <v>30987.599999999999</v>
      </c>
      <c r="Q213" s="183">
        <v>29988</v>
      </c>
      <c r="R213" s="185">
        <v>30987.599999999999</v>
      </c>
    </row>
    <row r="214" spans="2:18" x14ac:dyDescent="0.25">
      <c r="B214" s="186"/>
      <c r="C214" s="187" t="s">
        <v>105</v>
      </c>
      <c r="D214" s="188">
        <v>71.400000000000006</v>
      </c>
      <c r="E214" s="189">
        <v>1</v>
      </c>
      <c r="F214" s="191">
        <v>28203</v>
      </c>
      <c r="G214" s="256">
        <v>2213.4</v>
      </c>
      <c r="H214" s="257">
        <v>3998.4</v>
      </c>
      <c r="I214" s="256">
        <v>2213.4</v>
      </c>
      <c r="J214" s="256">
        <v>2142</v>
      </c>
      <c r="K214" s="256">
        <v>2213.4</v>
      </c>
      <c r="L214" s="256">
        <v>2284.8000000000002</v>
      </c>
      <c r="M214" s="191">
        <v>2213.4</v>
      </c>
      <c r="N214" s="191">
        <v>2213.4</v>
      </c>
      <c r="O214" s="191">
        <v>2142</v>
      </c>
      <c r="P214" s="191">
        <v>2213.4</v>
      </c>
      <c r="Q214" s="191">
        <v>2142</v>
      </c>
      <c r="R214" s="193">
        <v>2213.4</v>
      </c>
    </row>
    <row r="215" spans="2:18" x14ac:dyDescent="0.25">
      <c r="B215" s="186">
        <v>5</v>
      </c>
      <c r="C215" s="187" t="s">
        <v>96</v>
      </c>
      <c r="D215" s="188">
        <v>72.540000000000006</v>
      </c>
      <c r="E215" s="189">
        <v>4</v>
      </c>
      <c r="F215" s="191">
        <v>105908.4</v>
      </c>
      <c r="G215" s="256">
        <v>8994.9599999999991</v>
      </c>
      <c r="H215" s="257">
        <v>8124.48</v>
      </c>
      <c r="I215" s="256">
        <v>8994.9599999999991</v>
      </c>
      <c r="J215" s="256">
        <v>8704.7999999999993</v>
      </c>
      <c r="K215" s="256">
        <v>8994.9599999999991</v>
      </c>
      <c r="L215" s="256">
        <v>8704.7999999999993</v>
      </c>
      <c r="M215" s="191">
        <v>8994.9599999999991</v>
      </c>
      <c r="N215" s="191">
        <v>8994.9599999999991</v>
      </c>
      <c r="O215" s="191">
        <v>8704.7999999999993</v>
      </c>
      <c r="P215" s="191">
        <v>8994.9599999999991</v>
      </c>
      <c r="Q215" s="191">
        <v>8704.7999999999993</v>
      </c>
      <c r="R215" s="193">
        <v>8994.9599999999991</v>
      </c>
    </row>
    <row r="216" spans="2:18" x14ac:dyDescent="0.25">
      <c r="B216" s="186">
        <v>6</v>
      </c>
      <c r="C216" s="187" t="s">
        <v>106</v>
      </c>
      <c r="D216" s="188">
        <v>73.59</v>
      </c>
      <c r="E216" s="189">
        <v>1</v>
      </c>
      <c r="F216" s="191">
        <v>26860.35</v>
      </c>
      <c r="G216" s="256">
        <v>2281.29</v>
      </c>
      <c r="H216" s="257">
        <v>2060.52</v>
      </c>
      <c r="I216" s="256">
        <v>2281.29</v>
      </c>
      <c r="J216" s="256">
        <v>2207.6999999999998</v>
      </c>
      <c r="K216" s="256">
        <v>2281.29</v>
      </c>
      <c r="L216" s="256">
        <v>2207.6999999999998</v>
      </c>
      <c r="M216" s="191">
        <v>2281.29</v>
      </c>
      <c r="N216" s="191">
        <v>2281.29</v>
      </c>
      <c r="O216" s="191">
        <v>2207.6999999999998</v>
      </c>
      <c r="P216" s="191">
        <v>2281.29</v>
      </c>
      <c r="Q216" s="191">
        <v>2207.6999999999998</v>
      </c>
      <c r="R216" s="193">
        <v>2281.29</v>
      </c>
    </row>
    <row r="217" spans="2:18" x14ac:dyDescent="0.25">
      <c r="B217" s="186">
        <v>7</v>
      </c>
      <c r="C217" s="187" t="s">
        <v>107</v>
      </c>
      <c r="D217" s="188">
        <v>77.59</v>
      </c>
      <c r="E217" s="189">
        <v>2</v>
      </c>
      <c r="F217" s="191">
        <v>56640.7</v>
      </c>
      <c r="G217" s="256">
        <v>4810.58</v>
      </c>
      <c r="H217" s="257">
        <v>4345.04</v>
      </c>
      <c r="I217" s="256">
        <v>4810.58</v>
      </c>
      <c r="J217" s="256">
        <v>4655.3999999999996</v>
      </c>
      <c r="K217" s="256">
        <v>4810.58</v>
      </c>
      <c r="L217" s="256">
        <v>4655.3999999999996</v>
      </c>
      <c r="M217" s="191">
        <v>4810.58</v>
      </c>
      <c r="N217" s="191">
        <v>4810.58</v>
      </c>
      <c r="O217" s="191">
        <v>4655.3999999999996</v>
      </c>
      <c r="P217" s="191">
        <v>4810.58</v>
      </c>
      <c r="Q217" s="191">
        <v>4655.3999999999996</v>
      </c>
      <c r="R217" s="193">
        <v>4810.58</v>
      </c>
    </row>
    <row r="218" spans="2:18" x14ac:dyDescent="0.25">
      <c r="B218" s="186">
        <v>8</v>
      </c>
      <c r="C218" s="187" t="s">
        <v>20</v>
      </c>
      <c r="D218" s="188">
        <v>71.400000000000006</v>
      </c>
      <c r="E218" s="189">
        <v>15</v>
      </c>
      <c r="F218" s="191">
        <v>390915</v>
      </c>
      <c r="G218" s="256">
        <v>33201</v>
      </c>
      <c r="H218" s="257">
        <v>29988</v>
      </c>
      <c r="I218" s="256">
        <v>33201</v>
      </c>
      <c r="J218" s="256">
        <v>32130</v>
      </c>
      <c r="K218" s="256">
        <v>33201</v>
      </c>
      <c r="L218" s="256">
        <v>32130</v>
      </c>
      <c r="M218" s="191">
        <v>33201</v>
      </c>
      <c r="N218" s="191">
        <v>33201</v>
      </c>
      <c r="O218" s="191">
        <v>32130</v>
      </c>
      <c r="P218" s="191">
        <v>33201</v>
      </c>
      <c r="Q218" s="191">
        <v>32130</v>
      </c>
      <c r="R218" s="193">
        <v>33201</v>
      </c>
    </row>
    <row r="219" spans="2:18" x14ac:dyDescent="0.25">
      <c r="B219" s="186">
        <v>8</v>
      </c>
      <c r="C219" s="187" t="s">
        <v>20</v>
      </c>
      <c r="D219" s="188">
        <v>71.400000000000006</v>
      </c>
      <c r="E219" s="189">
        <v>1</v>
      </c>
      <c r="F219" s="191">
        <v>28131.599999999999</v>
      </c>
      <c r="G219" s="256">
        <v>2213.4</v>
      </c>
      <c r="H219" s="257">
        <v>4069.8</v>
      </c>
      <c r="I219" s="256">
        <v>2213.4</v>
      </c>
      <c r="J219" s="256">
        <v>2142</v>
      </c>
      <c r="K219" s="256">
        <v>2213.4</v>
      </c>
      <c r="L219" s="256">
        <v>2142</v>
      </c>
      <c r="M219" s="191">
        <v>2213.4</v>
      </c>
      <c r="N219" s="191">
        <v>2213.4</v>
      </c>
      <c r="O219" s="191">
        <v>2142</v>
      </c>
      <c r="P219" s="191">
        <v>2213.4</v>
      </c>
      <c r="Q219" s="191">
        <v>2142</v>
      </c>
      <c r="R219" s="193">
        <v>2213.4</v>
      </c>
    </row>
    <row r="220" spans="2:18" x14ac:dyDescent="0.25">
      <c r="B220" s="186">
        <v>8</v>
      </c>
      <c r="C220" s="187" t="s">
        <v>20</v>
      </c>
      <c r="D220" s="188">
        <v>71.400000000000006</v>
      </c>
      <c r="E220" s="189">
        <v>1</v>
      </c>
      <c r="F220" s="191">
        <v>12923.4</v>
      </c>
      <c r="G220" s="256">
        <v>2213.4</v>
      </c>
      <c r="H220" s="257">
        <v>1999.2</v>
      </c>
      <c r="I220" s="256">
        <v>2213.4</v>
      </c>
      <c r="J220" s="256">
        <v>2142</v>
      </c>
      <c r="K220" s="256">
        <v>2213.4</v>
      </c>
      <c r="L220" s="256">
        <v>2142</v>
      </c>
      <c r="M220" s="191"/>
      <c r="N220" s="191"/>
      <c r="O220" s="191"/>
      <c r="P220" s="191"/>
      <c r="Q220" s="191"/>
      <c r="R220" s="193"/>
    </row>
    <row r="221" spans="2:18" x14ac:dyDescent="0.25">
      <c r="B221" s="186">
        <v>9</v>
      </c>
      <c r="C221" s="187" t="s">
        <v>26</v>
      </c>
      <c r="D221" s="188">
        <v>75.64</v>
      </c>
      <c r="E221" s="189">
        <v>4</v>
      </c>
      <c r="F221" s="191">
        <v>110434.4</v>
      </c>
      <c r="G221" s="256">
        <v>9379.36</v>
      </c>
      <c r="H221" s="257">
        <v>8471.68</v>
      </c>
      <c r="I221" s="256">
        <v>9379.36</v>
      </c>
      <c r="J221" s="256">
        <v>9076.7999999999993</v>
      </c>
      <c r="K221" s="256">
        <v>9379.36</v>
      </c>
      <c r="L221" s="256">
        <v>9076.7999999999993</v>
      </c>
      <c r="M221" s="191">
        <v>9379.36</v>
      </c>
      <c r="N221" s="191">
        <v>9379.36</v>
      </c>
      <c r="O221" s="191">
        <v>9076.7999999999993</v>
      </c>
      <c r="P221" s="191">
        <v>9379.36</v>
      </c>
      <c r="Q221" s="191">
        <v>9076.7999999999993</v>
      </c>
      <c r="R221" s="193">
        <v>9379.36</v>
      </c>
    </row>
    <row r="222" spans="2:18" x14ac:dyDescent="0.25">
      <c r="B222" s="186">
        <v>10</v>
      </c>
      <c r="C222" s="187" t="s">
        <v>108</v>
      </c>
      <c r="D222" s="188">
        <v>77.59</v>
      </c>
      <c r="E222" s="189">
        <v>1</v>
      </c>
      <c r="F222" s="191">
        <v>28320.35</v>
      </c>
      <c r="G222" s="256">
        <v>2405.29</v>
      </c>
      <c r="H222" s="257">
        <v>2172.52</v>
      </c>
      <c r="I222" s="256">
        <v>2405.29</v>
      </c>
      <c r="J222" s="256">
        <v>2327.6999999999998</v>
      </c>
      <c r="K222" s="256">
        <v>2405.29</v>
      </c>
      <c r="L222" s="256">
        <v>2327.6999999999998</v>
      </c>
      <c r="M222" s="191">
        <v>2405.29</v>
      </c>
      <c r="N222" s="191">
        <v>2405.29</v>
      </c>
      <c r="O222" s="191">
        <v>2327.6999999999998</v>
      </c>
      <c r="P222" s="191">
        <v>2405.29</v>
      </c>
      <c r="Q222" s="191">
        <v>2327.6999999999998</v>
      </c>
      <c r="R222" s="193">
        <v>2405.29</v>
      </c>
    </row>
    <row r="223" spans="2:18" x14ac:dyDescent="0.25">
      <c r="B223" s="186">
        <v>12</v>
      </c>
      <c r="C223" s="187" t="s">
        <v>23</v>
      </c>
      <c r="D223" s="188">
        <v>71.400000000000006</v>
      </c>
      <c r="E223" s="189">
        <v>2</v>
      </c>
      <c r="F223" s="191">
        <v>52122</v>
      </c>
      <c r="G223" s="256">
        <v>4426.8</v>
      </c>
      <c r="H223" s="257">
        <v>3998.4</v>
      </c>
      <c r="I223" s="256">
        <v>4426.8</v>
      </c>
      <c r="J223" s="256">
        <v>4284</v>
      </c>
      <c r="K223" s="256">
        <v>4426.8</v>
      </c>
      <c r="L223" s="256">
        <v>4284</v>
      </c>
      <c r="M223" s="191">
        <v>4426.8</v>
      </c>
      <c r="N223" s="191">
        <v>4426.8</v>
      </c>
      <c r="O223" s="191">
        <v>4284</v>
      </c>
      <c r="P223" s="191">
        <v>4426.8</v>
      </c>
      <c r="Q223" s="191">
        <v>4284</v>
      </c>
      <c r="R223" s="193">
        <v>4426.8</v>
      </c>
    </row>
    <row r="224" spans="2:18" x14ac:dyDescent="0.25">
      <c r="B224" s="186">
        <v>13</v>
      </c>
      <c r="C224" s="187" t="s">
        <v>109</v>
      </c>
      <c r="D224" s="188">
        <v>72.540000000000006</v>
      </c>
      <c r="E224" s="307">
        <v>1</v>
      </c>
      <c r="F224" s="191">
        <v>22052.16</v>
      </c>
      <c r="G224" s="256">
        <v>2248.7399999999998</v>
      </c>
      <c r="H224" s="257">
        <v>2031.12</v>
      </c>
      <c r="I224" s="256">
        <v>2248.7399999999998</v>
      </c>
      <c r="J224" s="256">
        <v>2176.1999999999998</v>
      </c>
      <c r="K224" s="256">
        <v>2248.7399999999998</v>
      </c>
      <c r="L224" s="256">
        <v>2176.1999999999998</v>
      </c>
      <c r="M224" s="191">
        <v>2248.7399999999998</v>
      </c>
      <c r="N224" s="191">
        <v>2248.7399999999998</v>
      </c>
      <c r="O224" s="191">
        <v>2176.1999999999998</v>
      </c>
      <c r="P224" s="191">
        <v>2248.7399999999998</v>
      </c>
      <c r="Q224" s="191"/>
      <c r="R224" s="193"/>
    </row>
    <row r="225" spans="2:18" x14ac:dyDescent="0.25">
      <c r="B225" s="186">
        <v>14</v>
      </c>
      <c r="C225" s="187" t="s">
        <v>63</v>
      </c>
      <c r="D225" s="188">
        <v>78.25</v>
      </c>
      <c r="E225" s="189">
        <v>2</v>
      </c>
      <c r="F225" s="191">
        <v>57122.5</v>
      </c>
      <c r="G225" s="256">
        <v>4851.5</v>
      </c>
      <c r="H225" s="257">
        <v>4382</v>
      </c>
      <c r="I225" s="256">
        <v>4851.5</v>
      </c>
      <c r="J225" s="256">
        <v>4695</v>
      </c>
      <c r="K225" s="256">
        <v>4851.5</v>
      </c>
      <c r="L225" s="256">
        <v>4695</v>
      </c>
      <c r="M225" s="191">
        <v>4851.5</v>
      </c>
      <c r="N225" s="191">
        <v>4851.5</v>
      </c>
      <c r="O225" s="191">
        <v>4695</v>
      </c>
      <c r="P225" s="191">
        <v>4851.5</v>
      </c>
      <c r="Q225" s="191">
        <v>4695</v>
      </c>
      <c r="R225" s="193">
        <v>4851.5</v>
      </c>
    </row>
    <row r="226" spans="2:18" x14ac:dyDescent="0.25">
      <c r="B226" s="186">
        <v>15</v>
      </c>
      <c r="C226" s="187" t="s">
        <v>90</v>
      </c>
      <c r="D226" s="188">
        <v>71.400000000000006</v>
      </c>
      <c r="E226" s="307">
        <v>6</v>
      </c>
      <c r="F226" s="191">
        <v>156366</v>
      </c>
      <c r="G226" s="256">
        <v>13280.4</v>
      </c>
      <c r="H226" s="257">
        <v>11995.2</v>
      </c>
      <c r="I226" s="256">
        <v>13280.4</v>
      </c>
      <c r="J226" s="256">
        <v>12852</v>
      </c>
      <c r="K226" s="256">
        <v>13280.4</v>
      </c>
      <c r="L226" s="256">
        <v>12852</v>
      </c>
      <c r="M226" s="191">
        <v>13280.4</v>
      </c>
      <c r="N226" s="191">
        <v>13280.4</v>
      </c>
      <c r="O226" s="191">
        <v>12852</v>
      </c>
      <c r="P226" s="191">
        <v>13280.4</v>
      </c>
      <c r="Q226" s="191">
        <v>12852</v>
      </c>
      <c r="R226" s="193">
        <v>13280.4</v>
      </c>
    </row>
    <row r="227" spans="2:18" x14ac:dyDescent="0.25">
      <c r="B227" s="186">
        <v>15</v>
      </c>
      <c r="C227" s="187" t="s">
        <v>90</v>
      </c>
      <c r="D227" s="188">
        <v>71.400000000000006</v>
      </c>
      <c r="E227" s="307">
        <v>1</v>
      </c>
      <c r="F227" s="191">
        <v>27346.2</v>
      </c>
      <c r="G227" s="256">
        <v>2213.4</v>
      </c>
      <c r="H227" s="257">
        <v>3284.4</v>
      </c>
      <c r="I227" s="256">
        <v>2213.4</v>
      </c>
      <c r="J227" s="256">
        <v>2142</v>
      </c>
      <c r="K227" s="256">
        <v>2213.4</v>
      </c>
      <c r="L227" s="256">
        <v>2142</v>
      </c>
      <c r="M227" s="191">
        <v>2213.4</v>
      </c>
      <c r="N227" s="191">
        <v>2213.4</v>
      </c>
      <c r="O227" s="191">
        <v>2142</v>
      </c>
      <c r="P227" s="191">
        <v>2213.4</v>
      </c>
      <c r="Q227" s="191">
        <v>2142</v>
      </c>
      <c r="R227" s="193">
        <v>2213.4</v>
      </c>
    </row>
    <row r="228" spans="2:18" x14ac:dyDescent="0.25">
      <c r="B228" s="186">
        <v>15</v>
      </c>
      <c r="C228" s="187" t="s">
        <v>90</v>
      </c>
      <c r="D228" s="188">
        <v>71.400000000000006</v>
      </c>
      <c r="E228" s="307">
        <v>1</v>
      </c>
      <c r="F228" s="191">
        <v>21705.599999999999</v>
      </c>
      <c r="G228" s="256">
        <v>2213.4</v>
      </c>
      <c r="H228" s="257">
        <v>1999.2</v>
      </c>
      <c r="I228" s="256">
        <v>2213.4</v>
      </c>
      <c r="J228" s="256">
        <v>2142</v>
      </c>
      <c r="K228" s="256">
        <v>2213.4</v>
      </c>
      <c r="L228" s="256">
        <v>2142</v>
      </c>
      <c r="M228" s="191">
        <v>2213.4</v>
      </c>
      <c r="N228" s="191">
        <v>2213.4</v>
      </c>
      <c r="O228" s="191">
        <v>2142</v>
      </c>
      <c r="P228" s="191">
        <v>2213.4</v>
      </c>
      <c r="Q228" s="191"/>
      <c r="R228" s="193"/>
    </row>
    <row r="229" spans="2:18" x14ac:dyDescent="0.25">
      <c r="B229" s="186">
        <v>16</v>
      </c>
      <c r="C229" s="187" t="s">
        <v>83</v>
      </c>
      <c r="D229" s="188">
        <v>72.540000000000006</v>
      </c>
      <c r="E229" s="189">
        <v>3</v>
      </c>
      <c r="F229" s="191">
        <v>79431.3</v>
      </c>
      <c r="G229" s="256">
        <v>6746.22</v>
      </c>
      <c r="H229" s="257">
        <v>6093.36</v>
      </c>
      <c r="I229" s="256">
        <v>6746.22</v>
      </c>
      <c r="J229" s="256">
        <v>6528.6</v>
      </c>
      <c r="K229" s="256">
        <v>6746.22</v>
      </c>
      <c r="L229" s="256">
        <v>6528.6</v>
      </c>
      <c r="M229" s="191">
        <v>6746.22</v>
      </c>
      <c r="N229" s="191">
        <v>6746.22</v>
      </c>
      <c r="O229" s="191">
        <v>6528.6</v>
      </c>
      <c r="P229" s="191">
        <v>6746.22</v>
      </c>
      <c r="Q229" s="191">
        <v>6528.6</v>
      </c>
      <c r="R229" s="193">
        <v>6746.22</v>
      </c>
    </row>
    <row r="230" spans="2:18" x14ac:dyDescent="0.25">
      <c r="B230" s="186">
        <v>17</v>
      </c>
      <c r="C230" s="187" t="s">
        <v>67</v>
      </c>
      <c r="D230" s="188">
        <v>80.86</v>
      </c>
      <c r="E230" s="189">
        <v>1</v>
      </c>
      <c r="F230" s="191">
        <v>16172</v>
      </c>
      <c r="G230" s="191"/>
      <c r="H230" s="192"/>
      <c r="I230" s="191"/>
      <c r="J230" s="191"/>
      <c r="K230" s="191"/>
      <c r="L230" s="191"/>
      <c r="M230" s="191">
        <v>3719.56</v>
      </c>
      <c r="N230" s="191">
        <v>2506.66</v>
      </c>
      <c r="O230" s="191">
        <v>2425.8000000000002</v>
      </c>
      <c r="P230" s="191">
        <v>2506.66</v>
      </c>
      <c r="Q230" s="191">
        <v>2425.8000000000002</v>
      </c>
      <c r="R230" s="193">
        <v>2506.66</v>
      </c>
    </row>
    <row r="231" spans="2:18" x14ac:dyDescent="0.25">
      <c r="B231" s="186">
        <v>17</v>
      </c>
      <c r="C231" s="187" t="s">
        <v>67</v>
      </c>
      <c r="D231" s="188">
        <v>80.86</v>
      </c>
      <c r="E231" s="189">
        <v>1</v>
      </c>
      <c r="F231" s="191">
        <v>14797.38</v>
      </c>
      <c r="G231" s="191"/>
      <c r="H231" s="192"/>
      <c r="I231" s="191"/>
      <c r="J231" s="191"/>
      <c r="K231" s="191"/>
      <c r="L231" s="191"/>
      <c r="M231" s="191"/>
      <c r="N231" s="191">
        <v>5013.32</v>
      </c>
      <c r="O231" s="191">
        <v>2425.8000000000002</v>
      </c>
      <c r="P231" s="191">
        <v>2506.66</v>
      </c>
      <c r="Q231" s="191">
        <v>2425.8000000000002</v>
      </c>
      <c r="R231" s="193">
        <v>2506.66</v>
      </c>
    </row>
    <row r="232" spans="2:18" x14ac:dyDescent="0.25">
      <c r="B232" s="186">
        <v>15</v>
      </c>
      <c r="C232" s="187" t="s">
        <v>90</v>
      </c>
      <c r="D232" s="188">
        <v>71.400000000000006</v>
      </c>
      <c r="E232" s="307">
        <v>1</v>
      </c>
      <c r="F232" s="191">
        <v>6568.8</v>
      </c>
      <c r="G232" s="256"/>
      <c r="H232" s="257"/>
      <c r="I232" s="256"/>
      <c r="J232" s="256"/>
      <c r="K232" s="256"/>
      <c r="L232" s="256"/>
      <c r="M232" s="191"/>
      <c r="N232" s="191"/>
      <c r="O232" s="191"/>
      <c r="P232" s="191"/>
      <c r="Q232" s="191">
        <v>4355.3999999999996</v>
      </c>
      <c r="R232" s="193">
        <v>2213.4</v>
      </c>
    </row>
    <row r="233" spans="2:18" x14ac:dyDescent="0.25">
      <c r="B233" s="186">
        <v>9</v>
      </c>
      <c r="C233" s="308" t="s">
        <v>77</v>
      </c>
      <c r="D233" s="188">
        <v>71.400000000000006</v>
      </c>
      <c r="E233" s="189">
        <v>1</v>
      </c>
      <c r="F233" s="191">
        <v>6568.8</v>
      </c>
      <c r="G233" s="191"/>
      <c r="H233" s="192"/>
      <c r="I233" s="191"/>
      <c r="J233" s="191"/>
      <c r="K233" s="191"/>
      <c r="L233" s="191"/>
      <c r="M233" s="191"/>
      <c r="N233" s="191"/>
      <c r="O233" s="191"/>
      <c r="P233" s="191"/>
      <c r="Q233" s="191">
        <v>4355.3999999999996</v>
      </c>
      <c r="R233" s="193">
        <v>2213.4</v>
      </c>
    </row>
    <row r="234" spans="2:18" ht="26.25" x14ac:dyDescent="0.25">
      <c r="B234" s="178">
        <v>17</v>
      </c>
      <c r="C234" s="179" t="s">
        <v>66</v>
      </c>
      <c r="D234" s="180">
        <v>75.64</v>
      </c>
      <c r="E234" s="309">
        <v>1</v>
      </c>
      <c r="F234" s="183">
        <v>27608.6</v>
      </c>
      <c r="G234" s="286">
        <v>2344.84</v>
      </c>
      <c r="H234" s="305">
        <v>2117.92</v>
      </c>
      <c r="I234" s="286">
        <v>2344.84</v>
      </c>
      <c r="J234" s="286">
        <v>2269.1999999999998</v>
      </c>
      <c r="K234" s="286">
        <v>2344.84</v>
      </c>
      <c r="L234" s="286">
        <v>2269.1999999999998</v>
      </c>
      <c r="M234" s="183">
        <v>2344.84</v>
      </c>
      <c r="N234" s="183">
        <v>2344.84</v>
      </c>
      <c r="O234" s="183">
        <v>2269.1999999999998</v>
      </c>
      <c r="P234" s="183">
        <v>2344.84</v>
      </c>
      <c r="Q234" s="183">
        <v>2269.1999999999998</v>
      </c>
      <c r="R234" s="185">
        <v>2344.84</v>
      </c>
    </row>
    <row r="235" spans="2:18" x14ac:dyDescent="0.25">
      <c r="B235" s="178"/>
      <c r="C235" s="179" t="s">
        <v>68</v>
      </c>
      <c r="D235" s="180"/>
      <c r="E235" s="181"/>
      <c r="F235" s="183">
        <v>27871.53</v>
      </c>
      <c r="G235" s="225"/>
      <c r="H235" s="184"/>
      <c r="I235" s="183"/>
      <c r="J235" s="194"/>
      <c r="K235" s="194"/>
      <c r="L235" s="183"/>
      <c r="M235" s="183"/>
      <c r="N235" s="183"/>
      <c r="O235" s="183"/>
      <c r="P235" s="183"/>
      <c r="Q235" s="183"/>
      <c r="R235" s="185"/>
    </row>
    <row r="236" spans="2:18" x14ac:dyDescent="0.25">
      <c r="B236" s="178"/>
      <c r="C236" s="179"/>
      <c r="D236" s="180"/>
      <c r="E236" s="181"/>
      <c r="F236" s="183"/>
      <c r="G236" s="194"/>
      <c r="H236" s="184"/>
      <c r="I236" s="183"/>
      <c r="J236" s="194"/>
      <c r="K236" s="194"/>
      <c r="L236" s="183"/>
      <c r="M236" s="183"/>
      <c r="N236" s="183"/>
      <c r="O236" s="183"/>
      <c r="P236" s="183"/>
      <c r="Q236" s="183"/>
      <c r="R236" s="233"/>
    </row>
    <row r="237" spans="2:18" ht="30.75" customHeight="1" x14ac:dyDescent="0.25">
      <c r="B237" s="178"/>
      <c r="C237" s="543" t="s">
        <v>110</v>
      </c>
      <c r="D237" s="543"/>
      <c r="E237" s="227">
        <v>23</v>
      </c>
      <c r="F237" s="228">
        <v>407630</v>
      </c>
      <c r="G237" s="228">
        <v>26854.06</v>
      </c>
      <c r="H237" s="228">
        <v>24255.279999999999</v>
      </c>
      <c r="I237" s="310">
        <v>26854.06</v>
      </c>
      <c r="J237" s="228">
        <v>25987.8</v>
      </c>
      <c r="K237" s="228">
        <v>26854.06</v>
      </c>
      <c r="L237" s="228">
        <v>25987.8</v>
      </c>
      <c r="M237" s="228">
        <v>26854.06</v>
      </c>
      <c r="N237" s="228">
        <v>33672.82</v>
      </c>
      <c r="O237" s="228">
        <v>33604.5</v>
      </c>
      <c r="P237" s="183">
        <v>37955.68</v>
      </c>
      <c r="Q237" s="183">
        <v>60362.400000000001</v>
      </c>
      <c r="R237" s="229">
        <v>51307.48</v>
      </c>
    </row>
    <row r="238" spans="2:18" x14ac:dyDescent="0.25">
      <c r="B238" s="178"/>
      <c r="C238" s="230"/>
      <c r="D238" s="230"/>
      <c r="E238" s="311" t="s">
        <v>61</v>
      </c>
      <c r="F238" s="250">
        <v>0</v>
      </c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1"/>
    </row>
    <row r="239" spans="2:18" x14ac:dyDescent="0.25">
      <c r="B239" s="178">
        <v>2</v>
      </c>
      <c r="C239" s="179" t="s">
        <v>62</v>
      </c>
      <c r="D239" s="180">
        <v>71.400000000000006</v>
      </c>
      <c r="E239" s="181">
        <v>9</v>
      </c>
      <c r="F239" s="183">
        <v>234549</v>
      </c>
      <c r="G239" s="183">
        <v>19920.599999999999</v>
      </c>
      <c r="H239" s="184">
        <v>17992.8</v>
      </c>
      <c r="I239" s="183">
        <v>19920.599999999999</v>
      </c>
      <c r="J239" s="183">
        <v>19278</v>
      </c>
      <c r="K239" s="183">
        <v>19920.599999999999</v>
      </c>
      <c r="L239" s="183">
        <v>19278</v>
      </c>
      <c r="M239" s="183">
        <v>19920.599999999999</v>
      </c>
      <c r="N239" s="183">
        <v>19920.599999999999</v>
      </c>
      <c r="O239" s="183">
        <v>19278</v>
      </c>
      <c r="P239" s="183">
        <v>19920.599999999999</v>
      </c>
      <c r="Q239" s="183">
        <v>19278</v>
      </c>
      <c r="R239" s="185">
        <v>19920.599999999999</v>
      </c>
    </row>
    <row r="240" spans="2:18" x14ac:dyDescent="0.25">
      <c r="B240" s="178">
        <v>3</v>
      </c>
      <c r="C240" s="179" t="s">
        <v>20</v>
      </c>
      <c r="D240" s="180">
        <v>71.400000000000006</v>
      </c>
      <c r="E240" s="181">
        <v>2</v>
      </c>
      <c r="F240" s="183">
        <v>52122</v>
      </c>
      <c r="G240" s="183">
        <v>4426.8</v>
      </c>
      <c r="H240" s="184">
        <v>3998.4</v>
      </c>
      <c r="I240" s="183">
        <v>4426.8</v>
      </c>
      <c r="J240" s="183">
        <v>4284</v>
      </c>
      <c r="K240" s="183">
        <v>4426.8</v>
      </c>
      <c r="L240" s="183">
        <v>4284</v>
      </c>
      <c r="M240" s="183">
        <v>4426.8</v>
      </c>
      <c r="N240" s="183">
        <v>4426.8</v>
      </c>
      <c r="O240" s="183">
        <v>4284</v>
      </c>
      <c r="P240" s="183">
        <v>4426.8</v>
      </c>
      <c r="Q240" s="183">
        <v>4284</v>
      </c>
      <c r="R240" s="185">
        <v>4426.8</v>
      </c>
    </row>
    <row r="241" spans="2:18" x14ac:dyDescent="0.25">
      <c r="B241" s="186">
        <v>3</v>
      </c>
      <c r="C241" s="187" t="s">
        <v>72</v>
      </c>
      <c r="D241" s="188">
        <v>72.540000000000006</v>
      </c>
      <c r="E241" s="189">
        <v>2</v>
      </c>
      <c r="F241" s="191">
        <v>24518.52</v>
      </c>
      <c r="G241" s="191"/>
      <c r="H241" s="192"/>
      <c r="I241" s="191"/>
      <c r="J241" s="191"/>
      <c r="K241" s="191"/>
      <c r="L241" s="191"/>
      <c r="M241" s="191"/>
      <c r="N241" s="191">
        <v>6818.76</v>
      </c>
      <c r="O241" s="191">
        <v>4352.3999999999996</v>
      </c>
      <c r="P241" s="191">
        <v>4497.4799999999996</v>
      </c>
      <c r="Q241" s="191">
        <v>4352.3999999999996</v>
      </c>
      <c r="R241" s="193">
        <v>4497.4799999999996</v>
      </c>
    </row>
    <row r="242" spans="2:18" x14ac:dyDescent="0.25">
      <c r="B242" s="186">
        <v>3</v>
      </c>
      <c r="C242" s="187" t="s">
        <v>30</v>
      </c>
      <c r="D242" s="188">
        <v>72.540000000000006</v>
      </c>
      <c r="E242" s="189">
        <v>1</v>
      </c>
      <c r="F242" s="191">
        <v>9937.98</v>
      </c>
      <c r="G242" s="191"/>
      <c r="H242" s="192"/>
      <c r="I242" s="191"/>
      <c r="J242" s="191"/>
      <c r="K242" s="191"/>
      <c r="L242" s="191"/>
      <c r="M242" s="191"/>
      <c r="N242" s="191"/>
      <c r="O242" s="191">
        <v>3264.3</v>
      </c>
      <c r="P242" s="191">
        <v>2248.7399999999998</v>
      </c>
      <c r="Q242" s="191">
        <v>2176.1999999999998</v>
      </c>
      <c r="R242" s="193">
        <v>2248.7399999999998</v>
      </c>
    </row>
    <row r="243" spans="2:18" x14ac:dyDescent="0.25">
      <c r="B243" s="186">
        <v>4</v>
      </c>
      <c r="C243" s="187" t="s">
        <v>90</v>
      </c>
      <c r="D243" s="188">
        <v>71.400000000000006</v>
      </c>
      <c r="E243" s="189">
        <v>1</v>
      </c>
      <c r="F243" s="191">
        <v>8710.7999999999993</v>
      </c>
      <c r="G243" s="191"/>
      <c r="H243" s="192"/>
      <c r="I243" s="191"/>
      <c r="J243" s="191"/>
      <c r="K243" s="191"/>
      <c r="L243" s="191"/>
      <c r="M243" s="191"/>
      <c r="N243" s="191"/>
      <c r="O243" s="191"/>
      <c r="P243" s="191">
        <v>4355.3999999999996</v>
      </c>
      <c r="Q243" s="191">
        <v>2142</v>
      </c>
      <c r="R243" s="193">
        <v>2213.4</v>
      </c>
    </row>
    <row r="244" spans="2:18" x14ac:dyDescent="0.25">
      <c r="B244" s="186">
        <v>2</v>
      </c>
      <c r="C244" s="187" t="s">
        <v>62</v>
      </c>
      <c r="D244" s="188">
        <v>71.400000000000006</v>
      </c>
      <c r="E244" s="189">
        <v>5</v>
      </c>
      <c r="F244" s="191">
        <v>30345</v>
      </c>
      <c r="G244" s="191"/>
      <c r="H244" s="192"/>
      <c r="I244" s="191"/>
      <c r="J244" s="191"/>
      <c r="K244" s="191"/>
      <c r="L244" s="191"/>
      <c r="M244" s="191"/>
      <c r="N244" s="191"/>
      <c r="O244" s="191"/>
      <c r="P244" s="191"/>
      <c r="Q244" s="191">
        <v>19278</v>
      </c>
      <c r="R244" s="193">
        <v>11067</v>
      </c>
    </row>
    <row r="245" spans="2:18" x14ac:dyDescent="0.25">
      <c r="B245" s="186">
        <v>2</v>
      </c>
      <c r="C245" s="187" t="s">
        <v>90</v>
      </c>
      <c r="D245" s="188">
        <v>71.400000000000006</v>
      </c>
      <c r="E245" s="189">
        <v>1</v>
      </c>
      <c r="F245" s="191">
        <v>5569.2</v>
      </c>
      <c r="G245" s="191"/>
      <c r="H245" s="192"/>
      <c r="I245" s="191"/>
      <c r="J245" s="191"/>
      <c r="K245" s="191"/>
      <c r="L245" s="191"/>
      <c r="M245" s="191"/>
      <c r="N245" s="191"/>
      <c r="O245" s="191"/>
      <c r="P245" s="191"/>
      <c r="Q245" s="191">
        <v>3355.8</v>
      </c>
      <c r="R245" s="193">
        <v>2213.4</v>
      </c>
    </row>
    <row r="246" spans="2:18" x14ac:dyDescent="0.25">
      <c r="B246" s="186">
        <v>2</v>
      </c>
      <c r="C246" s="187" t="s">
        <v>90</v>
      </c>
      <c r="D246" s="188">
        <v>71.400000000000006</v>
      </c>
      <c r="E246" s="189">
        <v>1</v>
      </c>
      <c r="F246" s="191">
        <v>5283.6</v>
      </c>
      <c r="G246" s="191"/>
      <c r="H246" s="192"/>
      <c r="I246" s="191"/>
      <c r="J246" s="191"/>
      <c r="K246" s="191"/>
      <c r="L246" s="191"/>
      <c r="M246" s="191"/>
      <c r="N246" s="191"/>
      <c r="O246" s="191"/>
      <c r="P246" s="191"/>
      <c r="Q246" s="191">
        <v>3070.2</v>
      </c>
      <c r="R246" s="193">
        <v>2213.4</v>
      </c>
    </row>
    <row r="247" spans="2:18" x14ac:dyDescent="0.25">
      <c r="B247" s="186">
        <v>5</v>
      </c>
      <c r="C247" s="187" t="s">
        <v>111</v>
      </c>
      <c r="D247" s="188">
        <v>80.86</v>
      </c>
      <c r="E247" s="189">
        <v>1</v>
      </c>
      <c r="F247" s="191">
        <v>29513.9</v>
      </c>
      <c r="G247" s="191">
        <v>2506.66</v>
      </c>
      <c r="H247" s="192">
        <v>2264.08</v>
      </c>
      <c r="I247" s="191">
        <v>2506.66</v>
      </c>
      <c r="J247" s="191">
        <v>2425.8000000000002</v>
      </c>
      <c r="K247" s="191">
        <v>2506.66</v>
      </c>
      <c r="L247" s="191">
        <v>2425.8000000000002</v>
      </c>
      <c r="M247" s="191">
        <v>2506.66</v>
      </c>
      <c r="N247" s="191">
        <v>2506.66</v>
      </c>
      <c r="O247" s="191">
        <v>2425.8000000000002</v>
      </c>
      <c r="P247" s="191">
        <v>2506.66</v>
      </c>
      <c r="Q247" s="191">
        <v>2425.8000000000002</v>
      </c>
      <c r="R247" s="193">
        <v>2506.66</v>
      </c>
    </row>
    <row r="248" spans="2:18" x14ac:dyDescent="0.25">
      <c r="B248" s="178"/>
      <c r="C248" s="179" t="s">
        <v>68</v>
      </c>
      <c r="D248" s="180"/>
      <c r="E248" s="181"/>
      <c r="F248" s="191">
        <v>7080</v>
      </c>
      <c r="G248" s="225"/>
      <c r="H248" s="184"/>
      <c r="I248" s="183"/>
      <c r="J248" s="183"/>
      <c r="K248" s="183"/>
      <c r="L248" s="183"/>
      <c r="M248" s="183"/>
      <c r="N248" s="183"/>
      <c r="O248" s="183"/>
      <c r="P248" s="183"/>
      <c r="Q248" s="183"/>
      <c r="R248" s="193"/>
    </row>
    <row r="249" spans="2:18" x14ac:dyDescent="0.25">
      <c r="B249" s="178"/>
      <c r="C249" s="179"/>
      <c r="D249" s="180"/>
      <c r="E249" s="181"/>
      <c r="F249" s="183"/>
      <c r="G249" s="183"/>
      <c r="H249" s="184"/>
      <c r="I249" s="183"/>
      <c r="J249" s="183"/>
      <c r="K249" s="183"/>
      <c r="L249" s="183"/>
      <c r="M249" s="183"/>
      <c r="N249" s="183"/>
      <c r="O249" s="183"/>
      <c r="P249" s="183"/>
      <c r="Q249" s="183"/>
      <c r="R249" s="185"/>
    </row>
    <row r="250" spans="2:18" ht="29.25" customHeight="1" x14ac:dyDescent="0.25">
      <c r="B250" s="178"/>
      <c r="C250" s="543" t="s">
        <v>112</v>
      </c>
      <c r="D250" s="543"/>
      <c r="E250" s="227">
        <v>1</v>
      </c>
      <c r="F250" s="228">
        <v>26061</v>
      </c>
      <c r="G250" s="228">
        <v>2213.4</v>
      </c>
      <c r="H250" s="228">
        <v>1999.2</v>
      </c>
      <c r="I250" s="228">
        <v>2213.4</v>
      </c>
      <c r="J250" s="228">
        <v>2142</v>
      </c>
      <c r="K250" s="228">
        <v>2213.4</v>
      </c>
      <c r="L250" s="228">
        <v>2142</v>
      </c>
      <c r="M250" s="228">
        <v>2213.4</v>
      </c>
      <c r="N250" s="228">
        <v>2213.4</v>
      </c>
      <c r="O250" s="228">
        <v>2142</v>
      </c>
      <c r="P250" s="228">
        <v>2213.4</v>
      </c>
      <c r="Q250" s="228">
        <v>2142</v>
      </c>
      <c r="R250" s="229">
        <v>2213.4</v>
      </c>
    </row>
    <row r="251" spans="2:18" x14ac:dyDescent="0.25">
      <c r="B251" s="178">
        <v>1</v>
      </c>
      <c r="C251" s="179" t="s">
        <v>62</v>
      </c>
      <c r="D251" s="180">
        <v>71.400000000000006</v>
      </c>
      <c r="E251" s="181">
        <v>1</v>
      </c>
      <c r="F251" s="183">
        <v>26061</v>
      </c>
      <c r="G251" s="183">
        <v>2213.4</v>
      </c>
      <c r="H251" s="184">
        <v>1999.2</v>
      </c>
      <c r="I251" s="183">
        <v>2213.4</v>
      </c>
      <c r="J251" s="183">
        <v>2142</v>
      </c>
      <c r="K251" s="183">
        <v>2213.4</v>
      </c>
      <c r="L251" s="183">
        <v>2142</v>
      </c>
      <c r="M251" s="183">
        <v>2213.4</v>
      </c>
      <c r="N251" s="183">
        <v>2213.4</v>
      </c>
      <c r="O251" s="183">
        <v>2142</v>
      </c>
      <c r="P251" s="183">
        <v>2213.4</v>
      </c>
      <c r="Q251" s="183">
        <v>2142</v>
      </c>
      <c r="R251" s="185">
        <v>2213.4</v>
      </c>
    </row>
    <row r="252" spans="2:18" x14ac:dyDescent="0.25">
      <c r="B252" s="178"/>
      <c r="C252" s="179" t="s">
        <v>68</v>
      </c>
      <c r="D252" s="180"/>
      <c r="E252" s="181"/>
      <c r="F252" s="183"/>
      <c r="G252" s="225"/>
      <c r="H252" s="184"/>
      <c r="I252" s="183"/>
      <c r="J252" s="183"/>
      <c r="K252" s="183"/>
      <c r="L252" s="183"/>
      <c r="M252" s="183"/>
      <c r="N252" s="183"/>
      <c r="O252" s="183"/>
      <c r="P252" s="183"/>
      <c r="Q252" s="183"/>
      <c r="R252" s="185"/>
    </row>
    <row r="253" spans="2:18" x14ac:dyDescent="0.25">
      <c r="B253" s="178"/>
      <c r="C253" s="179"/>
      <c r="D253" s="180"/>
      <c r="E253" s="181"/>
      <c r="F253" s="183"/>
      <c r="G253" s="183"/>
      <c r="H253" s="184"/>
      <c r="I253" s="183"/>
      <c r="J253" s="183"/>
      <c r="K253" s="183"/>
      <c r="L253" s="183"/>
      <c r="M253" s="183"/>
      <c r="N253" s="183"/>
      <c r="O253" s="183"/>
      <c r="P253" s="183"/>
      <c r="Q253" s="183"/>
      <c r="R253" s="185"/>
    </row>
    <row r="254" spans="2:18" ht="30" customHeight="1" x14ac:dyDescent="0.25">
      <c r="B254" s="178"/>
      <c r="C254" s="543" t="s">
        <v>113</v>
      </c>
      <c r="D254" s="543"/>
      <c r="E254" s="227">
        <v>1</v>
      </c>
      <c r="F254" s="228">
        <v>26061</v>
      </c>
      <c r="G254" s="228">
        <v>2213.4</v>
      </c>
      <c r="H254" s="228">
        <v>1999.2</v>
      </c>
      <c r="I254" s="228">
        <v>2213.4</v>
      </c>
      <c r="J254" s="228">
        <v>2142</v>
      </c>
      <c r="K254" s="228">
        <v>2213.4</v>
      </c>
      <c r="L254" s="228">
        <v>2142</v>
      </c>
      <c r="M254" s="228">
        <v>2213.4</v>
      </c>
      <c r="N254" s="228">
        <v>2213.4</v>
      </c>
      <c r="O254" s="228">
        <v>2142</v>
      </c>
      <c r="P254" s="228">
        <v>2213.4</v>
      </c>
      <c r="Q254" s="228">
        <v>2142</v>
      </c>
      <c r="R254" s="229">
        <v>2213.4</v>
      </c>
    </row>
    <row r="255" spans="2:18" x14ac:dyDescent="0.25">
      <c r="B255" s="178">
        <v>1</v>
      </c>
      <c r="C255" s="179" t="s">
        <v>82</v>
      </c>
      <c r="D255" s="180">
        <v>71.400000000000006</v>
      </c>
      <c r="E255" s="181">
        <v>1</v>
      </c>
      <c r="F255" s="183">
        <v>26061</v>
      </c>
      <c r="G255" s="183">
        <v>2213.4</v>
      </c>
      <c r="H255" s="184">
        <v>1999.2</v>
      </c>
      <c r="I255" s="183">
        <v>2213.4</v>
      </c>
      <c r="J255" s="183">
        <v>2142</v>
      </c>
      <c r="K255" s="183">
        <v>2213.4</v>
      </c>
      <c r="L255" s="183">
        <v>2142</v>
      </c>
      <c r="M255" s="183">
        <v>2213.4</v>
      </c>
      <c r="N255" s="183">
        <v>2213.4</v>
      </c>
      <c r="O255" s="183">
        <v>2142</v>
      </c>
      <c r="P255" s="183">
        <v>2213.4</v>
      </c>
      <c r="Q255" s="183">
        <v>2142</v>
      </c>
      <c r="R255" s="185">
        <v>2213.4</v>
      </c>
    </row>
    <row r="256" spans="2:18" x14ac:dyDescent="0.25">
      <c r="B256" s="178"/>
      <c r="C256" s="179" t="s">
        <v>68</v>
      </c>
      <c r="D256" s="180"/>
      <c r="E256" s="181"/>
      <c r="F256" s="183"/>
      <c r="G256" s="225"/>
      <c r="H256" s="184"/>
      <c r="I256" s="183"/>
      <c r="J256" s="183"/>
      <c r="K256" s="183"/>
      <c r="L256" s="183"/>
      <c r="M256" s="183"/>
      <c r="N256" s="183"/>
      <c r="O256" s="183"/>
      <c r="P256" s="183"/>
      <c r="Q256" s="183"/>
      <c r="R256" s="185"/>
    </row>
    <row r="257" spans="2:18" x14ac:dyDescent="0.25">
      <c r="B257" s="178"/>
      <c r="C257" s="179"/>
      <c r="D257" s="180"/>
      <c r="E257" s="181"/>
      <c r="F257" s="183"/>
      <c r="G257" s="183"/>
      <c r="H257" s="184"/>
      <c r="I257" s="183"/>
      <c r="J257" s="183"/>
      <c r="K257" s="183"/>
      <c r="L257" s="183"/>
      <c r="M257" s="183"/>
      <c r="N257" s="183"/>
      <c r="O257" s="183"/>
      <c r="P257" s="183"/>
      <c r="Q257" s="183"/>
      <c r="R257" s="185"/>
    </row>
    <row r="258" spans="2:18" ht="28.5" customHeight="1" x14ac:dyDescent="0.25">
      <c r="B258" s="178"/>
      <c r="C258" s="543" t="s">
        <v>114</v>
      </c>
      <c r="D258" s="543"/>
      <c r="E258" s="227">
        <v>1</v>
      </c>
      <c r="F258" s="228">
        <v>26061</v>
      </c>
      <c r="G258" s="228">
        <v>2213.4</v>
      </c>
      <c r="H258" s="228">
        <v>1999.2</v>
      </c>
      <c r="I258" s="228">
        <v>2213.4</v>
      </c>
      <c r="J258" s="228">
        <v>2142</v>
      </c>
      <c r="K258" s="228">
        <v>2213.4</v>
      </c>
      <c r="L258" s="228">
        <v>2142</v>
      </c>
      <c r="M258" s="228">
        <v>2213.4</v>
      </c>
      <c r="N258" s="228">
        <v>2213.4</v>
      </c>
      <c r="O258" s="228">
        <v>2142</v>
      </c>
      <c r="P258" s="228">
        <v>2213.4</v>
      </c>
      <c r="Q258" s="228">
        <v>2142</v>
      </c>
      <c r="R258" s="229">
        <v>2213.4</v>
      </c>
    </row>
    <row r="259" spans="2:18" x14ac:dyDescent="0.25">
      <c r="B259" s="178">
        <v>1</v>
      </c>
      <c r="C259" s="179" t="s">
        <v>62</v>
      </c>
      <c r="D259" s="180">
        <v>71.400000000000006</v>
      </c>
      <c r="E259" s="181">
        <v>1</v>
      </c>
      <c r="F259" s="183">
        <v>26061</v>
      </c>
      <c r="G259" s="183">
        <v>2213.4</v>
      </c>
      <c r="H259" s="184">
        <v>1999.2</v>
      </c>
      <c r="I259" s="183">
        <v>2213.4</v>
      </c>
      <c r="J259" s="183">
        <v>2142</v>
      </c>
      <c r="K259" s="183">
        <v>2213.4</v>
      </c>
      <c r="L259" s="183">
        <v>2142</v>
      </c>
      <c r="M259" s="183">
        <v>2213.4</v>
      </c>
      <c r="N259" s="183">
        <v>2213.4</v>
      </c>
      <c r="O259" s="183">
        <v>2142</v>
      </c>
      <c r="P259" s="183">
        <v>2213.4</v>
      </c>
      <c r="Q259" s="183">
        <v>2142</v>
      </c>
      <c r="R259" s="185">
        <v>2213.4</v>
      </c>
    </row>
    <row r="260" spans="2:18" x14ac:dyDescent="0.25">
      <c r="B260" s="178"/>
      <c r="C260" s="179" t="s">
        <v>68</v>
      </c>
      <c r="D260" s="180"/>
      <c r="E260" s="181"/>
      <c r="F260" s="183"/>
      <c r="G260" s="225"/>
      <c r="H260" s="184"/>
      <c r="I260" s="183"/>
      <c r="J260" s="183"/>
      <c r="K260" s="183"/>
      <c r="L260" s="183"/>
      <c r="M260" s="183"/>
      <c r="N260" s="183"/>
      <c r="O260" s="183"/>
      <c r="P260" s="183"/>
      <c r="Q260" s="183"/>
      <c r="R260" s="185"/>
    </row>
    <row r="261" spans="2:18" x14ac:dyDescent="0.25">
      <c r="B261" s="178"/>
      <c r="C261" s="179"/>
      <c r="D261" s="180"/>
      <c r="E261" s="181"/>
      <c r="F261" s="183"/>
      <c r="G261" s="183"/>
      <c r="H261" s="184"/>
      <c r="I261" s="183"/>
      <c r="J261" s="183"/>
      <c r="K261" s="183"/>
      <c r="L261" s="183"/>
      <c r="M261" s="183"/>
      <c r="N261" s="183"/>
      <c r="O261" s="183"/>
      <c r="P261" s="183"/>
      <c r="Q261" s="183"/>
      <c r="R261" s="185"/>
    </row>
    <row r="262" spans="2:18" ht="27" customHeight="1" x14ac:dyDescent="0.25">
      <c r="B262" s="178"/>
      <c r="C262" s="543" t="s">
        <v>115</v>
      </c>
      <c r="D262" s="543"/>
      <c r="E262" s="227">
        <v>4</v>
      </c>
      <c r="F262" s="228">
        <v>104244</v>
      </c>
      <c r="G262" s="228">
        <v>8853.6</v>
      </c>
      <c r="H262" s="228">
        <v>7996.8</v>
      </c>
      <c r="I262" s="228">
        <v>8853.6</v>
      </c>
      <c r="J262" s="228">
        <v>8568</v>
      </c>
      <c r="K262" s="228">
        <v>8853.6</v>
      </c>
      <c r="L262" s="228">
        <v>8568</v>
      </c>
      <c r="M262" s="228">
        <v>8853.6</v>
      </c>
      <c r="N262" s="228">
        <v>8853.6</v>
      </c>
      <c r="O262" s="228">
        <v>8568</v>
      </c>
      <c r="P262" s="228">
        <v>8853.6</v>
      </c>
      <c r="Q262" s="228">
        <v>8568</v>
      </c>
      <c r="R262" s="229">
        <v>8853.6</v>
      </c>
    </row>
    <row r="263" spans="2:18" x14ac:dyDescent="0.25">
      <c r="B263" s="544"/>
      <c r="C263" s="545"/>
      <c r="D263" s="546"/>
      <c r="E263" s="173" t="s">
        <v>61</v>
      </c>
      <c r="F263" s="250">
        <v>0</v>
      </c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9"/>
    </row>
    <row r="264" spans="2:18" x14ac:dyDescent="0.25">
      <c r="B264" s="178">
        <v>1</v>
      </c>
      <c r="C264" s="179" t="s">
        <v>62</v>
      </c>
      <c r="D264" s="180">
        <v>71.400000000000006</v>
      </c>
      <c r="E264" s="181">
        <v>1</v>
      </c>
      <c r="F264" s="183">
        <v>26061</v>
      </c>
      <c r="G264" s="183">
        <v>2213.4</v>
      </c>
      <c r="H264" s="184">
        <v>1999.2</v>
      </c>
      <c r="I264" s="183">
        <v>2213.4</v>
      </c>
      <c r="J264" s="183">
        <v>2142</v>
      </c>
      <c r="K264" s="183">
        <v>2213.4</v>
      </c>
      <c r="L264" s="183">
        <v>2142</v>
      </c>
      <c r="M264" s="183">
        <v>2213.4</v>
      </c>
      <c r="N264" s="183">
        <v>2213.4</v>
      </c>
      <c r="O264" s="183">
        <v>2142</v>
      </c>
      <c r="P264" s="183">
        <v>2213.4</v>
      </c>
      <c r="Q264" s="183">
        <v>2142</v>
      </c>
      <c r="R264" s="185">
        <v>2213.4</v>
      </c>
    </row>
    <row r="265" spans="2:18" x14ac:dyDescent="0.25">
      <c r="B265" s="178">
        <v>2</v>
      </c>
      <c r="C265" s="179" t="s">
        <v>20</v>
      </c>
      <c r="D265" s="180">
        <v>71.400000000000006</v>
      </c>
      <c r="E265" s="181">
        <v>1</v>
      </c>
      <c r="F265" s="183">
        <v>26061</v>
      </c>
      <c r="G265" s="183">
        <v>2213.4</v>
      </c>
      <c r="H265" s="184">
        <v>1999.2</v>
      </c>
      <c r="I265" s="183">
        <v>2213.4</v>
      </c>
      <c r="J265" s="183">
        <v>2142</v>
      </c>
      <c r="K265" s="183">
        <v>2213.4</v>
      </c>
      <c r="L265" s="183">
        <v>2142</v>
      </c>
      <c r="M265" s="183">
        <v>2213.4</v>
      </c>
      <c r="N265" s="183">
        <v>2213.4</v>
      </c>
      <c r="O265" s="183">
        <v>2142</v>
      </c>
      <c r="P265" s="183">
        <v>2213.4</v>
      </c>
      <c r="Q265" s="183">
        <v>2142</v>
      </c>
      <c r="R265" s="185">
        <v>2213.4</v>
      </c>
    </row>
    <row r="266" spans="2:18" x14ac:dyDescent="0.25">
      <c r="B266" s="178">
        <v>3</v>
      </c>
      <c r="C266" s="179" t="s">
        <v>23</v>
      </c>
      <c r="D266" s="180">
        <v>71.400000000000006</v>
      </c>
      <c r="E266" s="181">
        <v>1</v>
      </c>
      <c r="F266" s="183">
        <v>26061</v>
      </c>
      <c r="G266" s="183">
        <v>2213.4</v>
      </c>
      <c r="H266" s="184">
        <v>1999.2</v>
      </c>
      <c r="I266" s="183">
        <v>2213.4</v>
      </c>
      <c r="J266" s="183">
        <v>2142</v>
      </c>
      <c r="K266" s="183">
        <v>2213.4</v>
      </c>
      <c r="L266" s="183">
        <v>2142</v>
      </c>
      <c r="M266" s="183">
        <v>2213.4</v>
      </c>
      <c r="N266" s="183">
        <v>2213.4</v>
      </c>
      <c r="O266" s="183">
        <v>2142</v>
      </c>
      <c r="P266" s="183">
        <v>2213.4</v>
      </c>
      <c r="Q266" s="183">
        <v>2142</v>
      </c>
      <c r="R266" s="185">
        <v>2213.4</v>
      </c>
    </row>
    <row r="267" spans="2:18" x14ac:dyDescent="0.25">
      <c r="B267" s="178">
        <v>4</v>
      </c>
      <c r="C267" s="179" t="s">
        <v>90</v>
      </c>
      <c r="D267" s="180">
        <v>71.400000000000006</v>
      </c>
      <c r="E267" s="181">
        <v>1</v>
      </c>
      <c r="F267" s="183">
        <v>26061</v>
      </c>
      <c r="G267" s="183">
        <v>2213.4</v>
      </c>
      <c r="H267" s="184">
        <v>1999.2</v>
      </c>
      <c r="I267" s="183">
        <v>2213.4</v>
      </c>
      <c r="J267" s="183">
        <v>2142</v>
      </c>
      <c r="K267" s="183">
        <v>2213.4</v>
      </c>
      <c r="L267" s="183">
        <v>2142</v>
      </c>
      <c r="M267" s="183">
        <v>2213.4</v>
      </c>
      <c r="N267" s="183">
        <v>2213.4</v>
      </c>
      <c r="O267" s="183">
        <v>2142</v>
      </c>
      <c r="P267" s="183">
        <v>2213.4</v>
      </c>
      <c r="Q267" s="183">
        <v>2142</v>
      </c>
      <c r="R267" s="185">
        <v>2213.4</v>
      </c>
    </row>
    <row r="268" spans="2:18" x14ac:dyDescent="0.25">
      <c r="B268" s="178"/>
      <c r="C268" s="179" t="s">
        <v>68</v>
      </c>
      <c r="D268" s="180"/>
      <c r="E268" s="181"/>
      <c r="F268" s="183">
        <v>0</v>
      </c>
      <c r="G268" s="183"/>
      <c r="H268" s="184"/>
      <c r="I268" s="183"/>
      <c r="J268" s="183"/>
      <c r="K268" s="183"/>
      <c r="L268" s="183"/>
      <c r="M268" s="183"/>
      <c r="N268" s="183"/>
      <c r="O268" s="183"/>
      <c r="P268" s="183"/>
      <c r="Q268" s="183"/>
      <c r="R268" s="185"/>
    </row>
    <row r="269" spans="2:18" x14ac:dyDescent="0.25">
      <c r="B269" s="178"/>
      <c r="C269" s="179"/>
      <c r="D269" s="180"/>
      <c r="E269" s="181"/>
      <c r="F269" s="183"/>
      <c r="G269" s="183"/>
      <c r="H269" s="184"/>
      <c r="I269" s="183"/>
      <c r="J269" s="183"/>
      <c r="K269" s="183"/>
      <c r="L269" s="183"/>
      <c r="M269" s="183"/>
      <c r="N269" s="183"/>
      <c r="O269" s="183"/>
      <c r="P269" s="183"/>
      <c r="Q269" s="183"/>
      <c r="R269" s="185"/>
    </row>
    <row r="270" spans="2:18" ht="31.5" customHeight="1" x14ac:dyDescent="0.25">
      <c r="B270" s="178"/>
      <c r="C270" s="543" t="s">
        <v>116</v>
      </c>
      <c r="D270" s="543"/>
      <c r="E270" s="227">
        <v>4</v>
      </c>
      <c r="F270" s="228">
        <v>104680</v>
      </c>
      <c r="G270" s="228">
        <v>8888.94</v>
      </c>
      <c r="H270" s="228">
        <v>8028.72</v>
      </c>
      <c r="I270" s="228">
        <v>8888.94</v>
      </c>
      <c r="J270" s="228">
        <v>8602.2000000000007</v>
      </c>
      <c r="K270" s="228">
        <v>8888.94</v>
      </c>
      <c r="L270" s="228">
        <v>8602.2000000000007</v>
      </c>
      <c r="M270" s="228">
        <v>8888.94</v>
      </c>
      <c r="N270" s="228">
        <v>8888.94</v>
      </c>
      <c r="O270" s="228">
        <v>8602.2000000000007</v>
      </c>
      <c r="P270" s="228">
        <v>8888.94</v>
      </c>
      <c r="Q270" s="228">
        <v>8602.2000000000007</v>
      </c>
      <c r="R270" s="312">
        <v>8888.94</v>
      </c>
    </row>
    <row r="271" spans="2:18" x14ac:dyDescent="0.25">
      <c r="B271" s="178"/>
      <c r="C271" s="230"/>
      <c r="D271" s="230"/>
      <c r="E271" s="173" t="s">
        <v>61</v>
      </c>
      <c r="F271" s="250">
        <v>0</v>
      </c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1"/>
    </row>
    <row r="272" spans="2:18" x14ac:dyDescent="0.25">
      <c r="B272" s="178">
        <v>1</v>
      </c>
      <c r="C272" s="179" t="s">
        <v>117</v>
      </c>
      <c r="D272" s="180">
        <v>72.540000000000006</v>
      </c>
      <c r="E272" s="181">
        <v>1</v>
      </c>
      <c r="F272" s="183">
        <v>26477.1</v>
      </c>
      <c r="G272" s="183">
        <v>2248.7399999999998</v>
      </c>
      <c r="H272" s="184">
        <v>2031.12</v>
      </c>
      <c r="I272" s="183">
        <v>2248.7399999999998</v>
      </c>
      <c r="J272" s="183">
        <v>2176.1999999999998</v>
      </c>
      <c r="K272" s="183">
        <v>2248.7399999999998</v>
      </c>
      <c r="L272" s="183">
        <v>2176.1999999999998</v>
      </c>
      <c r="M272" s="183">
        <v>2248.7399999999998</v>
      </c>
      <c r="N272" s="183">
        <v>2248.7399999999998</v>
      </c>
      <c r="O272" s="183">
        <v>2176.1999999999998</v>
      </c>
      <c r="P272" s="183">
        <v>2248.7399999999998</v>
      </c>
      <c r="Q272" s="183">
        <v>2176.1999999999998</v>
      </c>
      <c r="R272" s="185">
        <v>2248.7399999999998</v>
      </c>
    </row>
    <row r="273" spans="2:18" x14ac:dyDescent="0.25">
      <c r="B273" s="178">
        <v>2</v>
      </c>
      <c r="C273" s="179" t="s">
        <v>62</v>
      </c>
      <c r="D273" s="180">
        <v>71.400000000000006</v>
      </c>
      <c r="E273" s="181">
        <v>3</v>
      </c>
      <c r="F273" s="183">
        <v>78183</v>
      </c>
      <c r="G273" s="183">
        <v>6640.2</v>
      </c>
      <c r="H273" s="184">
        <v>5997.6</v>
      </c>
      <c r="I273" s="183">
        <v>6640.2</v>
      </c>
      <c r="J273" s="183">
        <v>6426</v>
      </c>
      <c r="K273" s="183">
        <v>6640.2</v>
      </c>
      <c r="L273" s="183">
        <v>6426</v>
      </c>
      <c r="M273" s="183">
        <v>6640.2</v>
      </c>
      <c r="N273" s="183">
        <v>6640.2</v>
      </c>
      <c r="O273" s="183">
        <v>6426</v>
      </c>
      <c r="P273" s="183">
        <v>6640.2</v>
      </c>
      <c r="Q273" s="183">
        <v>6426</v>
      </c>
      <c r="R273" s="185">
        <v>6640.2</v>
      </c>
    </row>
    <row r="274" spans="2:18" ht="15.75" thickBot="1" x14ac:dyDescent="0.3">
      <c r="B274" s="195"/>
      <c r="C274" s="196" t="s">
        <v>68</v>
      </c>
      <c r="D274" s="197"/>
      <c r="E274" s="198"/>
      <c r="F274" s="202">
        <v>19.899999999999999</v>
      </c>
      <c r="G274" s="200"/>
      <c r="H274" s="223"/>
      <c r="I274" s="202"/>
      <c r="J274" s="202"/>
      <c r="K274" s="202"/>
      <c r="L274" s="202"/>
      <c r="M274" s="202"/>
      <c r="N274" s="202"/>
      <c r="O274" s="202"/>
      <c r="P274" s="202"/>
      <c r="Q274" s="202"/>
      <c r="R274" s="204"/>
    </row>
    <row r="275" spans="2:18" ht="40.5" customHeight="1" x14ac:dyDescent="0.25">
      <c r="B275" s="289"/>
      <c r="C275" s="548" t="s">
        <v>118</v>
      </c>
      <c r="D275" s="549"/>
      <c r="E275" s="291"/>
      <c r="F275" s="292"/>
      <c r="G275" s="292"/>
      <c r="H275" s="293"/>
      <c r="I275" s="292"/>
      <c r="J275" s="292"/>
      <c r="K275" s="292"/>
      <c r="L275" s="292"/>
      <c r="M275" s="292"/>
      <c r="N275" s="292"/>
      <c r="O275" s="292"/>
      <c r="P275" s="292"/>
      <c r="Q275" s="292"/>
      <c r="R275" s="294"/>
    </row>
    <row r="276" spans="2:18" ht="31.5" customHeight="1" thickBot="1" x14ac:dyDescent="0.3">
      <c r="B276" s="210"/>
      <c r="C276" s="528" t="s">
        <v>119</v>
      </c>
      <c r="D276" s="528"/>
      <c r="E276" s="313">
        <v>28</v>
      </c>
      <c r="F276" s="314">
        <v>741442</v>
      </c>
      <c r="G276" s="314">
        <v>62967.199999999997</v>
      </c>
      <c r="H276" s="314">
        <v>54874.400000000001</v>
      </c>
      <c r="I276" s="314">
        <v>60753.8</v>
      </c>
      <c r="J276" s="314">
        <v>58794</v>
      </c>
      <c r="K276" s="314">
        <v>60753.8</v>
      </c>
      <c r="L276" s="314">
        <v>58794</v>
      </c>
      <c r="M276" s="314">
        <v>58540.4</v>
      </c>
      <c r="N276" s="314">
        <v>65751.8</v>
      </c>
      <c r="O276" s="314">
        <v>55938</v>
      </c>
      <c r="P276" s="314">
        <v>61026.559999999998</v>
      </c>
      <c r="Q276" s="314">
        <v>60509.4</v>
      </c>
      <c r="R276" s="315">
        <v>60541.4</v>
      </c>
    </row>
    <row r="277" spans="2:18" x14ac:dyDescent="0.25">
      <c r="B277" s="178"/>
      <c r="C277" s="230"/>
      <c r="D277" s="230"/>
      <c r="E277" s="173" t="s">
        <v>61</v>
      </c>
      <c r="F277" s="250">
        <v>0</v>
      </c>
      <c r="G277" s="250"/>
      <c r="H277" s="250"/>
      <c r="I277" s="250"/>
      <c r="J277" s="250"/>
      <c r="K277" s="250"/>
      <c r="L277" s="250"/>
      <c r="M277" s="250"/>
      <c r="N277" s="316"/>
      <c r="O277" s="274"/>
      <c r="P277" s="250"/>
      <c r="Q277" s="250"/>
      <c r="R277" s="251"/>
    </row>
    <row r="278" spans="2:18" x14ac:dyDescent="0.25">
      <c r="B278" s="317">
        <v>1</v>
      </c>
      <c r="C278" s="306" t="s">
        <v>62</v>
      </c>
      <c r="D278" s="318">
        <v>71.400000000000006</v>
      </c>
      <c r="E278" s="254">
        <v>7</v>
      </c>
      <c r="F278" s="256">
        <v>182427</v>
      </c>
      <c r="G278" s="191">
        <v>15493.8</v>
      </c>
      <c r="H278" s="192">
        <v>13994.4</v>
      </c>
      <c r="I278" s="191">
        <v>15493.8</v>
      </c>
      <c r="J278" s="191">
        <v>14994</v>
      </c>
      <c r="K278" s="191">
        <v>15493.8</v>
      </c>
      <c r="L278" s="191">
        <v>14994</v>
      </c>
      <c r="M278" s="191">
        <v>15493.8</v>
      </c>
      <c r="N278" s="191">
        <v>15493.8</v>
      </c>
      <c r="O278" s="191">
        <v>14994</v>
      </c>
      <c r="P278" s="191">
        <v>15493.8</v>
      </c>
      <c r="Q278" s="191">
        <v>14994</v>
      </c>
      <c r="R278" s="193">
        <v>15493.8</v>
      </c>
    </row>
    <row r="279" spans="2:18" x14ac:dyDescent="0.25">
      <c r="B279" s="317">
        <v>1</v>
      </c>
      <c r="C279" s="306" t="s">
        <v>62</v>
      </c>
      <c r="D279" s="318">
        <v>71.400000000000006</v>
      </c>
      <c r="E279" s="254">
        <v>1</v>
      </c>
      <c r="F279" s="256">
        <v>13637.4</v>
      </c>
      <c r="G279" s="191">
        <v>2213.4</v>
      </c>
      <c r="H279" s="192">
        <v>0</v>
      </c>
      <c r="I279" s="191">
        <v>0</v>
      </c>
      <c r="J279" s="191">
        <v>0</v>
      </c>
      <c r="K279" s="191">
        <v>0</v>
      </c>
      <c r="L279" s="191">
        <v>0</v>
      </c>
      <c r="M279" s="191">
        <v>-2213.4</v>
      </c>
      <c r="N279" s="191">
        <v>4998</v>
      </c>
      <c r="O279" s="191">
        <v>2142</v>
      </c>
      <c r="P279" s="191">
        <v>2213.4</v>
      </c>
      <c r="Q279" s="191">
        <v>2142</v>
      </c>
      <c r="R279" s="193">
        <v>2213.4</v>
      </c>
    </row>
    <row r="280" spans="2:18" x14ac:dyDescent="0.25">
      <c r="B280" s="317">
        <v>1</v>
      </c>
      <c r="C280" s="306" t="s">
        <v>62</v>
      </c>
      <c r="D280" s="318">
        <v>71.400000000000006</v>
      </c>
      <c r="E280" s="254">
        <v>1</v>
      </c>
      <c r="F280" s="256">
        <v>24990</v>
      </c>
      <c r="G280" s="191">
        <v>2213.4</v>
      </c>
      <c r="H280" s="192">
        <v>1999.2</v>
      </c>
      <c r="I280" s="191">
        <v>2213.4</v>
      </c>
      <c r="J280" s="191">
        <v>2142</v>
      </c>
      <c r="K280" s="191">
        <v>2213.4</v>
      </c>
      <c r="L280" s="191">
        <v>2142</v>
      </c>
      <c r="M280" s="191">
        <v>2213.4</v>
      </c>
      <c r="N280" s="191">
        <v>2213.4</v>
      </c>
      <c r="O280" s="191">
        <v>-642.6</v>
      </c>
      <c r="P280" s="191">
        <v>2213.4</v>
      </c>
      <c r="Q280" s="191">
        <v>3855.6</v>
      </c>
      <c r="R280" s="193">
        <v>2213.4</v>
      </c>
    </row>
    <row r="281" spans="2:18" x14ac:dyDescent="0.25">
      <c r="B281" s="178">
        <v>2</v>
      </c>
      <c r="C281" s="179" t="s">
        <v>120</v>
      </c>
      <c r="D281" s="180">
        <v>73.59</v>
      </c>
      <c r="E281" s="181">
        <v>1</v>
      </c>
      <c r="F281" s="183">
        <v>26860.35</v>
      </c>
      <c r="G281" s="183">
        <v>2281.29</v>
      </c>
      <c r="H281" s="184">
        <v>2060.52</v>
      </c>
      <c r="I281" s="183">
        <v>2281.29</v>
      </c>
      <c r="J281" s="183">
        <v>2207.6999999999998</v>
      </c>
      <c r="K281" s="183">
        <v>2281.29</v>
      </c>
      <c r="L281" s="183">
        <v>2207.6999999999998</v>
      </c>
      <c r="M281" s="183">
        <v>2281.29</v>
      </c>
      <c r="N281" s="183">
        <v>2281.29</v>
      </c>
      <c r="O281" s="183">
        <v>2207.6999999999998</v>
      </c>
      <c r="P281" s="183">
        <v>2281.29</v>
      </c>
      <c r="Q281" s="183">
        <v>2207.6999999999998</v>
      </c>
      <c r="R281" s="185">
        <v>2281.29</v>
      </c>
    </row>
    <row r="282" spans="2:18" x14ac:dyDescent="0.25">
      <c r="B282" s="178">
        <v>3</v>
      </c>
      <c r="C282" s="179" t="s">
        <v>79</v>
      </c>
      <c r="D282" s="180">
        <v>74.63</v>
      </c>
      <c r="E282" s="181">
        <v>1</v>
      </c>
      <c r="F282" s="183">
        <v>27239.95</v>
      </c>
      <c r="G282" s="183">
        <v>2313.5300000000002</v>
      </c>
      <c r="H282" s="184">
        <v>2089.64</v>
      </c>
      <c r="I282" s="183">
        <v>2313.5300000000002</v>
      </c>
      <c r="J282" s="183">
        <v>2238.9</v>
      </c>
      <c r="K282" s="183">
        <v>2313.5300000000002</v>
      </c>
      <c r="L282" s="183">
        <v>2238.9</v>
      </c>
      <c r="M282" s="183">
        <v>2313.5300000000002</v>
      </c>
      <c r="N282" s="183">
        <v>2313.5300000000002</v>
      </c>
      <c r="O282" s="183">
        <v>2238.9</v>
      </c>
      <c r="P282" s="183">
        <v>2313.5300000000002</v>
      </c>
      <c r="Q282" s="183">
        <v>2238.9</v>
      </c>
      <c r="R282" s="185">
        <v>2313.5300000000002</v>
      </c>
    </row>
    <row r="283" spans="2:18" x14ac:dyDescent="0.25">
      <c r="B283" s="186"/>
      <c r="C283" s="187" t="s">
        <v>20</v>
      </c>
      <c r="D283" s="188">
        <v>71.400000000000006</v>
      </c>
      <c r="E283" s="189">
        <v>1</v>
      </c>
      <c r="F283" s="191">
        <v>24204.6</v>
      </c>
      <c r="G283" s="191">
        <v>2213.4</v>
      </c>
      <c r="H283" s="192">
        <v>1999.2</v>
      </c>
      <c r="I283" s="191">
        <v>2213.4</v>
      </c>
      <c r="J283" s="191">
        <v>2142</v>
      </c>
      <c r="K283" s="191">
        <v>2213.4</v>
      </c>
      <c r="L283" s="191">
        <v>2142</v>
      </c>
      <c r="M283" s="191">
        <v>2213.4</v>
      </c>
      <c r="N283" s="191">
        <v>2213.4</v>
      </c>
      <c r="O283" s="191">
        <v>-71.400000000000006</v>
      </c>
      <c r="P283" s="191">
        <v>2213.4</v>
      </c>
      <c r="Q283" s="191">
        <v>2427.6</v>
      </c>
      <c r="R283" s="193">
        <v>2213.4</v>
      </c>
    </row>
    <row r="284" spans="2:18" x14ac:dyDescent="0.25">
      <c r="B284" s="186">
        <v>4</v>
      </c>
      <c r="C284" s="187" t="s">
        <v>20</v>
      </c>
      <c r="D284" s="188">
        <v>71.400000000000006</v>
      </c>
      <c r="E284" s="189">
        <v>6</v>
      </c>
      <c r="F284" s="191">
        <v>156366</v>
      </c>
      <c r="G284" s="191">
        <v>13280.4</v>
      </c>
      <c r="H284" s="192">
        <v>11995.2</v>
      </c>
      <c r="I284" s="191">
        <v>13280.4</v>
      </c>
      <c r="J284" s="191">
        <v>12852</v>
      </c>
      <c r="K284" s="191">
        <v>13280.4</v>
      </c>
      <c r="L284" s="191">
        <v>12852</v>
      </c>
      <c r="M284" s="191">
        <v>13280.4</v>
      </c>
      <c r="N284" s="191">
        <v>13280.4</v>
      </c>
      <c r="O284" s="191">
        <v>12852</v>
      </c>
      <c r="P284" s="191">
        <v>13280.4</v>
      </c>
      <c r="Q284" s="191">
        <v>12852</v>
      </c>
      <c r="R284" s="193">
        <v>13280.4</v>
      </c>
    </row>
    <row r="285" spans="2:18" x14ac:dyDescent="0.25">
      <c r="B285" s="178">
        <v>6</v>
      </c>
      <c r="C285" s="179" t="s">
        <v>121</v>
      </c>
      <c r="D285" s="180">
        <v>72.540000000000006</v>
      </c>
      <c r="E285" s="181">
        <v>2</v>
      </c>
      <c r="F285" s="183">
        <v>52954.2</v>
      </c>
      <c r="G285" s="183">
        <v>4497.4799999999996</v>
      </c>
      <c r="H285" s="184">
        <v>4062.24</v>
      </c>
      <c r="I285" s="183">
        <v>4497.4799999999996</v>
      </c>
      <c r="J285" s="183">
        <v>4352.3999999999996</v>
      </c>
      <c r="K285" s="183">
        <v>4497.4799999999996</v>
      </c>
      <c r="L285" s="183">
        <v>4352.3999999999996</v>
      </c>
      <c r="M285" s="183">
        <v>4497.4799999999996</v>
      </c>
      <c r="N285" s="183">
        <v>4497.4799999999996</v>
      </c>
      <c r="O285" s="183">
        <v>4352.3999999999996</v>
      </c>
      <c r="P285" s="183">
        <v>4497.4799999999996</v>
      </c>
      <c r="Q285" s="183">
        <v>4352.3999999999996</v>
      </c>
      <c r="R285" s="185">
        <v>4497.4799999999996</v>
      </c>
    </row>
    <row r="286" spans="2:18" x14ac:dyDescent="0.25">
      <c r="B286" s="178">
        <v>7</v>
      </c>
      <c r="C286" s="179" t="s">
        <v>63</v>
      </c>
      <c r="D286" s="180">
        <v>78.25</v>
      </c>
      <c r="E286" s="181">
        <v>2</v>
      </c>
      <c r="F286" s="183">
        <v>57122.5</v>
      </c>
      <c r="G286" s="183">
        <v>4851.5</v>
      </c>
      <c r="H286" s="184">
        <v>4382</v>
      </c>
      <c r="I286" s="183">
        <v>4851.5</v>
      </c>
      <c r="J286" s="183">
        <v>4695</v>
      </c>
      <c r="K286" s="183">
        <v>4851.5</v>
      </c>
      <c r="L286" s="183">
        <v>4695</v>
      </c>
      <c r="M286" s="183">
        <v>4851.5</v>
      </c>
      <c r="N286" s="183">
        <v>4851.5</v>
      </c>
      <c r="O286" s="183">
        <v>4695</v>
      </c>
      <c r="P286" s="183">
        <v>4851.5</v>
      </c>
      <c r="Q286" s="183">
        <v>4695</v>
      </c>
      <c r="R286" s="185">
        <v>4851.5</v>
      </c>
    </row>
    <row r="287" spans="2:18" x14ac:dyDescent="0.25">
      <c r="B287" s="178">
        <v>8</v>
      </c>
      <c r="C287" s="179" t="s">
        <v>64</v>
      </c>
      <c r="D287" s="180">
        <v>72.540000000000006</v>
      </c>
      <c r="E287" s="181">
        <v>1</v>
      </c>
      <c r="F287" s="183">
        <v>26477.1</v>
      </c>
      <c r="G287" s="183">
        <v>2248.7399999999998</v>
      </c>
      <c r="H287" s="184">
        <v>2031.12</v>
      </c>
      <c r="I287" s="183">
        <v>2248.7399999999998</v>
      </c>
      <c r="J287" s="183">
        <v>2176.1999999999998</v>
      </c>
      <c r="K287" s="183">
        <v>2248.7399999999998</v>
      </c>
      <c r="L287" s="183">
        <v>2176.1999999999998</v>
      </c>
      <c r="M287" s="183">
        <v>2248.7399999999998</v>
      </c>
      <c r="N287" s="183">
        <v>2248.7399999999998</v>
      </c>
      <c r="O287" s="183">
        <v>2176.1999999999998</v>
      </c>
      <c r="P287" s="183">
        <v>2248.7399999999998</v>
      </c>
      <c r="Q287" s="183">
        <v>2176.1999999999998</v>
      </c>
      <c r="R287" s="185">
        <v>2248.7399999999998</v>
      </c>
    </row>
    <row r="288" spans="2:18" x14ac:dyDescent="0.25">
      <c r="B288" s="178">
        <v>9</v>
      </c>
      <c r="C288" s="179" t="s">
        <v>122</v>
      </c>
      <c r="D288" s="180">
        <v>71.400000000000006</v>
      </c>
      <c r="E288" s="181">
        <v>4</v>
      </c>
      <c r="F288" s="183">
        <v>104244</v>
      </c>
      <c r="G288" s="183">
        <v>8853.6</v>
      </c>
      <c r="H288" s="184">
        <v>7996.8</v>
      </c>
      <c r="I288" s="183">
        <v>8853.6</v>
      </c>
      <c r="J288" s="183">
        <v>8568</v>
      </c>
      <c r="K288" s="183">
        <v>8853.6</v>
      </c>
      <c r="L288" s="183">
        <v>8568</v>
      </c>
      <c r="M288" s="183">
        <v>8853.6</v>
      </c>
      <c r="N288" s="183">
        <v>8853.6</v>
      </c>
      <c r="O288" s="183">
        <v>8568</v>
      </c>
      <c r="P288" s="183">
        <v>8853.6</v>
      </c>
      <c r="Q288" s="183">
        <v>8568</v>
      </c>
      <c r="R288" s="185">
        <v>8853.6</v>
      </c>
    </row>
    <row r="289" spans="2:18" x14ac:dyDescent="0.25">
      <c r="B289" s="178">
        <v>10</v>
      </c>
      <c r="C289" s="179" t="s">
        <v>67</v>
      </c>
      <c r="D289" s="180">
        <v>80.86</v>
      </c>
      <c r="E289" s="181">
        <v>1</v>
      </c>
      <c r="F289" s="183">
        <v>22721.66</v>
      </c>
      <c r="G289" s="183">
        <v>2506.66</v>
      </c>
      <c r="H289" s="184">
        <v>2264.08</v>
      </c>
      <c r="I289" s="183">
        <v>2506.66</v>
      </c>
      <c r="J289" s="183">
        <v>2425.8000000000002</v>
      </c>
      <c r="K289" s="183">
        <v>2506.66</v>
      </c>
      <c r="L289" s="183">
        <v>2425.8000000000002</v>
      </c>
      <c r="M289" s="183">
        <v>2506.66</v>
      </c>
      <c r="N289" s="183">
        <v>2506.66</v>
      </c>
      <c r="O289" s="183">
        <v>2425.8000000000002</v>
      </c>
      <c r="P289" s="183">
        <v>566.02</v>
      </c>
      <c r="Q289" s="183">
        <v>0</v>
      </c>
      <c r="R289" s="185">
        <v>80.86</v>
      </c>
    </row>
    <row r="290" spans="2:18" ht="15.75" thickBot="1" x14ac:dyDescent="0.3">
      <c r="B290" s="319"/>
      <c r="C290" s="320" t="s">
        <v>68</v>
      </c>
      <c r="D290" s="321"/>
      <c r="E290" s="322"/>
      <c r="F290" s="323">
        <v>22197.24</v>
      </c>
      <c r="G290" s="323"/>
      <c r="H290" s="324"/>
      <c r="I290" s="323"/>
      <c r="J290" s="325"/>
      <c r="K290" s="326"/>
      <c r="L290" s="326"/>
      <c r="M290" s="326"/>
      <c r="N290" s="326"/>
      <c r="O290" s="326"/>
      <c r="P290" s="326"/>
      <c r="Q290" s="326"/>
      <c r="R290" s="327"/>
    </row>
    <row r="291" spans="2:18" ht="26.25" x14ac:dyDescent="0.25">
      <c r="B291" s="289"/>
      <c r="C291" s="328" t="s">
        <v>123</v>
      </c>
      <c r="D291" s="291"/>
      <c r="E291" s="291"/>
      <c r="F291" s="292"/>
      <c r="G291" s="292"/>
      <c r="H291" s="293"/>
      <c r="I291" s="292"/>
      <c r="J291" s="292"/>
      <c r="K291" s="292"/>
      <c r="L291" s="292"/>
      <c r="M291" s="292"/>
      <c r="N291" s="292"/>
      <c r="O291" s="292"/>
      <c r="P291" s="292"/>
      <c r="Q291" s="292"/>
      <c r="R291" s="294"/>
    </row>
    <row r="292" spans="2:18" ht="32.25" customHeight="1" thickBot="1" x14ac:dyDescent="0.3">
      <c r="B292" s="329"/>
      <c r="C292" s="550" t="s">
        <v>124</v>
      </c>
      <c r="D292" s="550"/>
      <c r="E292" s="330">
        <v>321</v>
      </c>
      <c r="F292" s="331">
        <v>4493926</v>
      </c>
      <c r="G292" s="331">
        <v>0</v>
      </c>
      <c r="H292" s="331">
        <v>0</v>
      </c>
      <c r="I292" s="331">
        <v>0</v>
      </c>
      <c r="J292" s="331">
        <v>462661.5</v>
      </c>
      <c r="K292" s="331">
        <v>754829.95</v>
      </c>
      <c r="L292" s="331">
        <v>475085.1</v>
      </c>
      <c r="M292" s="331">
        <v>463375.15</v>
      </c>
      <c r="N292" s="331">
        <v>472371.55</v>
      </c>
      <c r="O292" s="331">
        <v>454093.5</v>
      </c>
      <c r="P292" s="331">
        <v>477262.81</v>
      </c>
      <c r="Q292" s="331">
        <v>456342.24</v>
      </c>
      <c r="R292" s="332">
        <v>469229.95</v>
      </c>
    </row>
    <row r="293" spans="2:18" x14ac:dyDescent="0.25">
      <c r="B293" s="178"/>
      <c r="C293" s="230"/>
      <c r="D293" s="230"/>
      <c r="E293" s="173" t="s">
        <v>61</v>
      </c>
      <c r="F293" s="299">
        <v>0</v>
      </c>
      <c r="G293" s="250"/>
      <c r="H293" s="250"/>
      <c r="I293" s="250"/>
      <c r="J293" s="250"/>
      <c r="K293" s="250"/>
      <c r="L293" s="250"/>
      <c r="M293" s="191"/>
      <c r="N293" s="250"/>
      <c r="O293" s="250"/>
      <c r="P293" s="250"/>
      <c r="Q293" s="250"/>
      <c r="R293" s="251"/>
    </row>
    <row r="294" spans="2:18" x14ac:dyDescent="0.25">
      <c r="B294" s="178">
        <v>1</v>
      </c>
      <c r="C294" s="187" t="s">
        <v>72</v>
      </c>
      <c r="D294" s="188">
        <v>72.540000000000006</v>
      </c>
      <c r="E294" s="189">
        <v>14</v>
      </c>
      <c r="F294" s="191">
        <v>279279</v>
      </c>
      <c r="G294" s="191"/>
      <c r="H294" s="192"/>
      <c r="I294" s="191"/>
      <c r="J294" s="191">
        <v>30466.799999999999</v>
      </c>
      <c r="K294" s="191">
        <v>31482.36</v>
      </c>
      <c r="L294" s="191">
        <v>30466.799999999999</v>
      </c>
      <c r="M294" s="191">
        <v>31482.36</v>
      </c>
      <c r="N294" s="191">
        <v>31482.36</v>
      </c>
      <c r="O294" s="191">
        <v>30466.799999999999</v>
      </c>
      <c r="P294" s="191">
        <v>31482.36</v>
      </c>
      <c r="Q294" s="191">
        <v>30466.799999999999</v>
      </c>
      <c r="R294" s="193">
        <v>31482.36</v>
      </c>
    </row>
    <row r="295" spans="2:18" x14ac:dyDescent="0.25">
      <c r="B295" s="186">
        <v>1</v>
      </c>
      <c r="C295" s="187" t="s">
        <v>72</v>
      </c>
      <c r="D295" s="188">
        <v>72.540000000000006</v>
      </c>
      <c r="E295" s="189">
        <v>2</v>
      </c>
      <c r="F295" s="191">
        <v>26549.64</v>
      </c>
      <c r="G295" s="191"/>
      <c r="H295" s="192"/>
      <c r="I295" s="191"/>
      <c r="J295" s="191">
        <v>4352.3999999999996</v>
      </c>
      <c r="K295" s="191">
        <v>4497.4799999999996</v>
      </c>
      <c r="L295" s="191">
        <v>4352.3999999999996</v>
      </c>
      <c r="M295" s="191">
        <v>4497.4799999999996</v>
      </c>
      <c r="N295" s="191">
        <v>4497.4799999999996</v>
      </c>
      <c r="O295" s="191">
        <v>4352.3999999999996</v>
      </c>
      <c r="P295" s="191"/>
      <c r="Q295" s="191"/>
      <c r="R295" s="193"/>
    </row>
    <row r="296" spans="2:18" x14ac:dyDescent="0.25">
      <c r="B296" s="186">
        <v>1</v>
      </c>
      <c r="C296" s="187" t="s">
        <v>72</v>
      </c>
      <c r="D296" s="188">
        <v>72.540000000000006</v>
      </c>
      <c r="E296" s="189">
        <v>2</v>
      </c>
      <c r="F296" s="191">
        <v>13347.36</v>
      </c>
      <c r="G296" s="191"/>
      <c r="H296" s="192"/>
      <c r="I296" s="191"/>
      <c r="J296" s="191"/>
      <c r="K296" s="191"/>
      <c r="L296" s="191"/>
      <c r="M296" s="191"/>
      <c r="N296" s="191"/>
      <c r="O296" s="191"/>
      <c r="P296" s="191">
        <v>4497.4799999999996</v>
      </c>
      <c r="Q296" s="191">
        <v>4352.3999999999996</v>
      </c>
      <c r="R296" s="193">
        <v>4497.4799999999996</v>
      </c>
    </row>
    <row r="297" spans="2:18" x14ac:dyDescent="0.25">
      <c r="B297" s="186">
        <v>2</v>
      </c>
      <c r="C297" s="187" t="s">
        <v>125</v>
      </c>
      <c r="D297" s="188">
        <v>71.400000000000006</v>
      </c>
      <c r="E297" s="189">
        <v>14</v>
      </c>
      <c r="F297" s="191">
        <v>274890</v>
      </c>
      <c r="G297" s="191"/>
      <c r="H297" s="192"/>
      <c r="I297" s="191"/>
      <c r="J297" s="191">
        <v>29988</v>
      </c>
      <c r="K297" s="191">
        <v>30987.599999999999</v>
      </c>
      <c r="L297" s="191">
        <v>29988</v>
      </c>
      <c r="M297" s="191">
        <v>30987.599999999999</v>
      </c>
      <c r="N297" s="191">
        <v>30987.599999999999</v>
      </c>
      <c r="O297" s="191">
        <v>29988</v>
      </c>
      <c r="P297" s="191">
        <v>30987.599999999999</v>
      </c>
      <c r="Q297" s="191">
        <v>29988</v>
      </c>
      <c r="R297" s="193">
        <v>30987.599999999999</v>
      </c>
    </row>
    <row r="298" spans="2:18" x14ac:dyDescent="0.25">
      <c r="B298" s="186">
        <v>2</v>
      </c>
      <c r="C298" s="187" t="s">
        <v>125</v>
      </c>
      <c r="D298" s="188">
        <v>71.400000000000006</v>
      </c>
      <c r="E298" s="189">
        <v>3</v>
      </c>
      <c r="F298" s="191">
        <v>39198.6</v>
      </c>
      <c r="G298" s="191"/>
      <c r="H298" s="192"/>
      <c r="I298" s="191"/>
      <c r="J298" s="191">
        <v>6426</v>
      </c>
      <c r="K298" s="191">
        <v>6640.2</v>
      </c>
      <c r="L298" s="191">
        <v>6426</v>
      </c>
      <c r="M298" s="191">
        <v>6640.2</v>
      </c>
      <c r="N298" s="191">
        <v>6640.2</v>
      </c>
      <c r="O298" s="191">
        <v>6426</v>
      </c>
      <c r="P298" s="191"/>
      <c r="Q298" s="191"/>
      <c r="R298" s="193"/>
    </row>
    <row r="299" spans="2:18" x14ac:dyDescent="0.25">
      <c r="B299" s="186">
        <v>2</v>
      </c>
      <c r="C299" s="187" t="s">
        <v>125</v>
      </c>
      <c r="D299" s="188">
        <v>71.400000000000006</v>
      </c>
      <c r="E299" s="189">
        <v>2</v>
      </c>
      <c r="F299" s="191">
        <v>13137.6</v>
      </c>
      <c r="G299" s="191"/>
      <c r="H299" s="192"/>
      <c r="I299" s="191"/>
      <c r="J299" s="191"/>
      <c r="K299" s="191"/>
      <c r="L299" s="191"/>
      <c r="M299" s="191"/>
      <c r="N299" s="191"/>
      <c r="O299" s="191"/>
      <c r="P299" s="191">
        <v>4426.8</v>
      </c>
      <c r="Q299" s="191">
        <v>4284</v>
      </c>
      <c r="R299" s="193">
        <v>4426.8</v>
      </c>
    </row>
    <row r="300" spans="2:18" x14ac:dyDescent="0.25">
      <c r="B300" s="186">
        <v>3</v>
      </c>
      <c r="C300" s="187" t="s">
        <v>126</v>
      </c>
      <c r="D300" s="188">
        <v>71.400000000000006</v>
      </c>
      <c r="E300" s="189">
        <v>1</v>
      </c>
      <c r="F300" s="191">
        <v>19635</v>
      </c>
      <c r="G300" s="191"/>
      <c r="H300" s="192"/>
      <c r="I300" s="191"/>
      <c r="J300" s="191">
        <v>2142</v>
      </c>
      <c r="K300" s="191">
        <v>2213.4</v>
      </c>
      <c r="L300" s="191">
        <v>2142</v>
      </c>
      <c r="M300" s="191">
        <v>2213.4</v>
      </c>
      <c r="N300" s="191">
        <v>2213.4</v>
      </c>
      <c r="O300" s="191">
        <v>2142</v>
      </c>
      <c r="P300" s="191">
        <v>2213.4</v>
      </c>
      <c r="Q300" s="191">
        <v>2142</v>
      </c>
      <c r="R300" s="193">
        <v>2213.4</v>
      </c>
    </row>
    <row r="301" spans="2:18" x14ac:dyDescent="0.25">
      <c r="B301" s="186">
        <v>3</v>
      </c>
      <c r="C301" s="187" t="s">
        <v>126</v>
      </c>
      <c r="D301" s="188">
        <v>71.400000000000006</v>
      </c>
      <c r="E301" s="189">
        <v>1</v>
      </c>
      <c r="F301" s="191">
        <v>13066.2</v>
      </c>
      <c r="G301" s="191"/>
      <c r="H301" s="192"/>
      <c r="I301" s="191"/>
      <c r="J301" s="191">
        <v>2142</v>
      </c>
      <c r="K301" s="191">
        <v>2213.4</v>
      </c>
      <c r="L301" s="191">
        <v>2142</v>
      </c>
      <c r="M301" s="191">
        <v>2213.4</v>
      </c>
      <c r="N301" s="191">
        <v>2213.4</v>
      </c>
      <c r="O301" s="191">
        <v>2142</v>
      </c>
      <c r="P301" s="191"/>
      <c r="Q301" s="191"/>
      <c r="R301" s="193"/>
    </row>
    <row r="302" spans="2:18" x14ac:dyDescent="0.25">
      <c r="B302" s="186">
        <v>3</v>
      </c>
      <c r="C302" s="187" t="s">
        <v>126</v>
      </c>
      <c r="D302" s="188">
        <v>71.400000000000006</v>
      </c>
      <c r="E302" s="189">
        <v>1</v>
      </c>
      <c r="F302" s="191">
        <v>6568.8</v>
      </c>
      <c r="G302" s="191"/>
      <c r="H302" s="192"/>
      <c r="I302" s="191"/>
      <c r="J302" s="191"/>
      <c r="K302" s="191"/>
      <c r="L302" s="191"/>
      <c r="M302" s="191"/>
      <c r="N302" s="191"/>
      <c r="O302" s="191"/>
      <c r="P302" s="191">
        <v>2213.4</v>
      </c>
      <c r="Q302" s="191">
        <v>2142</v>
      </c>
      <c r="R302" s="193">
        <v>2213.4</v>
      </c>
    </row>
    <row r="303" spans="2:18" ht="15" customHeight="1" x14ac:dyDescent="0.25">
      <c r="B303" s="186">
        <v>4</v>
      </c>
      <c r="C303" s="187" t="s">
        <v>127</v>
      </c>
      <c r="D303" s="188">
        <v>75.64</v>
      </c>
      <c r="E303" s="307">
        <v>1</v>
      </c>
      <c r="F303" s="191">
        <v>20801</v>
      </c>
      <c r="G303" s="191"/>
      <c r="H303" s="192"/>
      <c r="I303" s="191"/>
      <c r="J303" s="191">
        <v>2269.1999999999998</v>
      </c>
      <c r="K303" s="191">
        <v>2344.84</v>
      </c>
      <c r="L303" s="191">
        <v>2269.1999999999998</v>
      </c>
      <c r="M303" s="191">
        <v>2344.84</v>
      </c>
      <c r="N303" s="191">
        <v>2344.84</v>
      </c>
      <c r="O303" s="191">
        <v>2269.1999999999998</v>
      </c>
      <c r="P303" s="191">
        <v>2344.84</v>
      </c>
      <c r="Q303" s="191">
        <v>2269.1999999999998</v>
      </c>
      <c r="R303" s="193">
        <v>2344.84</v>
      </c>
    </row>
    <row r="304" spans="2:18" x14ac:dyDescent="0.25">
      <c r="B304" s="186">
        <v>5</v>
      </c>
      <c r="C304" s="187" t="s">
        <v>62</v>
      </c>
      <c r="D304" s="188">
        <v>71.400000000000006</v>
      </c>
      <c r="E304" s="189">
        <v>13</v>
      </c>
      <c r="F304" s="191">
        <v>255255</v>
      </c>
      <c r="G304" s="191"/>
      <c r="H304" s="192"/>
      <c r="I304" s="191"/>
      <c r="J304" s="191">
        <v>27846</v>
      </c>
      <c r="K304" s="191">
        <v>28774.2</v>
      </c>
      <c r="L304" s="191">
        <v>28203</v>
      </c>
      <c r="M304" s="191">
        <v>28774.2</v>
      </c>
      <c r="N304" s="191">
        <v>28774.2</v>
      </c>
      <c r="O304" s="191">
        <v>27846</v>
      </c>
      <c r="P304" s="191">
        <v>28774.2</v>
      </c>
      <c r="Q304" s="191">
        <v>27846</v>
      </c>
      <c r="R304" s="193">
        <v>28774.2</v>
      </c>
    </row>
    <row r="305" spans="2:18" x14ac:dyDescent="0.25">
      <c r="B305" s="186">
        <v>5</v>
      </c>
      <c r="C305" s="187" t="s">
        <v>62</v>
      </c>
      <c r="D305" s="188">
        <v>71.400000000000006</v>
      </c>
      <c r="E305" s="189">
        <v>1</v>
      </c>
      <c r="F305" s="191">
        <v>4355.3999999999996</v>
      </c>
      <c r="G305" s="192"/>
      <c r="H305" s="192"/>
      <c r="I305" s="191"/>
      <c r="J305" s="191">
        <v>2142</v>
      </c>
      <c r="K305" s="191">
        <v>2213.4</v>
      </c>
      <c r="L305" s="191">
        <v>-285.60000000000002</v>
      </c>
      <c r="M305" s="191"/>
      <c r="N305" s="191"/>
      <c r="O305" s="191"/>
      <c r="P305" s="191"/>
      <c r="Q305" s="191"/>
      <c r="R305" s="193"/>
    </row>
    <row r="306" spans="2:18" x14ac:dyDescent="0.25">
      <c r="B306" s="186">
        <v>5</v>
      </c>
      <c r="C306" s="187" t="s">
        <v>62</v>
      </c>
      <c r="D306" s="188">
        <v>71.400000000000006</v>
      </c>
      <c r="E306" s="189">
        <v>3</v>
      </c>
      <c r="F306" s="191">
        <v>39198.6</v>
      </c>
      <c r="G306" s="191"/>
      <c r="H306" s="192"/>
      <c r="I306" s="191"/>
      <c r="J306" s="191">
        <v>6426</v>
      </c>
      <c r="K306" s="191">
        <v>6640.2</v>
      </c>
      <c r="L306" s="191">
        <v>6426</v>
      </c>
      <c r="M306" s="191">
        <v>6640.2</v>
      </c>
      <c r="N306" s="191">
        <v>6640.2</v>
      </c>
      <c r="O306" s="191">
        <v>6426</v>
      </c>
      <c r="P306" s="191"/>
      <c r="Q306" s="191"/>
      <c r="R306" s="193"/>
    </row>
    <row r="307" spans="2:18" x14ac:dyDescent="0.25">
      <c r="B307" s="186">
        <v>5</v>
      </c>
      <c r="C307" s="187" t="s">
        <v>62</v>
      </c>
      <c r="D307" s="188">
        <v>71.400000000000006</v>
      </c>
      <c r="E307" s="189">
        <v>3</v>
      </c>
      <c r="F307" s="191">
        <v>19706.400000000001</v>
      </c>
      <c r="G307" s="191"/>
      <c r="H307" s="192"/>
      <c r="I307" s="191"/>
      <c r="J307" s="191"/>
      <c r="K307" s="191"/>
      <c r="L307" s="191"/>
      <c r="M307" s="191"/>
      <c r="N307" s="191"/>
      <c r="O307" s="191"/>
      <c r="P307" s="191">
        <v>6640.2</v>
      </c>
      <c r="Q307" s="191">
        <v>6426</v>
      </c>
      <c r="R307" s="193">
        <v>6640.2</v>
      </c>
    </row>
    <row r="308" spans="2:18" x14ac:dyDescent="0.25">
      <c r="B308" s="186">
        <v>6</v>
      </c>
      <c r="C308" s="187" t="s">
        <v>32</v>
      </c>
      <c r="D308" s="188">
        <v>76.59</v>
      </c>
      <c r="E308" s="189">
        <v>1</v>
      </c>
      <c r="F308" s="191">
        <v>21062.25</v>
      </c>
      <c r="G308" s="191"/>
      <c r="H308" s="192"/>
      <c r="I308" s="191"/>
      <c r="J308" s="191">
        <v>2297.6999999999998</v>
      </c>
      <c r="K308" s="191">
        <v>2374.29</v>
      </c>
      <c r="L308" s="191">
        <v>2297.6999999999998</v>
      </c>
      <c r="M308" s="191">
        <v>2374.29</v>
      </c>
      <c r="N308" s="191">
        <v>2374.29</v>
      </c>
      <c r="O308" s="191">
        <v>2297.6999999999998</v>
      </c>
      <c r="P308" s="191">
        <v>2374.29</v>
      </c>
      <c r="Q308" s="191">
        <v>2297.6999999999998</v>
      </c>
      <c r="R308" s="193">
        <v>2374.29</v>
      </c>
    </row>
    <row r="309" spans="2:18" x14ac:dyDescent="0.25">
      <c r="B309" s="186">
        <v>7</v>
      </c>
      <c r="C309" s="187" t="s">
        <v>92</v>
      </c>
      <c r="D309" s="188">
        <v>72.540000000000006</v>
      </c>
      <c r="E309" s="189">
        <v>1</v>
      </c>
      <c r="F309" s="191">
        <v>19948.5</v>
      </c>
      <c r="G309" s="191"/>
      <c r="H309" s="192"/>
      <c r="I309" s="191"/>
      <c r="J309" s="191">
        <v>2176.1999999999998</v>
      </c>
      <c r="K309" s="191">
        <v>2248.7399999999998</v>
      </c>
      <c r="L309" s="191">
        <v>2176.1999999999998</v>
      </c>
      <c r="M309" s="191">
        <v>2248.7399999999998</v>
      </c>
      <c r="N309" s="191">
        <v>2248.7399999999998</v>
      </c>
      <c r="O309" s="191">
        <v>2176.1999999999998</v>
      </c>
      <c r="P309" s="191">
        <v>2248.7399999999998</v>
      </c>
      <c r="Q309" s="191">
        <v>2176.1999999999998</v>
      </c>
      <c r="R309" s="193">
        <v>2248.7399999999998</v>
      </c>
    </row>
    <row r="310" spans="2:18" ht="26.25" x14ac:dyDescent="0.25">
      <c r="B310" s="186">
        <v>8</v>
      </c>
      <c r="C310" s="187" t="s">
        <v>81</v>
      </c>
      <c r="D310" s="188">
        <v>72.540000000000006</v>
      </c>
      <c r="E310" s="189">
        <v>1</v>
      </c>
      <c r="F310" s="191">
        <v>13274.82</v>
      </c>
      <c r="G310" s="191"/>
      <c r="H310" s="192"/>
      <c r="I310" s="191"/>
      <c r="J310" s="191">
        <v>2176.1999999999998</v>
      </c>
      <c r="K310" s="191">
        <v>2248.7399999999998</v>
      </c>
      <c r="L310" s="191">
        <v>2176.1999999999998</v>
      </c>
      <c r="M310" s="191">
        <v>2248.7399999999998</v>
      </c>
      <c r="N310" s="191">
        <v>2248.7399999999998</v>
      </c>
      <c r="O310" s="191">
        <v>2176.1999999999998</v>
      </c>
      <c r="P310" s="191"/>
      <c r="Q310" s="191"/>
      <c r="R310" s="193"/>
    </row>
    <row r="311" spans="2:18" x14ac:dyDescent="0.25">
      <c r="B311" s="186">
        <v>8</v>
      </c>
      <c r="C311" s="333" t="s">
        <v>30</v>
      </c>
      <c r="D311" s="188">
        <v>72.540000000000006</v>
      </c>
      <c r="E311" s="189">
        <v>1</v>
      </c>
      <c r="F311" s="191">
        <v>6673.68</v>
      </c>
      <c r="G311" s="191"/>
      <c r="H311" s="192"/>
      <c r="I311" s="191"/>
      <c r="J311" s="191"/>
      <c r="K311" s="191"/>
      <c r="L311" s="191"/>
      <c r="M311" s="191"/>
      <c r="N311" s="191"/>
      <c r="O311" s="191"/>
      <c r="P311" s="191"/>
      <c r="Q311" s="191">
        <v>4424.9399999999996</v>
      </c>
      <c r="R311" s="193">
        <v>2248.7399999999998</v>
      </c>
    </row>
    <row r="312" spans="2:18" x14ac:dyDescent="0.25">
      <c r="B312" s="186">
        <v>9</v>
      </c>
      <c r="C312" s="187" t="s">
        <v>63</v>
      </c>
      <c r="D312" s="188">
        <v>78.25</v>
      </c>
      <c r="E312" s="189">
        <v>3</v>
      </c>
      <c r="F312" s="191">
        <v>64556.25</v>
      </c>
      <c r="G312" s="191"/>
      <c r="H312" s="192"/>
      <c r="I312" s="191"/>
      <c r="J312" s="191">
        <v>7042.5</v>
      </c>
      <c r="K312" s="191">
        <v>7277.25</v>
      </c>
      <c r="L312" s="191">
        <v>7042.5</v>
      </c>
      <c r="M312" s="191">
        <v>7277.25</v>
      </c>
      <c r="N312" s="191">
        <v>7277.25</v>
      </c>
      <c r="O312" s="191">
        <v>7042.5</v>
      </c>
      <c r="P312" s="191">
        <v>7277.25</v>
      </c>
      <c r="Q312" s="191">
        <v>7042.5</v>
      </c>
      <c r="R312" s="193">
        <v>7277.25</v>
      </c>
    </row>
    <row r="313" spans="2:18" x14ac:dyDescent="0.25">
      <c r="B313" s="186">
        <v>9</v>
      </c>
      <c r="C313" s="187" t="s">
        <v>63</v>
      </c>
      <c r="D313" s="188">
        <v>78.25</v>
      </c>
      <c r="E313" s="189">
        <v>2</v>
      </c>
      <c r="F313" s="191">
        <v>28639.5</v>
      </c>
      <c r="G313" s="191"/>
      <c r="H313" s="192"/>
      <c r="I313" s="191"/>
      <c r="J313" s="191">
        <v>4695</v>
      </c>
      <c r="K313" s="191">
        <v>4851.5</v>
      </c>
      <c r="L313" s="191">
        <v>4695</v>
      </c>
      <c r="M313" s="191">
        <v>4851.5</v>
      </c>
      <c r="N313" s="191">
        <v>4851.5</v>
      </c>
      <c r="O313" s="191">
        <v>4695</v>
      </c>
      <c r="P313" s="191"/>
      <c r="Q313" s="191"/>
      <c r="R313" s="193"/>
    </row>
    <row r="314" spans="2:18" x14ac:dyDescent="0.25">
      <c r="B314" s="186">
        <v>9</v>
      </c>
      <c r="C314" s="187" t="s">
        <v>63</v>
      </c>
      <c r="D314" s="188">
        <v>78.25</v>
      </c>
      <c r="E314" s="189">
        <v>2</v>
      </c>
      <c r="F314" s="191">
        <v>14398</v>
      </c>
      <c r="G314" s="191"/>
      <c r="H314" s="192"/>
      <c r="I314" s="191"/>
      <c r="J314" s="191"/>
      <c r="K314" s="191"/>
      <c r="L314" s="191"/>
      <c r="M314" s="191"/>
      <c r="N314" s="191"/>
      <c r="O314" s="191"/>
      <c r="P314" s="191">
        <v>4851.5</v>
      </c>
      <c r="Q314" s="191">
        <v>4695</v>
      </c>
      <c r="R314" s="193">
        <v>4851.5</v>
      </c>
    </row>
    <row r="315" spans="2:18" x14ac:dyDescent="0.25">
      <c r="B315" s="186">
        <v>10</v>
      </c>
      <c r="C315" s="187" t="s">
        <v>82</v>
      </c>
      <c r="D315" s="188">
        <v>71.400000000000006</v>
      </c>
      <c r="E315" s="189">
        <v>110</v>
      </c>
      <c r="F315" s="191">
        <v>2159850</v>
      </c>
      <c r="G315" s="191"/>
      <c r="H315" s="192"/>
      <c r="I315" s="191"/>
      <c r="J315" s="191">
        <v>235620</v>
      </c>
      <c r="K315" s="191">
        <v>243474</v>
      </c>
      <c r="L315" s="191">
        <v>235620</v>
      </c>
      <c r="M315" s="191">
        <v>243474</v>
      </c>
      <c r="N315" s="191">
        <v>243474</v>
      </c>
      <c r="O315" s="191">
        <v>235620</v>
      </c>
      <c r="P315" s="191">
        <v>243474</v>
      </c>
      <c r="Q315" s="191">
        <v>235620</v>
      </c>
      <c r="R315" s="193">
        <v>243474</v>
      </c>
    </row>
    <row r="316" spans="2:18" x14ac:dyDescent="0.25">
      <c r="B316" s="186">
        <v>10</v>
      </c>
      <c r="C316" s="187" t="s">
        <v>82</v>
      </c>
      <c r="D316" s="188">
        <v>71.400000000000006</v>
      </c>
      <c r="E316" s="189">
        <v>1</v>
      </c>
      <c r="F316" s="191">
        <v>4355.3999999999996</v>
      </c>
      <c r="G316" s="192"/>
      <c r="H316" s="192"/>
      <c r="I316" s="191"/>
      <c r="J316" s="191">
        <v>2142</v>
      </c>
      <c r="K316" s="191">
        <v>2213.4</v>
      </c>
      <c r="L316" s="191"/>
      <c r="M316" s="191"/>
      <c r="N316" s="191"/>
      <c r="O316" s="191"/>
      <c r="P316" s="191"/>
      <c r="Q316" s="191"/>
      <c r="R316" s="193"/>
    </row>
    <row r="317" spans="2:18" x14ac:dyDescent="0.25">
      <c r="B317" s="186">
        <v>10</v>
      </c>
      <c r="C317" s="187" t="s">
        <v>82</v>
      </c>
      <c r="D317" s="188">
        <v>71.400000000000006</v>
      </c>
      <c r="E317" s="189">
        <v>19</v>
      </c>
      <c r="F317" s="191">
        <v>248257.8</v>
      </c>
      <c r="G317" s="191"/>
      <c r="H317" s="192"/>
      <c r="I317" s="191"/>
      <c r="J317" s="191">
        <v>40698</v>
      </c>
      <c r="K317" s="191">
        <v>42054.6</v>
      </c>
      <c r="L317" s="191">
        <v>40698</v>
      </c>
      <c r="M317" s="191">
        <v>42054.6</v>
      </c>
      <c r="N317" s="191">
        <v>42054.6</v>
      </c>
      <c r="O317" s="191">
        <v>40698</v>
      </c>
      <c r="P317" s="191"/>
      <c r="Q317" s="191"/>
      <c r="R317" s="193"/>
    </row>
    <row r="318" spans="2:18" x14ac:dyDescent="0.25">
      <c r="B318" s="186">
        <v>10</v>
      </c>
      <c r="C318" s="187" t="s">
        <v>82</v>
      </c>
      <c r="D318" s="188">
        <v>71.400000000000006</v>
      </c>
      <c r="E318" s="189">
        <v>19</v>
      </c>
      <c r="F318" s="191">
        <v>124807.2</v>
      </c>
      <c r="G318" s="191"/>
      <c r="H318" s="192"/>
      <c r="I318" s="191"/>
      <c r="J318" s="191"/>
      <c r="K318" s="191"/>
      <c r="L318" s="191"/>
      <c r="M318" s="191"/>
      <c r="N318" s="191"/>
      <c r="O318" s="191"/>
      <c r="P318" s="191">
        <v>42054.6</v>
      </c>
      <c r="Q318" s="191">
        <v>40698</v>
      </c>
      <c r="R318" s="193">
        <v>42054.6</v>
      </c>
    </row>
    <row r="319" spans="2:18" x14ac:dyDescent="0.25">
      <c r="B319" s="186">
        <v>10</v>
      </c>
      <c r="C319" s="187" t="s">
        <v>82</v>
      </c>
      <c r="D319" s="188">
        <v>71.400000000000006</v>
      </c>
      <c r="E319" s="189">
        <v>1</v>
      </c>
      <c r="F319" s="191">
        <v>4355.3999999999996</v>
      </c>
      <c r="G319" s="192"/>
      <c r="H319" s="192"/>
      <c r="I319" s="191"/>
      <c r="J319" s="191">
        <v>2142</v>
      </c>
      <c r="K319" s="191">
        <v>2213.4</v>
      </c>
      <c r="L319" s="191"/>
      <c r="M319" s="334"/>
      <c r="N319" s="191"/>
      <c r="O319" s="191"/>
      <c r="P319" s="191"/>
      <c r="Q319" s="191"/>
      <c r="R319" s="193"/>
    </row>
    <row r="320" spans="2:18" x14ac:dyDescent="0.25">
      <c r="B320" s="186">
        <v>10</v>
      </c>
      <c r="C320" s="187" t="s">
        <v>82</v>
      </c>
      <c r="D320" s="188">
        <v>71.400000000000006</v>
      </c>
      <c r="E320" s="189">
        <v>68</v>
      </c>
      <c r="F320" s="191">
        <v>291312</v>
      </c>
      <c r="G320" s="192"/>
      <c r="H320" s="192"/>
      <c r="I320" s="191"/>
      <c r="J320" s="191"/>
      <c r="K320" s="191">
        <v>276746.40000000002</v>
      </c>
      <c r="L320" s="191">
        <v>14565.6</v>
      </c>
      <c r="M320" s="191">
        <v>-8139.6</v>
      </c>
      <c r="N320" s="191"/>
      <c r="O320" s="191"/>
      <c r="P320" s="191">
        <v>8139.6</v>
      </c>
      <c r="Q320" s="191"/>
      <c r="R320" s="193"/>
    </row>
    <row r="321" spans="2:18" x14ac:dyDescent="0.25">
      <c r="B321" s="186">
        <v>10</v>
      </c>
      <c r="C321" s="187" t="s">
        <v>82</v>
      </c>
      <c r="D321" s="188">
        <v>71.400000000000006</v>
      </c>
      <c r="E321" s="189">
        <v>1</v>
      </c>
      <c r="F321" s="191">
        <v>4284</v>
      </c>
      <c r="G321" s="191"/>
      <c r="H321" s="192"/>
      <c r="I321" s="191"/>
      <c r="J321" s="191"/>
      <c r="K321" s="191"/>
      <c r="L321" s="191">
        <v>4212.6000000000004</v>
      </c>
      <c r="M321" s="191">
        <v>71.400000000000006</v>
      </c>
      <c r="N321" s="191"/>
      <c r="O321" s="191"/>
      <c r="P321" s="191"/>
      <c r="Q321" s="191"/>
      <c r="R321" s="193"/>
    </row>
    <row r="322" spans="2:18" x14ac:dyDescent="0.25">
      <c r="B322" s="335">
        <v>11</v>
      </c>
      <c r="C322" s="336" t="s">
        <v>90</v>
      </c>
      <c r="D322" s="337">
        <v>71.400000000000006</v>
      </c>
      <c r="E322" s="268">
        <v>1</v>
      </c>
      <c r="F322" s="265">
        <v>8710.7999999999993</v>
      </c>
      <c r="G322" s="265"/>
      <c r="H322" s="338"/>
      <c r="I322" s="265"/>
      <c r="J322" s="265"/>
      <c r="K322" s="265"/>
      <c r="L322" s="265"/>
      <c r="M322" s="265"/>
      <c r="N322" s="265"/>
      <c r="O322" s="265"/>
      <c r="P322" s="265">
        <v>4355.3999999999996</v>
      </c>
      <c r="Q322" s="265">
        <v>2142</v>
      </c>
      <c r="R322" s="266">
        <v>2213.4</v>
      </c>
    </row>
    <row r="323" spans="2:18" x14ac:dyDescent="0.25">
      <c r="B323" s="186">
        <v>11</v>
      </c>
      <c r="C323" s="187" t="s">
        <v>90</v>
      </c>
      <c r="D323" s="188">
        <v>71.400000000000006</v>
      </c>
      <c r="E323" s="189">
        <v>14</v>
      </c>
      <c r="F323" s="191">
        <v>274890</v>
      </c>
      <c r="G323" s="191"/>
      <c r="H323" s="192"/>
      <c r="I323" s="191"/>
      <c r="J323" s="191">
        <v>29988</v>
      </c>
      <c r="K323" s="191">
        <v>30987.599999999999</v>
      </c>
      <c r="L323" s="191">
        <v>29988</v>
      </c>
      <c r="M323" s="191">
        <v>30987.599999999999</v>
      </c>
      <c r="N323" s="191">
        <v>30987.599999999999</v>
      </c>
      <c r="O323" s="191">
        <v>29988</v>
      </c>
      <c r="P323" s="191">
        <v>30987.599999999999</v>
      </c>
      <c r="Q323" s="191">
        <v>29988</v>
      </c>
      <c r="R323" s="193">
        <v>30987.599999999999</v>
      </c>
    </row>
    <row r="324" spans="2:18" x14ac:dyDescent="0.25">
      <c r="B324" s="186">
        <v>11</v>
      </c>
      <c r="C324" s="187" t="s">
        <v>90</v>
      </c>
      <c r="D324" s="188">
        <v>71.400000000000006</v>
      </c>
      <c r="E324" s="189">
        <v>1</v>
      </c>
      <c r="F324" s="191">
        <v>21705.599999999999</v>
      </c>
      <c r="G324" s="191"/>
      <c r="H324" s="192"/>
      <c r="I324" s="191"/>
      <c r="J324" s="191">
        <v>2142</v>
      </c>
      <c r="K324" s="191">
        <v>2213.4</v>
      </c>
      <c r="L324" s="191">
        <v>2142</v>
      </c>
      <c r="M324" s="191">
        <v>2213.4</v>
      </c>
      <c r="N324" s="191">
        <v>4212.6000000000004</v>
      </c>
      <c r="O324" s="191">
        <v>2142</v>
      </c>
      <c r="P324" s="191">
        <v>2213.4</v>
      </c>
      <c r="Q324" s="191">
        <v>2142</v>
      </c>
      <c r="R324" s="193">
        <v>2213.4</v>
      </c>
    </row>
    <row r="325" spans="2:18" x14ac:dyDescent="0.25">
      <c r="B325" s="186">
        <v>11</v>
      </c>
      <c r="C325" s="187" t="s">
        <v>90</v>
      </c>
      <c r="D325" s="188">
        <v>71.400000000000006</v>
      </c>
      <c r="E325" s="189">
        <v>1</v>
      </c>
      <c r="F325" s="191">
        <v>9853.2000000000007</v>
      </c>
      <c r="G325" s="191"/>
      <c r="H325" s="192"/>
      <c r="I325" s="191"/>
      <c r="J325" s="191">
        <v>2142</v>
      </c>
      <c r="K325" s="191">
        <v>2213.4</v>
      </c>
      <c r="L325" s="191">
        <v>2142</v>
      </c>
      <c r="M325" s="191">
        <v>2213.4</v>
      </c>
      <c r="N325" s="191">
        <v>1142.4000000000001</v>
      </c>
      <c r="O325" s="191"/>
      <c r="P325" s="191"/>
      <c r="Q325" s="191"/>
      <c r="R325" s="193"/>
    </row>
    <row r="326" spans="2:18" x14ac:dyDescent="0.25">
      <c r="B326" s="186">
        <v>11</v>
      </c>
      <c r="C326" s="187" t="s">
        <v>90</v>
      </c>
      <c r="D326" s="188">
        <v>71.400000000000006</v>
      </c>
      <c r="E326" s="189">
        <v>6</v>
      </c>
      <c r="F326" s="191">
        <v>78397.2</v>
      </c>
      <c r="G326" s="191"/>
      <c r="H326" s="192"/>
      <c r="I326" s="191"/>
      <c r="J326" s="191">
        <v>12852</v>
      </c>
      <c r="K326" s="191">
        <v>13280.4</v>
      </c>
      <c r="L326" s="191">
        <v>12852</v>
      </c>
      <c r="M326" s="191">
        <v>13280.4</v>
      </c>
      <c r="N326" s="191">
        <v>13280.4</v>
      </c>
      <c r="O326" s="191">
        <v>12852</v>
      </c>
      <c r="P326" s="191"/>
      <c r="Q326" s="191"/>
      <c r="R326" s="193"/>
    </row>
    <row r="327" spans="2:18" x14ac:dyDescent="0.25">
      <c r="B327" s="186">
        <v>11</v>
      </c>
      <c r="C327" s="187" t="s">
        <v>90</v>
      </c>
      <c r="D327" s="188">
        <v>71.400000000000006</v>
      </c>
      <c r="E327" s="189">
        <v>6</v>
      </c>
      <c r="F327" s="191">
        <v>39412.800000000003</v>
      </c>
      <c r="G327" s="191"/>
      <c r="H327" s="192"/>
      <c r="I327" s="191"/>
      <c r="J327" s="191"/>
      <c r="K327" s="191"/>
      <c r="L327" s="191"/>
      <c r="M327" s="191"/>
      <c r="N327" s="191"/>
      <c r="O327" s="191"/>
      <c r="P327" s="191">
        <v>13280.4</v>
      </c>
      <c r="Q327" s="191">
        <v>12852</v>
      </c>
      <c r="R327" s="193">
        <v>13280.4</v>
      </c>
    </row>
    <row r="328" spans="2:18" ht="26.25" x14ac:dyDescent="0.25">
      <c r="B328" s="186">
        <v>12</v>
      </c>
      <c r="C328" s="187" t="s">
        <v>93</v>
      </c>
      <c r="D328" s="188">
        <v>78.25</v>
      </c>
      <c r="E328" s="189">
        <v>1</v>
      </c>
      <c r="F328" s="191">
        <v>21518.75</v>
      </c>
      <c r="G328" s="191"/>
      <c r="H328" s="192"/>
      <c r="I328" s="191"/>
      <c r="J328" s="191">
        <v>2347.5</v>
      </c>
      <c r="K328" s="191">
        <v>2425.75</v>
      </c>
      <c r="L328" s="191">
        <v>2347.5</v>
      </c>
      <c r="M328" s="191">
        <v>2425.75</v>
      </c>
      <c r="N328" s="191">
        <v>2425.75</v>
      </c>
      <c r="O328" s="191">
        <v>2347.5</v>
      </c>
      <c r="P328" s="191">
        <v>2425.75</v>
      </c>
      <c r="Q328" s="191">
        <v>2347.5</v>
      </c>
      <c r="R328" s="193">
        <v>2425.75</v>
      </c>
    </row>
    <row r="329" spans="2:18" ht="15.75" thickBot="1" x14ac:dyDescent="0.3">
      <c r="B329" s="178"/>
      <c r="C329" s="179" t="s">
        <v>68</v>
      </c>
      <c r="D329" s="180"/>
      <c r="E329" s="181"/>
      <c r="F329" s="183">
        <v>8674.25</v>
      </c>
      <c r="G329" s="225"/>
      <c r="H329" s="184"/>
      <c r="I329" s="183"/>
      <c r="J329" s="183"/>
      <c r="K329" s="183"/>
      <c r="L329" s="183"/>
      <c r="M329" s="183"/>
      <c r="N329" s="183"/>
      <c r="O329" s="183"/>
      <c r="P329" s="183"/>
      <c r="Q329" s="183"/>
      <c r="R329" s="193"/>
    </row>
    <row r="330" spans="2:18" x14ac:dyDescent="0.25">
      <c r="B330" s="289"/>
      <c r="C330" s="551" t="s">
        <v>128</v>
      </c>
      <c r="D330" s="552"/>
      <c r="E330" s="291"/>
      <c r="F330" s="292"/>
      <c r="G330" s="292"/>
      <c r="H330" s="293"/>
      <c r="I330" s="292"/>
      <c r="J330" s="292"/>
      <c r="K330" s="292"/>
      <c r="L330" s="292"/>
      <c r="M330" s="292"/>
      <c r="N330" s="292"/>
      <c r="O330" s="292"/>
      <c r="P330" s="292"/>
      <c r="Q330" s="292"/>
      <c r="R330" s="294"/>
    </row>
    <row r="331" spans="2:18" ht="30.75" customHeight="1" thickBot="1" x14ac:dyDescent="0.3">
      <c r="B331" s="329"/>
      <c r="C331" s="550" t="s">
        <v>129</v>
      </c>
      <c r="D331" s="550"/>
      <c r="E331" s="339">
        <v>118</v>
      </c>
      <c r="F331" s="340">
        <v>2944637</v>
      </c>
      <c r="G331" s="340">
        <v>240746.31</v>
      </c>
      <c r="H331" s="340">
        <v>221437.98</v>
      </c>
      <c r="I331" s="340">
        <v>242995.05</v>
      </c>
      <c r="J331" s="340">
        <v>230686.8</v>
      </c>
      <c r="K331" s="340">
        <v>236162.96</v>
      </c>
      <c r="L331" s="340">
        <v>236192.81</v>
      </c>
      <c r="M331" s="340">
        <v>255659.89</v>
      </c>
      <c r="N331" s="340">
        <v>260834.93</v>
      </c>
      <c r="O331" s="340">
        <v>250782.3</v>
      </c>
      <c r="P331" s="340">
        <v>261319.41</v>
      </c>
      <c r="Q331" s="340">
        <v>249711.3</v>
      </c>
      <c r="R331" s="341">
        <v>255821.61</v>
      </c>
    </row>
    <row r="332" spans="2:18" x14ac:dyDescent="0.25">
      <c r="B332" s="178"/>
      <c r="C332" s="230"/>
      <c r="D332" s="230"/>
      <c r="E332" s="173" t="s">
        <v>61</v>
      </c>
      <c r="F332" s="299">
        <v>0</v>
      </c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1"/>
    </row>
    <row r="333" spans="2:18" x14ac:dyDescent="0.25">
      <c r="B333" s="213">
        <v>1</v>
      </c>
      <c r="C333" s="342" t="s">
        <v>72</v>
      </c>
      <c r="D333" s="253">
        <v>72.540000000000006</v>
      </c>
      <c r="E333" s="343">
        <v>34</v>
      </c>
      <c r="F333" s="256">
        <v>900221.4</v>
      </c>
      <c r="G333" s="191">
        <v>74208.42</v>
      </c>
      <c r="H333" s="192">
        <v>71016.66</v>
      </c>
      <c r="I333" s="191">
        <v>76457.16</v>
      </c>
      <c r="J333" s="191">
        <v>73990.8</v>
      </c>
      <c r="K333" s="191">
        <v>76457.16</v>
      </c>
      <c r="L333" s="191">
        <v>73990.8</v>
      </c>
      <c r="M333" s="191">
        <v>76457.16</v>
      </c>
      <c r="N333" s="183">
        <v>76457.16</v>
      </c>
      <c r="O333" s="183">
        <v>73990.8</v>
      </c>
      <c r="P333" s="183">
        <v>76457.16</v>
      </c>
      <c r="Q333" s="183">
        <v>73990.8</v>
      </c>
      <c r="R333" s="185">
        <v>76457.16</v>
      </c>
    </row>
    <row r="334" spans="2:18" x14ac:dyDescent="0.25">
      <c r="B334" s="178">
        <v>2</v>
      </c>
      <c r="C334" s="344" t="s">
        <v>130</v>
      </c>
      <c r="D334" s="180">
        <v>73.59</v>
      </c>
      <c r="E334" s="189">
        <v>2</v>
      </c>
      <c r="F334" s="191">
        <v>53720.7</v>
      </c>
      <c r="G334" s="191">
        <v>4562.58</v>
      </c>
      <c r="H334" s="192">
        <v>4121.04</v>
      </c>
      <c r="I334" s="191">
        <v>4562.58</v>
      </c>
      <c r="J334" s="191">
        <v>4415.3999999999996</v>
      </c>
      <c r="K334" s="191">
        <v>4562.58</v>
      </c>
      <c r="L334" s="191">
        <v>4415.3999999999996</v>
      </c>
      <c r="M334" s="191">
        <v>4562.58</v>
      </c>
      <c r="N334" s="183">
        <v>4562.58</v>
      </c>
      <c r="O334" s="183">
        <v>4415.3999999999996</v>
      </c>
      <c r="P334" s="183">
        <v>4562.58</v>
      </c>
      <c r="Q334" s="183">
        <v>4415.3999999999996</v>
      </c>
      <c r="R334" s="185">
        <v>4562.58</v>
      </c>
    </row>
    <row r="335" spans="2:18" x14ac:dyDescent="0.25">
      <c r="B335" s="178">
        <v>3</v>
      </c>
      <c r="C335" s="344" t="s">
        <v>125</v>
      </c>
      <c r="D335" s="180">
        <v>71.400000000000006</v>
      </c>
      <c r="E335" s="189">
        <v>29</v>
      </c>
      <c r="F335" s="191">
        <v>755769</v>
      </c>
      <c r="G335" s="191">
        <v>64188.6</v>
      </c>
      <c r="H335" s="192">
        <v>57976.800000000003</v>
      </c>
      <c r="I335" s="191">
        <v>64188.6</v>
      </c>
      <c r="J335" s="191">
        <v>62118</v>
      </c>
      <c r="K335" s="191">
        <v>64188.6</v>
      </c>
      <c r="L335" s="191">
        <v>62118</v>
      </c>
      <c r="M335" s="191">
        <v>64188.6</v>
      </c>
      <c r="N335" s="183">
        <v>64188.6</v>
      </c>
      <c r="O335" s="183">
        <v>62118</v>
      </c>
      <c r="P335" s="183">
        <v>64188.6</v>
      </c>
      <c r="Q335" s="183">
        <v>62118</v>
      </c>
      <c r="R335" s="185">
        <v>64188.6</v>
      </c>
    </row>
    <row r="336" spans="2:18" x14ac:dyDescent="0.25">
      <c r="B336" s="186">
        <v>3</v>
      </c>
      <c r="C336" s="345" t="s">
        <v>125</v>
      </c>
      <c r="D336" s="188">
        <v>71.400000000000006</v>
      </c>
      <c r="E336" s="189">
        <v>1</v>
      </c>
      <c r="F336" s="191">
        <v>21705.599999999999</v>
      </c>
      <c r="G336" s="191">
        <v>2213.4</v>
      </c>
      <c r="H336" s="192">
        <v>1999.2</v>
      </c>
      <c r="I336" s="191">
        <v>2213.4</v>
      </c>
      <c r="J336" s="191">
        <v>2142</v>
      </c>
      <c r="K336" s="191">
        <v>2213.4</v>
      </c>
      <c r="L336" s="191">
        <v>2142</v>
      </c>
      <c r="M336" s="191">
        <v>2213.4</v>
      </c>
      <c r="N336" s="191">
        <v>2213.4</v>
      </c>
      <c r="O336" s="191">
        <v>2142</v>
      </c>
      <c r="P336" s="191">
        <v>2213.4</v>
      </c>
      <c r="Q336" s="191"/>
      <c r="R336" s="193"/>
    </row>
    <row r="337" spans="2:18" x14ac:dyDescent="0.25">
      <c r="B337" s="186">
        <v>3</v>
      </c>
      <c r="C337" s="345" t="s">
        <v>125</v>
      </c>
      <c r="D337" s="188">
        <v>71.400000000000006</v>
      </c>
      <c r="E337" s="189">
        <v>1</v>
      </c>
      <c r="F337" s="191">
        <v>6426</v>
      </c>
      <c r="G337" s="191">
        <v>2213.4</v>
      </c>
      <c r="H337" s="192">
        <v>1999.2</v>
      </c>
      <c r="I337" s="191">
        <v>2213.4</v>
      </c>
      <c r="J337" s="191"/>
      <c r="K337" s="191"/>
      <c r="L337" s="191"/>
      <c r="M337" s="191"/>
      <c r="N337" s="191"/>
      <c r="O337" s="191"/>
      <c r="P337" s="191"/>
      <c r="Q337" s="191"/>
      <c r="R337" s="193"/>
    </row>
    <row r="338" spans="2:18" x14ac:dyDescent="0.25">
      <c r="B338" s="186">
        <v>4</v>
      </c>
      <c r="C338" s="345" t="s">
        <v>131</v>
      </c>
      <c r="D338" s="188">
        <v>71.400000000000006</v>
      </c>
      <c r="E338" s="189">
        <v>1</v>
      </c>
      <c r="F338" s="191">
        <v>26061</v>
      </c>
      <c r="G338" s="191">
        <v>2213.4</v>
      </c>
      <c r="H338" s="192">
        <v>1999.2</v>
      </c>
      <c r="I338" s="191">
        <v>2213.4</v>
      </c>
      <c r="J338" s="191">
        <v>2142</v>
      </c>
      <c r="K338" s="191">
        <v>2213.4</v>
      </c>
      <c r="L338" s="191">
        <v>2142</v>
      </c>
      <c r="M338" s="191">
        <v>2213.4</v>
      </c>
      <c r="N338" s="191">
        <v>2213.4</v>
      </c>
      <c r="O338" s="191">
        <v>2142</v>
      </c>
      <c r="P338" s="191">
        <v>2213.4</v>
      </c>
      <c r="Q338" s="191">
        <v>2142</v>
      </c>
      <c r="R338" s="193">
        <v>2213.4</v>
      </c>
    </row>
    <row r="339" spans="2:18" x14ac:dyDescent="0.25">
      <c r="B339" s="186">
        <v>5</v>
      </c>
      <c r="C339" s="345" t="s">
        <v>132</v>
      </c>
      <c r="D339" s="188">
        <v>71.400000000000006</v>
      </c>
      <c r="E339" s="189">
        <v>1</v>
      </c>
      <c r="F339" s="191">
        <v>26061</v>
      </c>
      <c r="G339" s="191">
        <v>2213.4</v>
      </c>
      <c r="H339" s="192">
        <v>1999.2</v>
      </c>
      <c r="I339" s="191">
        <v>2213.4</v>
      </c>
      <c r="J339" s="191">
        <v>2142</v>
      </c>
      <c r="K339" s="191">
        <v>2213.4</v>
      </c>
      <c r="L339" s="191">
        <v>2142</v>
      </c>
      <c r="M339" s="191">
        <v>2213.4</v>
      </c>
      <c r="N339" s="191">
        <v>2213.4</v>
      </c>
      <c r="O339" s="191">
        <v>2142</v>
      </c>
      <c r="P339" s="191">
        <v>2213.4</v>
      </c>
      <c r="Q339" s="191">
        <v>2142</v>
      </c>
      <c r="R339" s="193">
        <v>2213.4</v>
      </c>
    </row>
    <row r="340" spans="2:18" x14ac:dyDescent="0.25">
      <c r="B340" s="186">
        <v>6</v>
      </c>
      <c r="C340" s="345" t="s">
        <v>62</v>
      </c>
      <c r="D340" s="188">
        <v>71.400000000000006</v>
      </c>
      <c r="E340" s="189">
        <v>9</v>
      </c>
      <c r="F340" s="191">
        <v>234549</v>
      </c>
      <c r="G340" s="191">
        <v>19920.599999999999</v>
      </c>
      <c r="H340" s="192">
        <v>17992.8</v>
      </c>
      <c r="I340" s="191">
        <v>19920.599999999999</v>
      </c>
      <c r="J340" s="191">
        <v>19278</v>
      </c>
      <c r="K340" s="191">
        <v>19920.599999999999</v>
      </c>
      <c r="L340" s="191">
        <v>19278</v>
      </c>
      <c r="M340" s="191">
        <v>19920.599999999999</v>
      </c>
      <c r="N340" s="191">
        <v>19920.599999999999</v>
      </c>
      <c r="O340" s="191">
        <v>19278</v>
      </c>
      <c r="P340" s="191">
        <v>19920.599999999999</v>
      </c>
      <c r="Q340" s="191">
        <v>19278</v>
      </c>
      <c r="R340" s="193">
        <v>19920.599999999999</v>
      </c>
    </row>
    <row r="341" spans="2:18" x14ac:dyDescent="0.25">
      <c r="B341" s="186"/>
      <c r="C341" s="345" t="s">
        <v>62</v>
      </c>
      <c r="D341" s="188">
        <v>71.400000000000006</v>
      </c>
      <c r="E341" s="189">
        <v>1</v>
      </c>
      <c r="F341" s="191">
        <v>23847.599999999999</v>
      </c>
      <c r="G341" s="191">
        <v>2213.4</v>
      </c>
      <c r="H341" s="192">
        <v>1999.2</v>
      </c>
      <c r="I341" s="191">
        <v>2213.4</v>
      </c>
      <c r="J341" s="191">
        <v>2142</v>
      </c>
      <c r="K341" s="191">
        <v>2213.4</v>
      </c>
      <c r="L341" s="191">
        <v>2142</v>
      </c>
      <c r="M341" s="191">
        <v>2213.4</v>
      </c>
      <c r="N341" s="191">
        <v>2213.4</v>
      </c>
      <c r="O341" s="191">
        <v>2142</v>
      </c>
      <c r="P341" s="191">
        <v>2213.4</v>
      </c>
      <c r="Q341" s="191">
        <v>2142</v>
      </c>
      <c r="R341" s="193"/>
    </row>
    <row r="342" spans="2:18" x14ac:dyDescent="0.25">
      <c r="B342" s="186">
        <v>6</v>
      </c>
      <c r="C342" s="345" t="s">
        <v>62</v>
      </c>
      <c r="D342" s="188">
        <v>71.400000000000006</v>
      </c>
      <c r="E342" s="189">
        <v>1</v>
      </c>
      <c r="F342" s="191">
        <v>8496.6</v>
      </c>
      <c r="G342" s="191">
        <v>2213.4</v>
      </c>
      <c r="H342" s="192">
        <v>1999.2</v>
      </c>
      <c r="I342" s="191">
        <v>2213.4</v>
      </c>
      <c r="J342" s="191">
        <v>2142</v>
      </c>
      <c r="K342" s="191"/>
      <c r="L342" s="191">
        <v>-142.80000000000001</v>
      </c>
      <c r="M342" s="191"/>
      <c r="N342" s="191"/>
      <c r="O342" s="191"/>
      <c r="P342" s="191"/>
      <c r="Q342" s="191"/>
      <c r="R342" s="193"/>
    </row>
    <row r="343" spans="2:18" x14ac:dyDescent="0.25">
      <c r="B343" s="186">
        <v>7</v>
      </c>
      <c r="C343" s="345" t="s">
        <v>96</v>
      </c>
      <c r="D343" s="188">
        <v>72.540000000000006</v>
      </c>
      <c r="E343" s="189">
        <v>4</v>
      </c>
      <c r="F343" s="191">
        <v>105546.84</v>
      </c>
      <c r="G343" s="191">
        <v>8994.9599999999991</v>
      </c>
      <c r="H343" s="192">
        <v>8124.48</v>
      </c>
      <c r="I343" s="191">
        <v>8994.9599999999991</v>
      </c>
      <c r="J343" s="191">
        <v>8704.7999999999993</v>
      </c>
      <c r="K343" s="191">
        <v>8994.9599999999991</v>
      </c>
      <c r="L343" s="191">
        <v>8704.7999999999993</v>
      </c>
      <c r="M343" s="191">
        <v>8994.9599999999991</v>
      </c>
      <c r="N343" s="191">
        <v>8994.9599999999991</v>
      </c>
      <c r="O343" s="191">
        <v>8704.7999999999993</v>
      </c>
      <c r="P343" s="191">
        <v>8994.9599999999991</v>
      </c>
      <c r="Q343" s="191">
        <v>8704.7999999999993</v>
      </c>
      <c r="R343" s="193">
        <v>8994.9599999999991</v>
      </c>
    </row>
    <row r="344" spans="2:18" x14ac:dyDescent="0.25">
      <c r="B344" s="186">
        <v>8</v>
      </c>
      <c r="C344" s="345" t="s">
        <v>107</v>
      </c>
      <c r="D344" s="188">
        <v>77.59</v>
      </c>
      <c r="E344" s="189">
        <v>1</v>
      </c>
      <c r="F344" s="191">
        <v>6983.1</v>
      </c>
      <c r="G344" s="191">
        <v>2405.29</v>
      </c>
      <c r="H344" s="192">
        <v>2172.52</v>
      </c>
      <c r="I344" s="191">
        <v>2405.29</v>
      </c>
      <c r="J344" s="191"/>
      <c r="K344" s="191"/>
      <c r="L344" s="191"/>
      <c r="M344" s="191"/>
      <c r="N344" s="191"/>
      <c r="O344" s="191"/>
      <c r="P344" s="191"/>
      <c r="Q344" s="191"/>
      <c r="R344" s="193"/>
    </row>
    <row r="345" spans="2:18" x14ac:dyDescent="0.25">
      <c r="B345" s="186">
        <v>8</v>
      </c>
      <c r="C345" s="345" t="s">
        <v>107</v>
      </c>
      <c r="D345" s="188">
        <v>77.59</v>
      </c>
      <c r="E345" s="189">
        <v>1</v>
      </c>
      <c r="F345" s="191">
        <v>18854.37</v>
      </c>
      <c r="G345" s="191"/>
      <c r="H345" s="192"/>
      <c r="I345" s="191"/>
      <c r="J345" s="191"/>
      <c r="K345" s="191"/>
      <c r="L345" s="191">
        <v>4577.8100000000004</v>
      </c>
      <c r="M345" s="191">
        <v>2405.29</v>
      </c>
      <c r="N345" s="191">
        <v>2405.29</v>
      </c>
      <c r="O345" s="191">
        <v>2327.6999999999998</v>
      </c>
      <c r="P345" s="191">
        <v>2405.29</v>
      </c>
      <c r="Q345" s="191">
        <v>2327.6999999999998</v>
      </c>
      <c r="R345" s="193">
        <v>2405.29</v>
      </c>
    </row>
    <row r="346" spans="2:18" x14ac:dyDescent="0.25">
      <c r="B346" s="186">
        <v>9</v>
      </c>
      <c r="C346" s="346" t="s">
        <v>77</v>
      </c>
      <c r="D346" s="188">
        <v>71.400000000000006</v>
      </c>
      <c r="E346" s="189">
        <v>1</v>
      </c>
      <c r="F346" s="191">
        <v>9781.7999999999993</v>
      </c>
      <c r="G346" s="191"/>
      <c r="H346" s="192"/>
      <c r="I346" s="191"/>
      <c r="J346" s="191"/>
      <c r="K346" s="191"/>
      <c r="L346" s="191"/>
      <c r="M346" s="191"/>
      <c r="N346" s="191"/>
      <c r="O346" s="191">
        <v>3213</v>
      </c>
      <c r="P346" s="191">
        <v>2213.4</v>
      </c>
      <c r="Q346" s="191">
        <v>2142</v>
      </c>
      <c r="R346" s="193">
        <v>2213.4</v>
      </c>
    </row>
    <row r="347" spans="2:18" x14ac:dyDescent="0.25">
      <c r="B347" s="186">
        <v>9</v>
      </c>
      <c r="C347" s="345" t="s">
        <v>20</v>
      </c>
      <c r="D347" s="188">
        <v>71.400000000000006</v>
      </c>
      <c r="E347" s="189">
        <v>1</v>
      </c>
      <c r="F347" s="191">
        <v>16350.6</v>
      </c>
      <c r="G347" s="191"/>
      <c r="H347" s="192"/>
      <c r="I347" s="191"/>
      <c r="J347" s="191"/>
      <c r="K347" s="191"/>
      <c r="L347" s="191">
        <v>3213</v>
      </c>
      <c r="M347" s="191">
        <v>2213.4</v>
      </c>
      <c r="N347" s="191">
        <v>2213.4</v>
      </c>
      <c r="O347" s="191">
        <v>2142</v>
      </c>
      <c r="P347" s="191">
        <v>2213.4</v>
      </c>
      <c r="Q347" s="191">
        <v>2142</v>
      </c>
      <c r="R347" s="193">
        <v>2213.4</v>
      </c>
    </row>
    <row r="348" spans="2:18" x14ac:dyDescent="0.25">
      <c r="B348" s="186">
        <v>17</v>
      </c>
      <c r="C348" s="345" t="s">
        <v>67</v>
      </c>
      <c r="D348" s="188">
        <v>80.86</v>
      </c>
      <c r="E348" s="189">
        <v>4</v>
      </c>
      <c r="F348" s="191">
        <v>64364.56</v>
      </c>
      <c r="G348" s="191"/>
      <c r="H348" s="192"/>
      <c r="I348" s="191"/>
      <c r="J348" s="191"/>
      <c r="K348" s="191"/>
      <c r="L348" s="191"/>
      <c r="M348" s="191">
        <v>14878.24</v>
      </c>
      <c r="N348" s="191">
        <v>10026.64</v>
      </c>
      <c r="O348" s="191">
        <v>9703.2000000000007</v>
      </c>
      <c r="P348" s="191">
        <v>10026.64</v>
      </c>
      <c r="Q348" s="191">
        <v>9703.2000000000007</v>
      </c>
      <c r="R348" s="193">
        <v>10026.64</v>
      </c>
    </row>
    <row r="349" spans="2:18" x14ac:dyDescent="0.25">
      <c r="B349" s="186">
        <v>15</v>
      </c>
      <c r="C349" s="345" t="s">
        <v>90</v>
      </c>
      <c r="D349" s="188">
        <v>71.400000000000006</v>
      </c>
      <c r="E349" s="189">
        <v>1</v>
      </c>
      <c r="F349" s="191">
        <v>7639.8</v>
      </c>
      <c r="G349" s="191"/>
      <c r="H349" s="192"/>
      <c r="I349" s="191"/>
      <c r="J349" s="191"/>
      <c r="K349" s="191"/>
      <c r="L349" s="191"/>
      <c r="M349" s="191"/>
      <c r="N349" s="191"/>
      <c r="O349" s="191"/>
      <c r="P349" s="191">
        <v>3284.4</v>
      </c>
      <c r="Q349" s="191">
        <v>2142</v>
      </c>
      <c r="R349" s="193">
        <v>2213.4</v>
      </c>
    </row>
    <row r="350" spans="2:18" x14ac:dyDescent="0.25">
      <c r="B350" s="186">
        <v>17</v>
      </c>
      <c r="C350" s="345" t="s">
        <v>67</v>
      </c>
      <c r="D350" s="188">
        <v>80.86</v>
      </c>
      <c r="E350" s="189">
        <v>2</v>
      </c>
      <c r="F350" s="191">
        <v>29756.48</v>
      </c>
      <c r="G350" s="191"/>
      <c r="H350" s="192"/>
      <c r="I350" s="191"/>
      <c r="J350" s="191"/>
      <c r="K350" s="191"/>
      <c r="L350" s="191"/>
      <c r="M350" s="191"/>
      <c r="N350" s="191">
        <v>10026.64</v>
      </c>
      <c r="O350" s="191">
        <v>4851.6000000000004</v>
      </c>
      <c r="P350" s="191">
        <v>5013.32</v>
      </c>
      <c r="Q350" s="191">
        <v>4851.6000000000004</v>
      </c>
      <c r="R350" s="193">
        <v>5013.32</v>
      </c>
    </row>
    <row r="351" spans="2:18" x14ac:dyDescent="0.25">
      <c r="B351" s="178">
        <v>9</v>
      </c>
      <c r="C351" s="344" t="s">
        <v>20</v>
      </c>
      <c r="D351" s="180">
        <v>71.400000000000006</v>
      </c>
      <c r="E351" s="189">
        <v>7</v>
      </c>
      <c r="F351" s="191">
        <v>182427</v>
      </c>
      <c r="G351" s="191">
        <v>15493.8</v>
      </c>
      <c r="H351" s="192">
        <v>13994.4</v>
      </c>
      <c r="I351" s="191">
        <v>15493.8</v>
      </c>
      <c r="J351" s="191">
        <v>14994</v>
      </c>
      <c r="K351" s="191">
        <v>15493.8</v>
      </c>
      <c r="L351" s="191">
        <v>14994</v>
      </c>
      <c r="M351" s="191">
        <v>15493.8</v>
      </c>
      <c r="N351" s="183">
        <v>15493.8</v>
      </c>
      <c r="O351" s="183">
        <v>14994</v>
      </c>
      <c r="P351" s="183">
        <v>15493.8</v>
      </c>
      <c r="Q351" s="183">
        <v>14994</v>
      </c>
      <c r="R351" s="185">
        <v>15493.8</v>
      </c>
    </row>
    <row r="352" spans="2:18" x14ac:dyDescent="0.25">
      <c r="B352" s="178">
        <v>10</v>
      </c>
      <c r="C352" s="344" t="s">
        <v>133</v>
      </c>
      <c r="D352" s="180">
        <v>73.59</v>
      </c>
      <c r="E352" s="189">
        <v>1</v>
      </c>
      <c r="F352" s="191">
        <v>26860.35</v>
      </c>
      <c r="G352" s="191">
        <v>2281.29</v>
      </c>
      <c r="H352" s="192">
        <v>2060.52</v>
      </c>
      <c r="I352" s="191">
        <v>2281.29</v>
      </c>
      <c r="J352" s="191">
        <v>2207.6999999999998</v>
      </c>
      <c r="K352" s="191">
        <v>2281.29</v>
      </c>
      <c r="L352" s="191">
        <v>2207.6999999999998</v>
      </c>
      <c r="M352" s="191">
        <v>2281.29</v>
      </c>
      <c r="N352" s="183">
        <v>2281.29</v>
      </c>
      <c r="O352" s="183">
        <v>2207.6999999999998</v>
      </c>
      <c r="P352" s="183">
        <v>2281.29</v>
      </c>
      <c r="Q352" s="183">
        <v>2207.6999999999998</v>
      </c>
      <c r="R352" s="185">
        <v>2281.29</v>
      </c>
    </row>
    <row r="353" spans="2:18" x14ac:dyDescent="0.25">
      <c r="B353" s="178">
        <v>11</v>
      </c>
      <c r="C353" s="344" t="s">
        <v>26</v>
      </c>
      <c r="D353" s="180">
        <v>75.64</v>
      </c>
      <c r="E353" s="307">
        <v>1</v>
      </c>
      <c r="F353" s="191">
        <v>27608.6</v>
      </c>
      <c r="G353" s="191">
        <v>2344.84</v>
      </c>
      <c r="H353" s="192">
        <v>2117.92</v>
      </c>
      <c r="I353" s="191">
        <v>2344.84</v>
      </c>
      <c r="J353" s="191">
        <v>2269.1999999999998</v>
      </c>
      <c r="K353" s="191">
        <v>2344.84</v>
      </c>
      <c r="L353" s="191">
        <v>2269.1999999999998</v>
      </c>
      <c r="M353" s="191">
        <v>2344.84</v>
      </c>
      <c r="N353" s="183">
        <v>2344.84</v>
      </c>
      <c r="O353" s="183">
        <v>2269.1999999999998</v>
      </c>
      <c r="P353" s="183">
        <v>2344.84</v>
      </c>
      <c r="Q353" s="183">
        <v>2269.1999999999998</v>
      </c>
      <c r="R353" s="185">
        <v>2344.84</v>
      </c>
    </row>
    <row r="354" spans="2:18" x14ac:dyDescent="0.25">
      <c r="B354" s="178">
        <v>12</v>
      </c>
      <c r="C354" s="344" t="s">
        <v>23</v>
      </c>
      <c r="D354" s="180">
        <v>71.400000000000006</v>
      </c>
      <c r="E354" s="189">
        <v>1</v>
      </c>
      <c r="F354" s="191">
        <v>26061</v>
      </c>
      <c r="G354" s="191">
        <v>2213.4</v>
      </c>
      <c r="H354" s="192">
        <v>1999.2</v>
      </c>
      <c r="I354" s="191">
        <v>2213.4</v>
      </c>
      <c r="J354" s="191">
        <v>2142</v>
      </c>
      <c r="K354" s="191">
        <v>2213.4</v>
      </c>
      <c r="L354" s="191">
        <v>2142</v>
      </c>
      <c r="M354" s="191">
        <v>2213.4</v>
      </c>
      <c r="N354" s="183">
        <v>2213.4</v>
      </c>
      <c r="O354" s="183">
        <v>2142</v>
      </c>
      <c r="P354" s="183">
        <v>2213.4</v>
      </c>
      <c r="Q354" s="183">
        <v>2142</v>
      </c>
      <c r="R354" s="185">
        <v>2213.4</v>
      </c>
    </row>
    <row r="355" spans="2:18" x14ac:dyDescent="0.25">
      <c r="B355" s="178">
        <v>13</v>
      </c>
      <c r="C355" s="344" t="s">
        <v>63</v>
      </c>
      <c r="D355" s="180">
        <v>78.25</v>
      </c>
      <c r="E355" s="189">
        <v>9</v>
      </c>
      <c r="F355" s="191">
        <v>257051.25</v>
      </c>
      <c r="G355" s="191">
        <v>21831.75</v>
      </c>
      <c r="H355" s="192">
        <v>19719</v>
      </c>
      <c r="I355" s="191">
        <v>21831.75</v>
      </c>
      <c r="J355" s="191">
        <v>21127.5</v>
      </c>
      <c r="K355" s="191">
        <v>21831.75</v>
      </c>
      <c r="L355" s="191">
        <v>21127.5</v>
      </c>
      <c r="M355" s="191">
        <v>21831.75</v>
      </c>
      <c r="N355" s="183">
        <v>21831.75</v>
      </c>
      <c r="O355" s="183">
        <v>21127.5</v>
      </c>
      <c r="P355" s="183">
        <v>21831.75</v>
      </c>
      <c r="Q355" s="183">
        <v>21127.5</v>
      </c>
      <c r="R355" s="185">
        <v>21831.75</v>
      </c>
    </row>
    <row r="356" spans="2:18" x14ac:dyDescent="0.25">
      <c r="B356" s="178">
        <v>14</v>
      </c>
      <c r="C356" s="344" t="s">
        <v>64</v>
      </c>
      <c r="D356" s="180">
        <v>72.540000000000006</v>
      </c>
      <c r="E356" s="189">
        <v>1</v>
      </c>
      <c r="F356" s="191">
        <v>26477.1</v>
      </c>
      <c r="G356" s="191">
        <v>2248.7399999999998</v>
      </c>
      <c r="H356" s="192">
        <v>2031.12</v>
      </c>
      <c r="I356" s="191">
        <v>2248.7399999999998</v>
      </c>
      <c r="J356" s="191">
        <v>2176.1999999999998</v>
      </c>
      <c r="K356" s="191">
        <v>2248.7399999999998</v>
      </c>
      <c r="L356" s="191">
        <v>2176.1999999999998</v>
      </c>
      <c r="M356" s="191">
        <v>2248.7399999999998</v>
      </c>
      <c r="N356" s="183">
        <v>2248.7399999999998</v>
      </c>
      <c r="O356" s="183">
        <v>2176.1999999999998</v>
      </c>
      <c r="P356" s="183">
        <v>2248.7399999999998</v>
      </c>
      <c r="Q356" s="183">
        <v>2176.1999999999998</v>
      </c>
      <c r="R356" s="185">
        <v>2248.7399999999998</v>
      </c>
    </row>
    <row r="357" spans="2:18" x14ac:dyDescent="0.25">
      <c r="B357" s="178">
        <v>15</v>
      </c>
      <c r="C357" s="344" t="s">
        <v>90</v>
      </c>
      <c r="D357" s="180">
        <v>71.400000000000006</v>
      </c>
      <c r="E357" s="189">
        <v>2</v>
      </c>
      <c r="F357" s="191">
        <v>52122</v>
      </c>
      <c r="G357" s="191">
        <v>4426.8</v>
      </c>
      <c r="H357" s="192">
        <v>3998.4</v>
      </c>
      <c r="I357" s="191">
        <v>4426.8</v>
      </c>
      <c r="J357" s="191">
        <v>4284</v>
      </c>
      <c r="K357" s="191">
        <v>4426.8</v>
      </c>
      <c r="L357" s="191">
        <v>4284</v>
      </c>
      <c r="M357" s="191">
        <v>4426.8</v>
      </c>
      <c r="N357" s="183">
        <v>4426.8</v>
      </c>
      <c r="O357" s="183">
        <v>4284</v>
      </c>
      <c r="P357" s="183">
        <v>4426.8</v>
      </c>
      <c r="Q357" s="183">
        <v>4284</v>
      </c>
      <c r="R357" s="185">
        <v>4426.8</v>
      </c>
    </row>
    <row r="358" spans="2:18" ht="25.5" x14ac:dyDescent="0.25">
      <c r="B358" s="178">
        <v>16</v>
      </c>
      <c r="C358" s="344" t="s">
        <v>66</v>
      </c>
      <c r="D358" s="180">
        <v>75.64</v>
      </c>
      <c r="E358" s="189">
        <v>1</v>
      </c>
      <c r="F358" s="191">
        <v>27608.6</v>
      </c>
      <c r="G358" s="191">
        <v>2344.84</v>
      </c>
      <c r="H358" s="192">
        <v>2117.92</v>
      </c>
      <c r="I358" s="191">
        <v>2344.84</v>
      </c>
      <c r="J358" s="191">
        <v>2269.1999999999998</v>
      </c>
      <c r="K358" s="191">
        <v>2344.84</v>
      </c>
      <c r="L358" s="191">
        <v>2269.1999999999998</v>
      </c>
      <c r="M358" s="191">
        <v>2344.84</v>
      </c>
      <c r="N358" s="183">
        <v>2344.84</v>
      </c>
      <c r="O358" s="183">
        <v>2269.1999999999998</v>
      </c>
      <c r="P358" s="183">
        <v>2344.84</v>
      </c>
      <c r="Q358" s="183">
        <v>2269.1999999999998</v>
      </c>
      <c r="R358" s="185">
        <v>2344.84</v>
      </c>
    </row>
    <row r="359" spans="2:18" ht="15.75" thickBot="1" x14ac:dyDescent="0.3">
      <c r="B359" s="195"/>
      <c r="C359" s="196" t="s">
        <v>68</v>
      </c>
      <c r="D359" s="197"/>
      <c r="E359" s="198"/>
      <c r="F359" s="347">
        <v>2285.65</v>
      </c>
      <c r="G359" s="200"/>
      <c r="H359" s="223"/>
      <c r="I359" s="202"/>
      <c r="J359" s="199"/>
      <c r="K359" s="199"/>
      <c r="L359" s="202"/>
      <c r="M359" s="199"/>
      <c r="N359" s="202"/>
      <c r="O359" s="202"/>
      <c r="P359" s="202"/>
      <c r="Q359" s="202"/>
      <c r="R359" s="348"/>
    </row>
    <row r="360" spans="2:18" ht="51.75" x14ac:dyDescent="0.25">
      <c r="B360" s="205"/>
      <c r="C360" s="349" t="s">
        <v>134</v>
      </c>
      <c r="D360" s="350"/>
      <c r="E360" s="351"/>
      <c r="F360" s="352"/>
      <c r="G360" s="352"/>
      <c r="H360" s="352"/>
      <c r="I360" s="352"/>
      <c r="J360" s="352"/>
      <c r="K360" s="352"/>
      <c r="L360" s="352"/>
      <c r="M360" s="352"/>
      <c r="N360" s="207"/>
      <c r="O360" s="207"/>
      <c r="P360" s="207"/>
      <c r="Q360" s="207"/>
      <c r="R360" s="294"/>
    </row>
    <row r="361" spans="2:18" ht="31.5" customHeight="1" thickBot="1" x14ac:dyDescent="0.3">
      <c r="B361" s="329"/>
      <c r="C361" s="550" t="s">
        <v>135</v>
      </c>
      <c r="D361" s="550"/>
      <c r="E361" s="353">
        <v>159</v>
      </c>
      <c r="F361" s="354">
        <v>5188822</v>
      </c>
      <c r="G361" s="354">
        <v>693297.64</v>
      </c>
      <c r="H361" s="354">
        <v>624205.12</v>
      </c>
      <c r="I361" s="354">
        <v>688870.84</v>
      </c>
      <c r="J361" s="354">
        <v>344469</v>
      </c>
      <c r="K361" s="354">
        <v>355951.3</v>
      </c>
      <c r="L361" s="354">
        <v>344469</v>
      </c>
      <c r="M361" s="354">
        <v>353890.78</v>
      </c>
      <c r="N361" s="354">
        <v>361296.22</v>
      </c>
      <c r="O361" s="354">
        <v>344469</v>
      </c>
      <c r="P361" s="354">
        <v>358164.7</v>
      </c>
      <c r="Q361" s="354">
        <v>344800.5</v>
      </c>
      <c r="R361" s="355">
        <v>355851.17</v>
      </c>
    </row>
    <row r="362" spans="2:18" x14ac:dyDescent="0.25">
      <c r="B362" s="178"/>
      <c r="C362" s="230"/>
      <c r="D362" s="230"/>
      <c r="E362" s="173" t="s">
        <v>61</v>
      </c>
      <c r="F362" s="299">
        <v>0</v>
      </c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356"/>
    </row>
    <row r="363" spans="2:18" x14ac:dyDescent="0.25">
      <c r="B363" s="213">
        <v>1</v>
      </c>
      <c r="C363" s="252" t="s">
        <v>72</v>
      </c>
      <c r="D363" s="180">
        <v>72.540000000000006</v>
      </c>
      <c r="E363" s="189">
        <v>20</v>
      </c>
      <c r="F363" s="191">
        <v>529542</v>
      </c>
      <c r="G363" s="191">
        <v>44974.8</v>
      </c>
      <c r="H363" s="192">
        <v>40622.400000000001</v>
      </c>
      <c r="I363" s="191">
        <v>44974.8</v>
      </c>
      <c r="J363" s="191">
        <v>43524</v>
      </c>
      <c r="K363" s="191">
        <v>44974.8</v>
      </c>
      <c r="L363" s="191">
        <v>43524</v>
      </c>
      <c r="M363" s="191">
        <v>44974.8</v>
      </c>
      <c r="N363" s="191">
        <v>44974.8</v>
      </c>
      <c r="O363" s="191">
        <v>43524</v>
      </c>
      <c r="P363" s="191">
        <v>44974.8</v>
      </c>
      <c r="Q363" s="191">
        <v>43524</v>
      </c>
      <c r="R363" s="193">
        <v>44974.8</v>
      </c>
    </row>
    <row r="364" spans="2:18" x14ac:dyDescent="0.25">
      <c r="B364" s="178">
        <v>2</v>
      </c>
      <c r="C364" s="179" t="s">
        <v>88</v>
      </c>
      <c r="D364" s="180">
        <v>73.59</v>
      </c>
      <c r="E364" s="189">
        <v>16</v>
      </c>
      <c r="F364" s="191">
        <v>429765.6</v>
      </c>
      <c r="G364" s="191">
        <v>36500.639999999999</v>
      </c>
      <c r="H364" s="192">
        <v>32968.32</v>
      </c>
      <c r="I364" s="191">
        <v>36500.639999999999</v>
      </c>
      <c r="J364" s="191">
        <v>35323.199999999997</v>
      </c>
      <c r="K364" s="191">
        <v>36500.639999999999</v>
      </c>
      <c r="L364" s="191">
        <v>35323.199999999997</v>
      </c>
      <c r="M364" s="191">
        <v>36500.639999999999</v>
      </c>
      <c r="N364" s="191">
        <v>36500.639999999999</v>
      </c>
      <c r="O364" s="191">
        <v>35323.199999999997</v>
      </c>
      <c r="P364" s="191">
        <v>36500.639999999999</v>
      </c>
      <c r="Q364" s="191">
        <v>35323.199999999997</v>
      </c>
      <c r="R364" s="193">
        <v>36500.639999999999</v>
      </c>
    </row>
    <row r="365" spans="2:18" x14ac:dyDescent="0.25">
      <c r="B365" s="186">
        <v>2</v>
      </c>
      <c r="C365" s="187" t="s">
        <v>88</v>
      </c>
      <c r="D365" s="188">
        <v>73.59</v>
      </c>
      <c r="E365" s="189">
        <v>1</v>
      </c>
      <c r="F365" s="191">
        <v>26860.35</v>
      </c>
      <c r="G365" s="191">
        <v>2281.29</v>
      </c>
      <c r="H365" s="192">
        <v>2060.52</v>
      </c>
      <c r="I365" s="191">
        <v>2281.29</v>
      </c>
      <c r="J365" s="191">
        <v>2207.6999999999998</v>
      </c>
      <c r="K365" s="191">
        <v>2281.29</v>
      </c>
      <c r="L365" s="191">
        <v>2207.6999999999998</v>
      </c>
      <c r="M365" s="191">
        <v>220.77</v>
      </c>
      <c r="N365" s="191">
        <v>4341.8100000000004</v>
      </c>
      <c r="O365" s="191">
        <v>2207.6999999999998</v>
      </c>
      <c r="P365" s="191">
        <v>2281.29</v>
      </c>
      <c r="Q365" s="191">
        <v>2207.6999999999998</v>
      </c>
      <c r="R365" s="193">
        <v>2281.29</v>
      </c>
    </row>
    <row r="366" spans="2:18" x14ac:dyDescent="0.25">
      <c r="B366" s="178">
        <v>3</v>
      </c>
      <c r="C366" s="179" t="s">
        <v>89</v>
      </c>
      <c r="D366" s="180">
        <v>74.63</v>
      </c>
      <c r="E366" s="189">
        <v>13</v>
      </c>
      <c r="F366" s="191">
        <v>354119.35</v>
      </c>
      <c r="G366" s="191">
        <v>30075.89</v>
      </c>
      <c r="H366" s="192">
        <v>27165.32</v>
      </c>
      <c r="I366" s="191">
        <v>30075.89</v>
      </c>
      <c r="J366" s="191">
        <v>29105.7</v>
      </c>
      <c r="K366" s="191">
        <v>30075.89</v>
      </c>
      <c r="L366" s="191">
        <v>29105.7</v>
      </c>
      <c r="M366" s="191">
        <v>30075.89</v>
      </c>
      <c r="N366" s="191">
        <v>30075.89</v>
      </c>
      <c r="O366" s="191">
        <v>29105.7</v>
      </c>
      <c r="P366" s="191">
        <v>30075.89</v>
      </c>
      <c r="Q366" s="191">
        <v>29105.7</v>
      </c>
      <c r="R366" s="193">
        <v>30075.89</v>
      </c>
    </row>
    <row r="367" spans="2:18" x14ac:dyDescent="0.25">
      <c r="B367" s="186">
        <v>3</v>
      </c>
      <c r="C367" s="187" t="s">
        <v>89</v>
      </c>
      <c r="D367" s="188">
        <v>74.63</v>
      </c>
      <c r="E367" s="189">
        <v>1</v>
      </c>
      <c r="F367" s="191">
        <v>22687.52</v>
      </c>
      <c r="G367" s="191">
        <v>2313.5300000000002</v>
      </c>
      <c r="H367" s="192">
        <v>2089.64</v>
      </c>
      <c r="I367" s="191">
        <v>2313.5300000000002</v>
      </c>
      <c r="J367" s="191">
        <v>2238.9</v>
      </c>
      <c r="K367" s="191">
        <v>2313.5300000000002</v>
      </c>
      <c r="L367" s="191">
        <v>2238.9</v>
      </c>
      <c r="M367" s="191">
        <v>2313.5300000000002</v>
      </c>
      <c r="N367" s="191">
        <v>2313.5300000000002</v>
      </c>
      <c r="O367" s="191">
        <v>2238.9</v>
      </c>
      <c r="P367" s="191">
        <v>2313.5300000000002</v>
      </c>
      <c r="Q367" s="191"/>
      <c r="R367" s="193"/>
    </row>
    <row r="368" spans="2:18" x14ac:dyDescent="0.25">
      <c r="B368" s="178">
        <v>5</v>
      </c>
      <c r="C368" s="179" t="s">
        <v>125</v>
      </c>
      <c r="D368" s="180">
        <v>71.400000000000006</v>
      </c>
      <c r="E368" s="189">
        <v>5</v>
      </c>
      <c r="F368" s="191">
        <v>130305</v>
      </c>
      <c r="G368" s="191">
        <v>11067</v>
      </c>
      <c r="H368" s="192">
        <v>9996</v>
      </c>
      <c r="I368" s="191">
        <v>11067</v>
      </c>
      <c r="J368" s="191">
        <v>10710</v>
      </c>
      <c r="K368" s="191">
        <v>11067</v>
      </c>
      <c r="L368" s="191">
        <v>10710</v>
      </c>
      <c r="M368" s="191">
        <v>11067</v>
      </c>
      <c r="N368" s="191">
        <v>11067</v>
      </c>
      <c r="O368" s="191">
        <v>10710</v>
      </c>
      <c r="P368" s="191">
        <v>11067</v>
      </c>
      <c r="Q368" s="191">
        <v>10710</v>
      </c>
      <c r="R368" s="193">
        <v>11067</v>
      </c>
    </row>
    <row r="369" spans="2:18" x14ac:dyDescent="0.25">
      <c r="B369" s="178">
        <v>6</v>
      </c>
      <c r="C369" s="179" t="s">
        <v>131</v>
      </c>
      <c r="D369" s="180">
        <v>71.400000000000006</v>
      </c>
      <c r="E369" s="189">
        <v>1</v>
      </c>
      <c r="F369" s="191">
        <v>26061</v>
      </c>
      <c r="G369" s="191">
        <v>2213.4</v>
      </c>
      <c r="H369" s="192">
        <v>1999.2</v>
      </c>
      <c r="I369" s="191">
        <v>2213.4</v>
      </c>
      <c r="J369" s="191">
        <v>2142</v>
      </c>
      <c r="K369" s="191">
        <v>2213.4</v>
      </c>
      <c r="L369" s="191">
        <v>2142</v>
      </c>
      <c r="M369" s="191">
        <v>2213.4</v>
      </c>
      <c r="N369" s="191">
        <v>2213.4</v>
      </c>
      <c r="O369" s="191">
        <v>2142</v>
      </c>
      <c r="P369" s="191">
        <v>2213.4</v>
      </c>
      <c r="Q369" s="191">
        <v>2142</v>
      </c>
      <c r="R369" s="193">
        <v>2213.4</v>
      </c>
    </row>
    <row r="370" spans="2:18" x14ac:dyDescent="0.25">
      <c r="B370" s="178">
        <v>7</v>
      </c>
      <c r="C370" s="179" t="s">
        <v>62</v>
      </c>
      <c r="D370" s="180">
        <v>71.400000000000006</v>
      </c>
      <c r="E370" s="189">
        <v>4</v>
      </c>
      <c r="F370" s="191">
        <v>104244</v>
      </c>
      <c r="G370" s="191">
        <v>8853.6</v>
      </c>
      <c r="H370" s="192">
        <v>7996.8</v>
      </c>
      <c r="I370" s="191">
        <v>8853.6</v>
      </c>
      <c r="J370" s="191">
        <v>8568</v>
      </c>
      <c r="K370" s="191">
        <v>8853.6</v>
      </c>
      <c r="L370" s="191">
        <v>8568</v>
      </c>
      <c r="M370" s="191">
        <v>8853.6</v>
      </c>
      <c r="N370" s="191">
        <v>8853.6</v>
      </c>
      <c r="O370" s="191">
        <v>8568</v>
      </c>
      <c r="P370" s="191">
        <v>8853.6</v>
      </c>
      <c r="Q370" s="191">
        <v>8568</v>
      </c>
      <c r="R370" s="193">
        <v>8853.6</v>
      </c>
    </row>
    <row r="371" spans="2:18" x14ac:dyDescent="0.25">
      <c r="B371" s="178">
        <v>8</v>
      </c>
      <c r="C371" s="179" t="s">
        <v>120</v>
      </c>
      <c r="D371" s="180">
        <v>73.59</v>
      </c>
      <c r="E371" s="189">
        <v>4</v>
      </c>
      <c r="F371" s="191">
        <v>107441.4</v>
      </c>
      <c r="G371" s="191">
        <v>9125.16</v>
      </c>
      <c r="H371" s="192">
        <v>8242.08</v>
      </c>
      <c r="I371" s="191">
        <v>9125.16</v>
      </c>
      <c r="J371" s="191">
        <v>8830.7999999999993</v>
      </c>
      <c r="K371" s="191">
        <v>9125.16</v>
      </c>
      <c r="L371" s="191">
        <v>8830.7999999999993</v>
      </c>
      <c r="M371" s="191">
        <v>9125.16</v>
      </c>
      <c r="N371" s="191">
        <v>9125.16</v>
      </c>
      <c r="O371" s="191">
        <v>8830.7999999999993</v>
      </c>
      <c r="P371" s="191">
        <v>9125.16</v>
      </c>
      <c r="Q371" s="191">
        <v>8830.7999999999993</v>
      </c>
      <c r="R371" s="193">
        <v>9125.16</v>
      </c>
    </row>
    <row r="372" spans="2:18" x14ac:dyDescent="0.25">
      <c r="B372" s="178">
        <v>9</v>
      </c>
      <c r="C372" s="179" t="s">
        <v>79</v>
      </c>
      <c r="D372" s="180">
        <v>74.63</v>
      </c>
      <c r="E372" s="189">
        <v>1</v>
      </c>
      <c r="F372" s="191">
        <v>27239.95</v>
      </c>
      <c r="G372" s="191">
        <v>2313.5300000000002</v>
      </c>
      <c r="H372" s="192">
        <v>2089.64</v>
      </c>
      <c r="I372" s="191">
        <v>2313.5300000000002</v>
      </c>
      <c r="J372" s="191">
        <v>2238.9</v>
      </c>
      <c r="K372" s="191">
        <v>2313.5300000000002</v>
      </c>
      <c r="L372" s="191">
        <v>2238.9</v>
      </c>
      <c r="M372" s="191">
        <v>2313.5300000000002</v>
      </c>
      <c r="N372" s="191">
        <v>2313.5300000000002</v>
      </c>
      <c r="O372" s="191">
        <v>2238.9</v>
      </c>
      <c r="P372" s="191">
        <v>2313.5300000000002</v>
      </c>
      <c r="Q372" s="191">
        <v>2238.9</v>
      </c>
      <c r="R372" s="193">
        <v>2313.5300000000002</v>
      </c>
    </row>
    <row r="373" spans="2:18" x14ac:dyDescent="0.25">
      <c r="B373" s="178">
        <v>10</v>
      </c>
      <c r="C373" s="179" t="s">
        <v>92</v>
      </c>
      <c r="D373" s="180">
        <v>72.540000000000006</v>
      </c>
      <c r="E373" s="189">
        <v>1</v>
      </c>
      <c r="F373" s="191">
        <v>26477.1</v>
      </c>
      <c r="G373" s="191">
        <v>2248.7399999999998</v>
      </c>
      <c r="H373" s="192">
        <v>2031.12</v>
      </c>
      <c r="I373" s="191">
        <v>2248.7399999999998</v>
      </c>
      <c r="J373" s="191">
        <v>2176.1999999999998</v>
      </c>
      <c r="K373" s="191">
        <v>2248.7399999999998</v>
      </c>
      <c r="L373" s="191">
        <v>2176.1999999999998</v>
      </c>
      <c r="M373" s="191">
        <v>2248.7399999999998</v>
      </c>
      <c r="N373" s="191">
        <v>2248.7399999999998</v>
      </c>
      <c r="O373" s="191">
        <v>2176.1999999999998</v>
      </c>
      <c r="P373" s="191">
        <v>2248.7399999999998</v>
      </c>
      <c r="Q373" s="191">
        <v>2176.1999999999998</v>
      </c>
      <c r="R373" s="193">
        <v>2248.7399999999998</v>
      </c>
    </row>
    <row r="374" spans="2:18" x14ac:dyDescent="0.25">
      <c r="B374" s="178">
        <v>11</v>
      </c>
      <c r="C374" s="179" t="s">
        <v>20</v>
      </c>
      <c r="D374" s="180">
        <v>71.400000000000006</v>
      </c>
      <c r="E374" s="189">
        <v>2</v>
      </c>
      <c r="F374" s="191">
        <v>52122</v>
      </c>
      <c r="G374" s="191">
        <v>4426.8</v>
      </c>
      <c r="H374" s="192">
        <v>3998.4</v>
      </c>
      <c r="I374" s="191">
        <v>4426.8</v>
      </c>
      <c r="J374" s="191">
        <v>4284</v>
      </c>
      <c r="K374" s="191">
        <v>4426.8</v>
      </c>
      <c r="L374" s="191">
        <v>4284</v>
      </c>
      <c r="M374" s="191">
        <v>4426.8</v>
      </c>
      <c r="N374" s="191">
        <v>4426.8</v>
      </c>
      <c r="O374" s="191">
        <v>4284</v>
      </c>
      <c r="P374" s="191">
        <v>4426.8</v>
      </c>
      <c r="Q374" s="191">
        <v>4284</v>
      </c>
      <c r="R374" s="193">
        <v>4426.8</v>
      </c>
    </row>
    <row r="375" spans="2:18" x14ac:dyDescent="0.25">
      <c r="B375" s="178">
        <v>12</v>
      </c>
      <c r="C375" s="179" t="s">
        <v>111</v>
      </c>
      <c r="D375" s="180">
        <v>80.86</v>
      </c>
      <c r="E375" s="189">
        <v>1</v>
      </c>
      <c r="F375" s="191">
        <v>29513.9</v>
      </c>
      <c r="G375" s="191">
        <v>2506.66</v>
      </c>
      <c r="H375" s="192">
        <v>2264.08</v>
      </c>
      <c r="I375" s="191">
        <v>2506.66</v>
      </c>
      <c r="J375" s="191">
        <v>2425.8000000000002</v>
      </c>
      <c r="K375" s="191">
        <v>2506.66</v>
      </c>
      <c r="L375" s="191">
        <v>2425.8000000000002</v>
      </c>
      <c r="M375" s="191">
        <v>2506.66</v>
      </c>
      <c r="N375" s="191">
        <v>2506.66</v>
      </c>
      <c r="O375" s="191">
        <v>2425.8000000000002</v>
      </c>
      <c r="P375" s="191">
        <v>2506.66</v>
      </c>
      <c r="Q375" s="191">
        <v>2425.8000000000002</v>
      </c>
      <c r="R375" s="193">
        <v>2506.66</v>
      </c>
    </row>
    <row r="376" spans="2:18" x14ac:dyDescent="0.25">
      <c r="B376" s="178">
        <v>13</v>
      </c>
      <c r="C376" s="179" t="s">
        <v>63</v>
      </c>
      <c r="D376" s="180">
        <v>78.25</v>
      </c>
      <c r="E376" s="189">
        <v>20</v>
      </c>
      <c r="F376" s="191">
        <v>571225</v>
      </c>
      <c r="G376" s="191">
        <v>48515</v>
      </c>
      <c r="H376" s="192">
        <v>43820</v>
      </c>
      <c r="I376" s="191">
        <v>48515</v>
      </c>
      <c r="J376" s="191">
        <v>46950</v>
      </c>
      <c r="K376" s="191">
        <v>48515</v>
      </c>
      <c r="L376" s="191">
        <v>46950</v>
      </c>
      <c r="M376" s="191">
        <v>48515</v>
      </c>
      <c r="N376" s="191">
        <v>48515</v>
      </c>
      <c r="O376" s="191">
        <v>46950</v>
      </c>
      <c r="P376" s="191">
        <v>48515</v>
      </c>
      <c r="Q376" s="191">
        <v>46950</v>
      </c>
      <c r="R376" s="193">
        <v>48515</v>
      </c>
    </row>
    <row r="377" spans="2:18" x14ac:dyDescent="0.25">
      <c r="B377" s="178">
        <v>14</v>
      </c>
      <c r="C377" s="179" t="s">
        <v>33</v>
      </c>
      <c r="D377" s="180">
        <v>72.540000000000006</v>
      </c>
      <c r="E377" s="189">
        <v>2</v>
      </c>
      <c r="F377" s="191">
        <v>52954.2</v>
      </c>
      <c r="G377" s="191">
        <v>4497.4799999999996</v>
      </c>
      <c r="H377" s="192">
        <v>4062.24</v>
      </c>
      <c r="I377" s="191">
        <v>4497.4799999999996</v>
      </c>
      <c r="J377" s="191">
        <v>4352.3999999999996</v>
      </c>
      <c r="K377" s="191">
        <v>4497.4799999999996</v>
      </c>
      <c r="L377" s="191">
        <v>4352.3999999999996</v>
      </c>
      <c r="M377" s="191">
        <v>4497.4799999999996</v>
      </c>
      <c r="N377" s="191">
        <v>4497.4799999999996</v>
      </c>
      <c r="O377" s="191">
        <v>4352.3999999999996</v>
      </c>
      <c r="P377" s="191">
        <v>4497.4799999999996</v>
      </c>
      <c r="Q377" s="191">
        <v>4352.3999999999996</v>
      </c>
      <c r="R377" s="193">
        <v>4497.4799999999996</v>
      </c>
    </row>
    <row r="378" spans="2:18" x14ac:dyDescent="0.25">
      <c r="B378" s="178">
        <v>16</v>
      </c>
      <c r="C378" s="187" t="s">
        <v>82</v>
      </c>
      <c r="D378" s="188">
        <v>71.400000000000006</v>
      </c>
      <c r="E378" s="189">
        <v>36</v>
      </c>
      <c r="F378" s="191">
        <v>938196</v>
      </c>
      <c r="G378" s="191">
        <v>79682.399999999994</v>
      </c>
      <c r="H378" s="192">
        <v>71971.199999999997</v>
      </c>
      <c r="I378" s="191">
        <v>79682.399999999994</v>
      </c>
      <c r="J378" s="191">
        <v>77112</v>
      </c>
      <c r="K378" s="191">
        <v>79682.399999999994</v>
      </c>
      <c r="L378" s="191">
        <v>77112</v>
      </c>
      <c r="M378" s="191">
        <v>79682.399999999994</v>
      </c>
      <c r="N378" s="191">
        <v>79682.399999999994</v>
      </c>
      <c r="O378" s="191">
        <v>77112</v>
      </c>
      <c r="P378" s="191">
        <v>79682.399999999994</v>
      </c>
      <c r="Q378" s="191">
        <v>77112</v>
      </c>
      <c r="R378" s="193">
        <v>79682.399999999994</v>
      </c>
    </row>
    <row r="379" spans="2:18" x14ac:dyDescent="0.25">
      <c r="B379" s="186">
        <v>16</v>
      </c>
      <c r="C379" s="187" t="s">
        <v>82</v>
      </c>
      <c r="D379" s="188">
        <v>71.400000000000006</v>
      </c>
      <c r="E379" s="189">
        <v>1</v>
      </c>
      <c r="F379" s="191">
        <v>29345.4</v>
      </c>
      <c r="G379" s="191">
        <v>2213.4</v>
      </c>
      <c r="H379" s="192">
        <v>1999.2</v>
      </c>
      <c r="I379" s="191">
        <v>2213.4</v>
      </c>
      <c r="J379" s="191">
        <v>2142</v>
      </c>
      <c r="K379" s="191">
        <v>2213.4</v>
      </c>
      <c r="L379" s="191">
        <v>2142</v>
      </c>
      <c r="M379" s="191">
        <v>2213.4</v>
      </c>
      <c r="N379" s="191">
        <v>5497.8</v>
      </c>
      <c r="O379" s="191">
        <v>2142</v>
      </c>
      <c r="P379" s="191">
        <v>2213.4</v>
      </c>
      <c r="Q379" s="191">
        <v>2142</v>
      </c>
      <c r="R379" s="193">
        <v>2213.4</v>
      </c>
    </row>
    <row r="380" spans="2:18" x14ac:dyDescent="0.25">
      <c r="B380" s="186">
        <v>16</v>
      </c>
      <c r="C380" s="187" t="s">
        <v>82</v>
      </c>
      <c r="D380" s="188">
        <v>71.400000000000006</v>
      </c>
      <c r="E380" s="189">
        <v>1</v>
      </c>
      <c r="F380" s="191">
        <v>6997.2</v>
      </c>
      <c r="G380" s="191">
        <v>2213.4</v>
      </c>
      <c r="H380" s="192">
        <v>0</v>
      </c>
      <c r="I380" s="191">
        <v>-2213.4</v>
      </c>
      <c r="J380" s="191">
        <v>0</v>
      </c>
      <c r="K380" s="191">
        <v>0</v>
      </c>
      <c r="L380" s="191">
        <v>0</v>
      </c>
      <c r="M380" s="191">
        <v>0</v>
      </c>
      <c r="N380" s="191">
        <v>0</v>
      </c>
      <c r="O380" s="191">
        <v>0</v>
      </c>
      <c r="P380" s="191">
        <v>2213.4</v>
      </c>
      <c r="Q380" s="191">
        <v>2570.4</v>
      </c>
      <c r="R380" s="193">
        <v>2213.4</v>
      </c>
    </row>
    <row r="381" spans="2:18" x14ac:dyDescent="0.25">
      <c r="B381" s="178">
        <v>17</v>
      </c>
      <c r="C381" s="179" t="s">
        <v>90</v>
      </c>
      <c r="D381" s="180">
        <v>71.400000000000006</v>
      </c>
      <c r="E381" s="189">
        <v>26</v>
      </c>
      <c r="F381" s="191">
        <v>677586</v>
      </c>
      <c r="G381" s="191">
        <v>57548.4</v>
      </c>
      <c r="H381" s="192">
        <v>51979.199999999997</v>
      </c>
      <c r="I381" s="191">
        <v>57548.4</v>
      </c>
      <c r="J381" s="191">
        <v>55692</v>
      </c>
      <c r="K381" s="191">
        <v>57548.4</v>
      </c>
      <c r="L381" s="191">
        <v>55692</v>
      </c>
      <c r="M381" s="191">
        <v>57548.4</v>
      </c>
      <c r="N381" s="191">
        <v>57548.4</v>
      </c>
      <c r="O381" s="191">
        <v>55692</v>
      </c>
      <c r="P381" s="191">
        <v>57548.4</v>
      </c>
      <c r="Q381" s="191">
        <v>55692</v>
      </c>
      <c r="R381" s="193">
        <v>57548.4</v>
      </c>
    </row>
    <row r="382" spans="2:18" x14ac:dyDescent="0.25">
      <c r="B382" s="178">
        <v>18</v>
      </c>
      <c r="C382" s="179" t="s">
        <v>83</v>
      </c>
      <c r="D382" s="180">
        <v>72.540000000000006</v>
      </c>
      <c r="E382" s="189">
        <v>1</v>
      </c>
      <c r="F382" s="191">
        <v>26477.1</v>
      </c>
      <c r="G382" s="191">
        <v>2248.7399999999998</v>
      </c>
      <c r="H382" s="192">
        <v>2031.12</v>
      </c>
      <c r="I382" s="191">
        <v>2248.7399999999998</v>
      </c>
      <c r="J382" s="191">
        <v>2176.1999999999998</v>
      </c>
      <c r="K382" s="191">
        <v>2248.7399999999998</v>
      </c>
      <c r="L382" s="191">
        <v>2176.1999999999998</v>
      </c>
      <c r="M382" s="191">
        <v>2248.7399999999998</v>
      </c>
      <c r="N382" s="191">
        <v>2248.7399999999998</v>
      </c>
      <c r="O382" s="191">
        <v>2176.1999999999998</v>
      </c>
      <c r="P382" s="191">
        <v>2248.7399999999998</v>
      </c>
      <c r="Q382" s="191">
        <v>2176.1999999999998</v>
      </c>
      <c r="R382" s="193">
        <v>2248.7399999999998</v>
      </c>
    </row>
    <row r="383" spans="2:18" ht="26.25" x14ac:dyDescent="0.25">
      <c r="B383" s="178">
        <v>19</v>
      </c>
      <c r="C383" s="179" t="s">
        <v>66</v>
      </c>
      <c r="D383" s="180">
        <v>75.64</v>
      </c>
      <c r="E383" s="189">
        <v>1</v>
      </c>
      <c r="F383" s="191">
        <v>27608.6</v>
      </c>
      <c r="G383" s="191">
        <v>2344.84</v>
      </c>
      <c r="H383" s="192">
        <v>2117.92</v>
      </c>
      <c r="I383" s="191">
        <v>2344.84</v>
      </c>
      <c r="J383" s="191">
        <v>2269.1999999999998</v>
      </c>
      <c r="K383" s="191">
        <v>2344.84</v>
      </c>
      <c r="L383" s="191">
        <v>2269.1999999999998</v>
      </c>
      <c r="M383" s="191">
        <v>2344.84</v>
      </c>
      <c r="N383" s="191">
        <v>2344.84</v>
      </c>
      <c r="O383" s="191">
        <v>2269.1999999999998</v>
      </c>
      <c r="P383" s="191">
        <v>2344.84</v>
      </c>
      <c r="Q383" s="191">
        <v>2269.1999999999998</v>
      </c>
      <c r="R383" s="193">
        <v>2344.84</v>
      </c>
    </row>
    <row r="384" spans="2:18" x14ac:dyDescent="0.25">
      <c r="B384" s="178">
        <v>20</v>
      </c>
      <c r="C384" s="179" t="s">
        <v>20</v>
      </c>
      <c r="D384" s="180">
        <v>71.400000000000006</v>
      </c>
      <c r="E384" s="181">
        <v>1</v>
      </c>
      <c r="F384" s="183">
        <v>6426</v>
      </c>
      <c r="G384" s="191">
        <v>2213.4</v>
      </c>
      <c r="H384" s="192">
        <v>1999.2</v>
      </c>
      <c r="I384" s="191">
        <v>2213.4</v>
      </c>
      <c r="J384" s="183"/>
      <c r="K384" s="183"/>
      <c r="L384" s="183"/>
      <c r="M384" s="183"/>
      <c r="N384" s="183"/>
      <c r="O384" s="183"/>
      <c r="P384" s="183"/>
      <c r="Q384" s="183"/>
      <c r="R384" s="185"/>
    </row>
    <row r="385" spans="2:18" x14ac:dyDescent="0.25">
      <c r="B385" s="178">
        <v>21</v>
      </c>
      <c r="C385" s="306" t="s">
        <v>72</v>
      </c>
      <c r="D385" s="188">
        <v>72.540000000000006</v>
      </c>
      <c r="E385" s="189"/>
      <c r="F385" s="191">
        <v>58757.4</v>
      </c>
      <c r="G385" s="191">
        <v>20238.66</v>
      </c>
      <c r="H385" s="192">
        <v>18280.080000000002</v>
      </c>
      <c r="I385" s="191">
        <v>20238.66</v>
      </c>
      <c r="J385" s="191"/>
      <c r="K385" s="191"/>
      <c r="L385" s="191"/>
      <c r="M385" s="191"/>
      <c r="N385" s="191"/>
      <c r="O385" s="191"/>
      <c r="P385" s="191"/>
      <c r="Q385" s="191"/>
      <c r="R385" s="193"/>
    </row>
    <row r="386" spans="2:18" x14ac:dyDescent="0.25">
      <c r="B386" s="178">
        <v>22</v>
      </c>
      <c r="C386" s="187" t="s">
        <v>125</v>
      </c>
      <c r="D386" s="188">
        <v>71.400000000000006</v>
      </c>
      <c r="E386" s="189"/>
      <c r="F386" s="191">
        <v>51408</v>
      </c>
      <c r="G386" s="191">
        <v>17707.2</v>
      </c>
      <c r="H386" s="192">
        <v>15993.6</v>
      </c>
      <c r="I386" s="191">
        <v>17707.2</v>
      </c>
      <c r="J386" s="191"/>
      <c r="K386" s="191"/>
      <c r="L386" s="191"/>
      <c r="M386" s="191"/>
      <c r="N386" s="191"/>
      <c r="O386" s="191"/>
      <c r="P386" s="191"/>
      <c r="Q386" s="191"/>
      <c r="R386" s="193"/>
    </row>
    <row r="387" spans="2:18" x14ac:dyDescent="0.25">
      <c r="B387" s="178">
        <v>23</v>
      </c>
      <c r="C387" s="187" t="s">
        <v>126</v>
      </c>
      <c r="D387" s="188">
        <v>71.400000000000006</v>
      </c>
      <c r="E387" s="189"/>
      <c r="F387" s="191">
        <v>12852</v>
      </c>
      <c r="G387" s="191">
        <v>4426.8</v>
      </c>
      <c r="H387" s="192">
        <v>3998.4</v>
      </c>
      <c r="I387" s="191">
        <v>4426.8</v>
      </c>
      <c r="J387" s="191"/>
      <c r="K387" s="191"/>
      <c r="L387" s="191"/>
      <c r="M387" s="191"/>
      <c r="N387" s="191"/>
      <c r="O387" s="191"/>
      <c r="P387" s="191"/>
      <c r="Q387" s="191"/>
      <c r="R387" s="193"/>
    </row>
    <row r="388" spans="2:18" x14ac:dyDescent="0.25">
      <c r="B388" s="178">
        <v>24</v>
      </c>
      <c r="C388" s="187" t="s">
        <v>136</v>
      </c>
      <c r="D388" s="188">
        <v>75.64</v>
      </c>
      <c r="E388" s="189"/>
      <c r="F388" s="191">
        <v>6807.6</v>
      </c>
      <c r="G388" s="191">
        <v>2344.84</v>
      </c>
      <c r="H388" s="192">
        <v>2117.92</v>
      </c>
      <c r="I388" s="191">
        <v>2344.84</v>
      </c>
      <c r="J388" s="191"/>
      <c r="K388" s="191"/>
      <c r="L388" s="191"/>
      <c r="M388" s="191"/>
      <c r="N388" s="191"/>
      <c r="O388" s="191"/>
      <c r="P388" s="191"/>
      <c r="Q388" s="191"/>
      <c r="R388" s="193"/>
    </row>
    <row r="389" spans="2:18" x14ac:dyDescent="0.25">
      <c r="B389" s="178">
        <v>25</v>
      </c>
      <c r="C389" s="187" t="s">
        <v>62</v>
      </c>
      <c r="D389" s="188">
        <v>71.400000000000006</v>
      </c>
      <c r="E389" s="189"/>
      <c r="F389" s="191">
        <v>96390</v>
      </c>
      <c r="G389" s="191">
        <v>33201</v>
      </c>
      <c r="H389" s="192">
        <v>29988</v>
      </c>
      <c r="I389" s="191">
        <v>33201</v>
      </c>
      <c r="J389" s="191"/>
      <c r="K389" s="191"/>
      <c r="L389" s="191"/>
      <c r="M389" s="191"/>
      <c r="N389" s="191"/>
      <c r="O389" s="191"/>
      <c r="P389" s="191"/>
      <c r="Q389" s="191"/>
      <c r="R389" s="193"/>
    </row>
    <row r="390" spans="2:18" ht="26.25" x14ac:dyDescent="0.25">
      <c r="B390" s="178">
        <v>26</v>
      </c>
      <c r="C390" s="187" t="s">
        <v>137</v>
      </c>
      <c r="D390" s="188">
        <v>72.540000000000006</v>
      </c>
      <c r="E390" s="189"/>
      <c r="F390" s="191">
        <v>6528.6</v>
      </c>
      <c r="G390" s="191">
        <v>2248.7399999999998</v>
      </c>
      <c r="H390" s="192">
        <v>2031.12</v>
      </c>
      <c r="I390" s="191">
        <v>2248.7399999999998</v>
      </c>
      <c r="J390" s="191"/>
      <c r="K390" s="191"/>
      <c r="L390" s="191"/>
      <c r="M390" s="191"/>
      <c r="N390" s="191"/>
      <c r="O390" s="191"/>
      <c r="P390" s="191"/>
      <c r="Q390" s="191"/>
      <c r="R390" s="193"/>
    </row>
    <row r="391" spans="2:18" x14ac:dyDescent="0.25">
      <c r="B391" s="178">
        <v>27</v>
      </c>
      <c r="C391" s="187" t="s">
        <v>63</v>
      </c>
      <c r="D391" s="188">
        <v>78.25</v>
      </c>
      <c r="E391" s="189"/>
      <c r="F391" s="191">
        <v>14085</v>
      </c>
      <c r="G391" s="191">
        <v>4851.5</v>
      </c>
      <c r="H391" s="192">
        <v>4382</v>
      </c>
      <c r="I391" s="191">
        <v>4851.5</v>
      </c>
      <c r="J391" s="191"/>
      <c r="K391" s="191"/>
      <c r="L391" s="191"/>
      <c r="M391" s="191"/>
      <c r="N391" s="191"/>
      <c r="O391" s="191"/>
      <c r="P391" s="191"/>
      <c r="Q391" s="191"/>
      <c r="R391" s="193"/>
    </row>
    <row r="392" spans="2:18" x14ac:dyDescent="0.25">
      <c r="B392" s="178">
        <v>28</v>
      </c>
      <c r="C392" s="187" t="s">
        <v>82</v>
      </c>
      <c r="D392" s="188">
        <v>71.400000000000006</v>
      </c>
      <c r="E392" s="189"/>
      <c r="F392" s="191">
        <v>629748</v>
      </c>
      <c r="G392" s="191">
        <v>216913.2</v>
      </c>
      <c r="H392" s="192">
        <v>195921.6</v>
      </c>
      <c r="I392" s="191">
        <v>216913.2</v>
      </c>
      <c r="J392" s="191"/>
      <c r="K392" s="191"/>
      <c r="L392" s="191"/>
      <c r="M392" s="191"/>
      <c r="N392" s="191"/>
      <c r="O392" s="191"/>
      <c r="P392" s="191"/>
      <c r="Q392" s="191"/>
      <c r="R392" s="193"/>
    </row>
    <row r="393" spans="2:18" x14ac:dyDescent="0.25">
      <c r="B393" s="178">
        <v>29</v>
      </c>
      <c r="C393" s="187" t="s">
        <v>90</v>
      </c>
      <c r="D393" s="188">
        <v>71.400000000000006</v>
      </c>
      <c r="E393" s="189"/>
      <c r="F393" s="191">
        <v>89964</v>
      </c>
      <c r="G393" s="191">
        <v>30987.599999999999</v>
      </c>
      <c r="H393" s="192">
        <v>27988.799999999999</v>
      </c>
      <c r="I393" s="191">
        <v>30987.599999999999</v>
      </c>
      <c r="J393" s="191"/>
      <c r="K393" s="191"/>
      <c r="L393" s="191"/>
      <c r="M393" s="191"/>
      <c r="N393" s="191"/>
      <c r="O393" s="191"/>
      <c r="P393" s="191"/>
      <c r="Q393" s="191"/>
      <c r="R393" s="193"/>
    </row>
    <row r="394" spans="2:18" ht="15.75" thickBot="1" x14ac:dyDescent="0.3">
      <c r="B394" s="195"/>
      <c r="C394" s="196" t="s">
        <v>68</v>
      </c>
      <c r="D394" s="197"/>
      <c r="E394" s="198"/>
      <c r="F394" s="202">
        <v>19086.73</v>
      </c>
      <c r="G394" s="200"/>
      <c r="H394" s="201"/>
      <c r="I394" s="202"/>
      <c r="J394" s="199"/>
      <c r="K394" s="202"/>
      <c r="L394" s="199"/>
      <c r="M394" s="202"/>
      <c r="N394" s="202"/>
      <c r="O394" s="202"/>
      <c r="P394" s="202"/>
      <c r="Q394" s="202"/>
      <c r="R394" s="204"/>
    </row>
    <row r="395" spans="2:18" ht="15.75" thickBot="1" x14ac:dyDescent="0.3">
      <c r="B395" s="357"/>
      <c r="C395" s="358" t="s">
        <v>138</v>
      </c>
      <c r="D395" s="359"/>
      <c r="E395" s="360">
        <v>0</v>
      </c>
      <c r="F395" s="361">
        <v>0</v>
      </c>
      <c r="G395" s="361">
        <v>0</v>
      </c>
      <c r="H395" s="361">
        <v>0</v>
      </c>
      <c r="I395" s="361">
        <v>0</v>
      </c>
      <c r="J395" s="361">
        <v>0</v>
      </c>
      <c r="K395" s="361">
        <v>0</v>
      </c>
      <c r="L395" s="361">
        <v>0</v>
      </c>
      <c r="M395" s="361">
        <v>0</v>
      </c>
      <c r="N395" s="361">
        <v>0</v>
      </c>
      <c r="O395" s="361">
        <v>0</v>
      </c>
      <c r="P395" s="361">
        <v>0</v>
      </c>
      <c r="Q395" s="361">
        <v>0</v>
      </c>
      <c r="R395" s="362">
        <v>0</v>
      </c>
    </row>
    <row r="396" spans="2:18" x14ac:dyDescent="0.25">
      <c r="B396" s="205"/>
      <c r="C396" s="532" t="s">
        <v>74</v>
      </c>
      <c r="D396" s="532"/>
      <c r="E396" s="363"/>
      <c r="F396" s="364"/>
      <c r="G396" s="364"/>
      <c r="H396" s="364"/>
      <c r="I396" s="364"/>
      <c r="J396" s="364"/>
      <c r="K396" s="364"/>
      <c r="L396" s="364"/>
      <c r="M396" s="364"/>
      <c r="N396" s="364"/>
      <c r="O396" s="364"/>
      <c r="P396" s="364"/>
      <c r="Q396" s="364"/>
      <c r="R396" s="365"/>
    </row>
    <row r="397" spans="2:18" ht="30" customHeight="1" thickBot="1" x14ac:dyDescent="0.3">
      <c r="B397" s="329"/>
      <c r="C397" s="550" t="s">
        <v>139</v>
      </c>
      <c r="D397" s="550"/>
      <c r="E397" s="366">
        <v>0</v>
      </c>
      <c r="F397" s="340">
        <v>0</v>
      </c>
      <c r="G397" s="340">
        <v>0</v>
      </c>
      <c r="H397" s="340">
        <v>0</v>
      </c>
      <c r="I397" s="340">
        <v>0</v>
      </c>
      <c r="J397" s="340">
        <v>0</v>
      </c>
      <c r="K397" s="340">
        <v>0</v>
      </c>
      <c r="L397" s="340">
        <v>0</v>
      </c>
      <c r="M397" s="340">
        <v>0</v>
      </c>
      <c r="N397" s="340">
        <v>0</v>
      </c>
      <c r="O397" s="340">
        <v>0</v>
      </c>
      <c r="P397" s="340">
        <v>0</v>
      </c>
      <c r="Q397" s="340">
        <v>0</v>
      </c>
      <c r="R397" s="341">
        <v>0</v>
      </c>
    </row>
    <row r="398" spans="2:18" ht="28.5" customHeight="1" x14ac:dyDescent="0.25">
      <c r="B398" s="367"/>
      <c r="C398" s="553" t="s">
        <v>140</v>
      </c>
      <c r="D398" s="554"/>
      <c r="E398" s="368">
        <v>0</v>
      </c>
      <c r="F398" s="369">
        <v>0</v>
      </c>
      <c r="G398" s="369">
        <v>0</v>
      </c>
      <c r="H398" s="369">
        <v>0</v>
      </c>
      <c r="I398" s="369">
        <v>0</v>
      </c>
      <c r="J398" s="369">
        <v>0</v>
      </c>
      <c r="K398" s="369">
        <v>0</v>
      </c>
      <c r="L398" s="369">
        <v>0</v>
      </c>
      <c r="M398" s="369">
        <v>0</v>
      </c>
      <c r="N398" s="369">
        <v>0</v>
      </c>
      <c r="O398" s="369">
        <v>0</v>
      </c>
      <c r="P398" s="369">
        <v>0</v>
      </c>
      <c r="Q398" s="369">
        <v>0</v>
      </c>
      <c r="R398" s="370">
        <v>0</v>
      </c>
    </row>
    <row r="399" spans="2:18" x14ac:dyDescent="0.25">
      <c r="B399" s="371"/>
      <c r="C399" s="372"/>
      <c r="D399" s="373"/>
      <c r="E399" s="374"/>
      <c r="F399" s="375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9"/>
    </row>
    <row r="400" spans="2:18" x14ac:dyDescent="0.25">
      <c r="B400" s="178"/>
      <c r="C400" s="376" t="s">
        <v>68</v>
      </c>
      <c r="D400" s="180"/>
      <c r="E400" s="181"/>
      <c r="F400" s="183">
        <v>0</v>
      </c>
      <c r="G400" s="225"/>
      <c r="H400" s="184"/>
      <c r="I400" s="183"/>
      <c r="J400" s="183"/>
      <c r="K400" s="183"/>
      <c r="L400" s="183"/>
      <c r="M400" s="183"/>
      <c r="N400" s="183"/>
      <c r="O400" s="183"/>
      <c r="P400" s="183"/>
      <c r="Q400" s="183"/>
      <c r="R400" s="185">
        <v>0</v>
      </c>
    </row>
    <row r="401" spans="2:18" x14ac:dyDescent="0.25">
      <c r="B401" s="178"/>
      <c r="C401" s="533" t="s">
        <v>141</v>
      </c>
      <c r="D401" s="534"/>
      <c r="E401" s="181"/>
      <c r="F401" s="183"/>
      <c r="G401" s="183"/>
      <c r="H401" s="184"/>
      <c r="I401" s="183"/>
      <c r="J401" s="183"/>
      <c r="K401" s="183"/>
      <c r="L401" s="183"/>
      <c r="M401" s="183"/>
      <c r="N401" s="183"/>
      <c r="O401" s="183"/>
      <c r="P401" s="183"/>
      <c r="Q401" s="183"/>
      <c r="R401" s="185"/>
    </row>
    <row r="402" spans="2:18" x14ac:dyDescent="0.25">
      <c r="B402" s="213"/>
      <c r="C402" s="535"/>
      <c r="D402" s="536"/>
      <c r="E402" s="377">
        <v>0</v>
      </c>
      <c r="F402" s="378">
        <v>0</v>
      </c>
      <c r="G402" s="378">
        <v>0</v>
      </c>
      <c r="H402" s="378">
        <v>0</v>
      </c>
      <c r="I402" s="378">
        <v>0</v>
      </c>
      <c r="J402" s="378">
        <v>0</v>
      </c>
      <c r="K402" s="378">
        <v>0</v>
      </c>
      <c r="L402" s="378">
        <v>0</v>
      </c>
      <c r="M402" s="378">
        <v>0</v>
      </c>
      <c r="N402" s="378">
        <v>0</v>
      </c>
      <c r="O402" s="378">
        <v>0</v>
      </c>
      <c r="P402" s="378">
        <v>0</v>
      </c>
      <c r="Q402" s="378">
        <v>0</v>
      </c>
      <c r="R402" s="379">
        <v>0</v>
      </c>
    </row>
    <row r="403" spans="2:18" x14ac:dyDescent="0.25">
      <c r="B403" s="178"/>
      <c r="C403" s="372"/>
      <c r="D403" s="373"/>
      <c r="E403" s="374"/>
      <c r="F403" s="375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9"/>
    </row>
    <row r="404" spans="2:18" x14ac:dyDescent="0.25">
      <c r="B404" s="178"/>
      <c r="C404" s="376" t="s">
        <v>68</v>
      </c>
      <c r="D404" s="180"/>
      <c r="E404" s="181"/>
      <c r="F404" s="183">
        <v>0</v>
      </c>
      <c r="G404" s="225"/>
      <c r="H404" s="184"/>
      <c r="I404" s="183"/>
      <c r="J404" s="183"/>
      <c r="K404" s="183"/>
      <c r="L404" s="183"/>
      <c r="M404" s="183"/>
      <c r="N404" s="183"/>
      <c r="O404" s="183"/>
      <c r="P404" s="183"/>
      <c r="Q404" s="183"/>
      <c r="R404" s="185">
        <v>0</v>
      </c>
    </row>
    <row r="405" spans="2:18" x14ac:dyDescent="0.25">
      <c r="B405" s="217"/>
      <c r="C405" s="533" t="s">
        <v>142</v>
      </c>
      <c r="D405" s="534"/>
      <c r="E405" s="380"/>
      <c r="F405" s="381"/>
      <c r="G405" s="381"/>
      <c r="H405" s="382"/>
      <c r="I405" s="381"/>
      <c r="J405" s="381"/>
      <c r="K405" s="381"/>
      <c r="L405" s="381"/>
      <c r="M405" s="381"/>
      <c r="N405" s="381"/>
      <c r="O405" s="381"/>
      <c r="P405" s="381"/>
      <c r="Q405" s="381"/>
      <c r="R405" s="383"/>
    </row>
    <row r="406" spans="2:18" x14ac:dyDescent="0.25">
      <c r="B406" s="217"/>
      <c r="C406" s="535"/>
      <c r="D406" s="536"/>
      <c r="E406" s="384">
        <v>0</v>
      </c>
      <c r="F406" s="378">
        <v>0</v>
      </c>
      <c r="G406" s="378">
        <v>0</v>
      </c>
      <c r="H406" s="378">
        <v>0</v>
      </c>
      <c r="I406" s="378">
        <v>0</v>
      </c>
      <c r="J406" s="378">
        <v>0</v>
      </c>
      <c r="K406" s="378">
        <v>0</v>
      </c>
      <c r="L406" s="378">
        <v>0</v>
      </c>
      <c r="M406" s="378">
        <v>0</v>
      </c>
      <c r="N406" s="378">
        <v>0</v>
      </c>
      <c r="O406" s="378">
        <v>0</v>
      </c>
      <c r="P406" s="378">
        <v>0</v>
      </c>
      <c r="Q406" s="378">
        <v>0</v>
      </c>
      <c r="R406" s="379">
        <v>0</v>
      </c>
    </row>
    <row r="407" spans="2:18" x14ac:dyDescent="0.25">
      <c r="B407" s="178"/>
      <c r="C407" s="372"/>
      <c r="D407" s="373"/>
      <c r="E407" s="374"/>
      <c r="F407" s="375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9"/>
    </row>
    <row r="408" spans="2:18" x14ac:dyDescent="0.25">
      <c r="B408" s="178"/>
      <c r="C408" s="376" t="s">
        <v>68</v>
      </c>
      <c r="D408" s="180"/>
      <c r="E408" s="181"/>
      <c r="F408" s="183">
        <v>0</v>
      </c>
      <c r="G408" s="225"/>
      <c r="H408" s="232"/>
      <c r="I408" s="183"/>
      <c r="J408" s="183"/>
      <c r="K408" s="183"/>
      <c r="L408" s="194"/>
      <c r="M408" s="183"/>
      <c r="N408" s="183"/>
      <c r="O408" s="183"/>
      <c r="P408" s="183"/>
      <c r="Q408" s="183"/>
      <c r="R408" s="185">
        <v>0</v>
      </c>
    </row>
    <row r="409" spans="2:18" x14ac:dyDescent="0.25">
      <c r="B409" s="217"/>
      <c r="C409" s="385"/>
      <c r="D409" s="386"/>
      <c r="E409" s="380"/>
      <c r="F409" s="381"/>
      <c r="G409" s="381"/>
      <c r="H409" s="387"/>
      <c r="I409" s="381"/>
      <c r="J409" s="381"/>
      <c r="K409" s="381"/>
      <c r="L409" s="388"/>
      <c r="M409" s="381"/>
      <c r="N409" s="381"/>
      <c r="O409" s="381"/>
      <c r="P409" s="381"/>
      <c r="Q409" s="381"/>
      <c r="R409" s="383"/>
    </row>
    <row r="410" spans="2:18" ht="30.75" customHeight="1" x14ac:dyDescent="0.25">
      <c r="B410" s="217"/>
      <c r="C410" s="537" t="s">
        <v>143</v>
      </c>
      <c r="D410" s="538"/>
      <c r="E410" s="384">
        <v>0</v>
      </c>
      <c r="F410" s="378">
        <v>0</v>
      </c>
      <c r="G410" s="378">
        <v>0</v>
      </c>
      <c r="H410" s="378">
        <v>0</v>
      </c>
      <c r="I410" s="378">
        <v>0</v>
      </c>
      <c r="J410" s="378">
        <v>0</v>
      </c>
      <c r="K410" s="378">
        <v>0</v>
      </c>
      <c r="L410" s="378">
        <v>0</v>
      </c>
      <c r="M410" s="378">
        <v>0</v>
      </c>
      <c r="N410" s="378">
        <v>0</v>
      </c>
      <c r="O410" s="378">
        <v>0</v>
      </c>
      <c r="P410" s="378">
        <v>0</v>
      </c>
      <c r="Q410" s="378">
        <v>0</v>
      </c>
      <c r="R410" s="379">
        <v>0</v>
      </c>
    </row>
    <row r="411" spans="2:18" x14ac:dyDescent="0.25">
      <c r="B411" s="178"/>
      <c r="C411" s="372"/>
      <c r="D411" s="373"/>
      <c r="E411" s="374"/>
      <c r="F411" s="375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9"/>
    </row>
    <row r="412" spans="2:18" x14ac:dyDescent="0.25">
      <c r="B412" s="178"/>
      <c r="C412" s="376" t="s">
        <v>68</v>
      </c>
      <c r="D412" s="180"/>
      <c r="E412" s="181"/>
      <c r="F412" s="183">
        <v>0</v>
      </c>
      <c r="G412" s="225"/>
      <c r="H412" s="232"/>
      <c r="I412" s="183"/>
      <c r="J412" s="183"/>
      <c r="K412" s="183"/>
      <c r="L412" s="194"/>
      <c r="M412" s="183"/>
      <c r="N412" s="183"/>
      <c r="O412" s="183"/>
      <c r="P412" s="183"/>
      <c r="Q412" s="183"/>
      <c r="R412" s="185">
        <v>0</v>
      </c>
    </row>
    <row r="413" spans="2:18" x14ac:dyDescent="0.25">
      <c r="B413" s="217"/>
      <c r="C413" s="539" t="s">
        <v>144</v>
      </c>
      <c r="D413" s="540"/>
      <c r="E413" s="380"/>
      <c r="F413" s="381"/>
      <c r="G413" s="388"/>
      <c r="H413" s="387"/>
      <c r="I413" s="381"/>
      <c r="J413" s="381"/>
      <c r="K413" s="381"/>
      <c r="L413" s="388"/>
      <c r="M413" s="381"/>
      <c r="N413" s="381"/>
      <c r="O413" s="381"/>
      <c r="P413" s="381"/>
      <c r="Q413" s="381"/>
      <c r="R413" s="383"/>
    </row>
    <row r="414" spans="2:18" x14ac:dyDescent="0.25">
      <c r="B414" s="217"/>
      <c r="C414" s="541"/>
      <c r="D414" s="542"/>
      <c r="E414" s="377">
        <v>0</v>
      </c>
      <c r="F414" s="378">
        <v>0</v>
      </c>
      <c r="G414" s="378">
        <v>0</v>
      </c>
      <c r="H414" s="378">
        <v>0</v>
      </c>
      <c r="I414" s="378">
        <v>0</v>
      </c>
      <c r="J414" s="378">
        <v>0</v>
      </c>
      <c r="K414" s="378">
        <v>0</v>
      </c>
      <c r="L414" s="378">
        <v>0</v>
      </c>
      <c r="M414" s="378">
        <v>0</v>
      </c>
      <c r="N414" s="378">
        <v>0</v>
      </c>
      <c r="O414" s="378">
        <v>0</v>
      </c>
      <c r="P414" s="378">
        <v>0</v>
      </c>
      <c r="Q414" s="378">
        <v>0</v>
      </c>
      <c r="R414" s="379">
        <v>0</v>
      </c>
    </row>
    <row r="415" spans="2:18" x14ac:dyDescent="0.25">
      <c r="B415" s="178"/>
      <c r="C415" s="372"/>
      <c r="D415" s="373"/>
      <c r="E415" s="374"/>
      <c r="F415" s="375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9"/>
    </row>
    <row r="416" spans="2:18" x14ac:dyDescent="0.25">
      <c r="B416" s="178"/>
      <c r="C416" s="376" t="s">
        <v>68</v>
      </c>
      <c r="D416" s="180"/>
      <c r="E416" s="181"/>
      <c r="F416" s="183">
        <v>0</v>
      </c>
      <c r="G416" s="225"/>
      <c r="H416" s="184"/>
      <c r="I416" s="183"/>
      <c r="J416" s="183"/>
      <c r="K416" s="183"/>
      <c r="L416" s="183"/>
      <c r="M416" s="183"/>
      <c r="N416" s="183"/>
      <c r="O416" s="183"/>
      <c r="P416" s="183"/>
      <c r="Q416" s="183"/>
      <c r="R416" s="185">
        <v>0</v>
      </c>
    </row>
    <row r="417" spans="2:18" x14ac:dyDescent="0.25">
      <c r="B417" s="217"/>
      <c r="C417" s="533" t="s">
        <v>145</v>
      </c>
      <c r="D417" s="534"/>
      <c r="E417" s="380"/>
      <c r="F417" s="388"/>
      <c r="G417" s="388"/>
      <c r="H417" s="387"/>
      <c r="I417" s="381"/>
      <c r="J417" s="381"/>
      <c r="K417" s="381"/>
      <c r="L417" s="381"/>
      <c r="M417" s="381"/>
      <c r="N417" s="381"/>
      <c r="O417" s="381"/>
      <c r="P417" s="381"/>
      <c r="Q417" s="381"/>
      <c r="R417" s="383"/>
    </row>
    <row r="418" spans="2:18" x14ac:dyDescent="0.25">
      <c r="B418" s="217"/>
      <c r="C418" s="535"/>
      <c r="D418" s="536"/>
      <c r="E418" s="384">
        <v>0</v>
      </c>
      <c r="F418" s="378">
        <v>0</v>
      </c>
      <c r="G418" s="378">
        <v>0</v>
      </c>
      <c r="H418" s="378">
        <v>0</v>
      </c>
      <c r="I418" s="378">
        <v>0</v>
      </c>
      <c r="J418" s="378">
        <v>0</v>
      </c>
      <c r="K418" s="378">
        <v>0</v>
      </c>
      <c r="L418" s="378">
        <v>0</v>
      </c>
      <c r="M418" s="378">
        <v>0</v>
      </c>
      <c r="N418" s="378">
        <v>0</v>
      </c>
      <c r="O418" s="378">
        <v>0</v>
      </c>
      <c r="P418" s="378">
        <v>0</v>
      </c>
      <c r="Q418" s="378">
        <v>0</v>
      </c>
      <c r="R418" s="379">
        <v>0</v>
      </c>
    </row>
    <row r="419" spans="2:18" x14ac:dyDescent="0.25">
      <c r="B419" s="178"/>
      <c r="C419" s="372"/>
      <c r="D419" s="373"/>
      <c r="E419" s="374"/>
      <c r="F419" s="375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9"/>
    </row>
    <row r="420" spans="2:18" ht="15.75" thickBot="1" x14ac:dyDescent="0.3">
      <c r="B420" s="319"/>
      <c r="C420" s="376" t="s">
        <v>68</v>
      </c>
      <c r="D420" s="180"/>
      <c r="E420" s="181"/>
      <c r="F420" s="183">
        <v>0</v>
      </c>
      <c r="G420" s="225"/>
      <c r="H420" s="184"/>
      <c r="I420" s="183"/>
      <c r="J420" s="183"/>
      <c r="K420" s="183"/>
      <c r="L420" s="183"/>
      <c r="M420" s="183"/>
      <c r="N420" s="183"/>
      <c r="O420" s="183"/>
      <c r="P420" s="183"/>
      <c r="Q420" s="183"/>
      <c r="R420" s="185">
        <v>0</v>
      </c>
    </row>
    <row r="421" spans="2:18" ht="29.25" customHeight="1" x14ac:dyDescent="0.25">
      <c r="B421" s="289"/>
      <c r="C421" s="349" t="s">
        <v>102</v>
      </c>
      <c r="D421" s="389"/>
      <c r="E421" s="390"/>
      <c r="F421" s="391"/>
      <c r="G421" s="391"/>
      <c r="H421" s="3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4"/>
    </row>
    <row r="422" spans="2:18" ht="29.25" customHeight="1" thickBot="1" x14ac:dyDescent="0.3">
      <c r="B422" s="393"/>
      <c r="C422" s="550" t="s">
        <v>146</v>
      </c>
      <c r="D422" s="550"/>
      <c r="E422" s="330">
        <v>0</v>
      </c>
      <c r="F422" s="331">
        <v>0</v>
      </c>
      <c r="G422" s="331">
        <v>0</v>
      </c>
      <c r="H422" s="331">
        <v>0</v>
      </c>
      <c r="I422" s="331">
        <v>0</v>
      </c>
      <c r="J422" s="331">
        <v>0</v>
      </c>
      <c r="K422" s="331">
        <v>0</v>
      </c>
      <c r="L422" s="331">
        <v>0</v>
      </c>
      <c r="M422" s="331">
        <v>0</v>
      </c>
      <c r="N422" s="331">
        <v>0</v>
      </c>
      <c r="O422" s="331">
        <v>0</v>
      </c>
      <c r="P422" s="331">
        <v>0</v>
      </c>
      <c r="Q422" s="331">
        <v>0</v>
      </c>
      <c r="R422" s="332">
        <v>0</v>
      </c>
    </row>
    <row r="423" spans="2:18" x14ac:dyDescent="0.25">
      <c r="B423" s="367"/>
      <c r="C423" s="394"/>
      <c r="D423" s="395"/>
      <c r="E423" s="396"/>
      <c r="F423" s="397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20"/>
    </row>
    <row r="424" spans="2:18" ht="15.75" thickBot="1" x14ac:dyDescent="0.3">
      <c r="B424" s="398"/>
      <c r="C424" s="320" t="s">
        <v>68</v>
      </c>
      <c r="D424" s="180"/>
      <c r="E424" s="181"/>
      <c r="F424" s="183">
        <v>0</v>
      </c>
      <c r="G424" s="225"/>
      <c r="H424" s="184"/>
      <c r="I424" s="183"/>
      <c r="J424" s="183"/>
      <c r="K424" s="183"/>
      <c r="L424" s="183"/>
      <c r="M424" s="183"/>
      <c r="N424" s="183"/>
      <c r="O424" s="183"/>
      <c r="P424" s="183"/>
      <c r="Q424" s="183"/>
      <c r="R424" s="185">
        <v>0</v>
      </c>
    </row>
    <row r="425" spans="2:18" ht="15.75" thickBot="1" x14ac:dyDescent="0.3">
      <c r="B425" s="399"/>
      <c r="C425" s="400" t="s">
        <v>147</v>
      </c>
      <c r="D425" s="359"/>
      <c r="E425" s="360">
        <v>0</v>
      </c>
      <c r="F425" s="361">
        <v>0</v>
      </c>
      <c r="G425" s="361">
        <v>0</v>
      </c>
      <c r="H425" s="361">
        <v>0</v>
      </c>
      <c r="I425" s="361">
        <v>0</v>
      </c>
      <c r="J425" s="361">
        <v>0</v>
      </c>
      <c r="K425" s="361">
        <v>0</v>
      </c>
      <c r="L425" s="361">
        <v>0</v>
      </c>
      <c r="M425" s="361">
        <v>0</v>
      </c>
      <c r="N425" s="361">
        <v>0</v>
      </c>
      <c r="O425" s="361">
        <v>0</v>
      </c>
      <c r="P425" s="361">
        <v>0</v>
      </c>
      <c r="Q425" s="361">
        <v>0</v>
      </c>
      <c r="R425" s="362">
        <v>0</v>
      </c>
    </row>
    <row r="426" spans="2:18" x14ac:dyDescent="0.25">
      <c r="B426" s="289"/>
      <c r="C426" s="555" t="s">
        <v>74</v>
      </c>
      <c r="D426" s="556"/>
      <c r="E426" s="401"/>
      <c r="F426" s="402"/>
      <c r="G426" s="402"/>
      <c r="H426" s="402"/>
      <c r="I426" s="402"/>
      <c r="J426" s="402"/>
      <c r="K426" s="402"/>
      <c r="L426" s="402"/>
      <c r="M426" s="402"/>
      <c r="N426" s="402"/>
      <c r="O426" s="402"/>
      <c r="P426" s="402"/>
      <c r="Q426" s="402"/>
      <c r="R426" s="403"/>
    </row>
    <row r="427" spans="2:18" ht="28.5" customHeight="1" thickBot="1" x14ac:dyDescent="0.3">
      <c r="B427" s="329"/>
      <c r="C427" s="550" t="s">
        <v>148</v>
      </c>
      <c r="D427" s="550"/>
      <c r="E427" s="330">
        <v>0</v>
      </c>
      <c r="F427" s="331">
        <v>0</v>
      </c>
      <c r="G427" s="331">
        <v>0</v>
      </c>
      <c r="H427" s="331">
        <v>0</v>
      </c>
      <c r="I427" s="331">
        <v>0</v>
      </c>
      <c r="J427" s="331">
        <v>0</v>
      </c>
      <c r="K427" s="331">
        <v>0</v>
      </c>
      <c r="L427" s="331">
        <v>0</v>
      </c>
      <c r="M427" s="331">
        <v>0</v>
      </c>
      <c r="N427" s="331">
        <v>0</v>
      </c>
      <c r="O427" s="331">
        <v>0</v>
      </c>
      <c r="P427" s="331">
        <v>0</v>
      </c>
      <c r="Q427" s="331">
        <v>0</v>
      </c>
      <c r="R427" s="332">
        <v>0</v>
      </c>
    </row>
    <row r="428" spans="2:18" x14ac:dyDescent="0.25">
      <c r="B428" s="213"/>
      <c r="C428" s="404" t="s">
        <v>149</v>
      </c>
      <c r="D428" s="405"/>
      <c r="E428" s="406"/>
      <c r="F428" s="407"/>
      <c r="G428" s="215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6"/>
    </row>
    <row r="429" spans="2:18" ht="15.75" thickBot="1" x14ac:dyDescent="0.3">
      <c r="B429" s="178"/>
      <c r="C429" s="179" t="s">
        <v>68</v>
      </c>
      <c r="D429" s="180"/>
      <c r="E429" s="181"/>
      <c r="F429" s="183">
        <v>0</v>
      </c>
      <c r="G429" s="225"/>
      <c r="H429" s="184"/>
      <c r="I429" s="183"/>
      <c r="J429" s="183"/>
      <c r="K429" s="183"/>
      <c r="L429" s="183"/>
      <c r="M429" s="183"/>
      <c r="N429" s="183"/>
      <c r="O429" s="183"/>
      <c r="P429" s="183"/>
      <c r="Q429" s="183"/>
      <c r="R429" s="185">
        <v>0</v>
      </c>
    </row>
    <row r="430" spans="2:18" ht="25.5" customHeight="1" x14ac:dyDescent="0.25">
      <c r="B430" s="289"/>
      <c r="C430" s="349" t="s">
        <v>102</v>
      </c>
      <c r="D430" s="389"/>
      <c r="E430" s="390"/>
      <c r="F430" s="391"/>
      <c r="G430" s="391"/>
      <c r="H430" s="3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4"/>
    </row>
    <row r="431" spans="2:18" ht="29.25" customHeight="1" thickBot="1" x14ac:dyDescent="0.3">
      <c r="B431" s="329"/>
      <c r="C431" s="550" t="s">
        <v>150</v>
      </c>
      <c r="D431" s="550"/>
      <c r="E431" s="330">
        <v>0</v>
      </c>
      <c r="F431" s="331">
        <v>0</v>
      </c>
      <c r="G431" s="331">
        <v>0</v>
      </c>
      <c r="H431" s="331">
        <v>0</v>
      </c>
      <c r="I431" s="331">
        <v>0</v>
      </c>
      <c r="J431" s="331">
        <v>0</v>
      </c>
      <c r="K431" s="331">
        <v>0</v>
      </c>
      <c r="L431" s="331">
        <v>0</v>
      </c>
      <c r="M431" s="331">
        <v>0</v>
      </c>
      <c r="N431" s="331">
        <v>0</v>
      </c>
      <c r="O431" s="331">
        <v>0</v>
      </c>
      <c r="P431" s="331">
        <v>0</v>
      </c>
      <c r="Q431" s="331">
        <v>0</v>
      </c>
      <c r="R431" s="332">
        <v>0</v>
      </c>
    </row>
    <row r="432" spans="2:18" x14ac:dyDescent="0.25">
      <c r="B432" s="213"/>
      <c r="C432" s="404"/>
      <c r="D432" s="405"/>
      <c r="E432" s="406"/>
      <c r="F432" s="407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6"/>
    </row>
    <row r="433" spans="2:18" ht="15.75" thickBot="1" x14ac:dyDescent="0.3">
      <c r="B433" s="178"/>
      <c r="C433" s="179" t="s">
        <v>68</v>
      </c>
      <c r="D433" s="180"/>
      <c r="E433" s="181"/>
      <c r="F433" s="194">
        <v>0</v>
      </c>
      <c r="G433" s="225"/>
      <c r="H433" s="184"/>
      <c r="I433" s="183"/>
      <c r="J433" s="183"/>
      <c r="K433" s="183"/>
      <c r="L433" s="183"/>
      <c r="M433" s="183"/>
      <c r="N433" s="183"/>
      <c r="O433" s="183"/>
      <c r="P433" s="183"/>
      <c r="Q433" s="183"/>
      <c r="R433" s="233">
        <v>0</v>
      </c>
    </row>
    <row r="434" spans="2:18" ht="26.25" x14ac:dyDescent="0.25">
      <c r="B434" s="205"/>
      <c r="C434" s="408" t="s">
        <v>123</v>
      </c>
      <c r="D434" s="291"/>
      <c r="E434" s="291"/>
      <c r="F434" s="292"/>
      <c r="G434" s="292"/>
      <c r="H434" s="293"/>
      <c r="I434" s="292"/>
      <c r="J434" s="292"/>
      <c r="K434" s="292"/>
      <c r="L434" s="292"/>
      <c r="M434" s="292"/>
      <c r="N434" s="292"/>
      <c r="O434" s="292"/>
      <c r="P434" s="292"/>
      <c r="Q434" s="292"/>
      <c r="R434" s="294"/>
    </row>
    <row r="435" spans="2:18" ht="30" customHeight="1" thickBot="1" x14ac:dyDescent="0.3">
      <c r="B435" s="329"/>
      <c r="C435" s="550" t="s">
        <v>124</v>
      </c>
      <c r="D435" s="550"/>
      <c r="E435" s="330">
        <v>0</v>
      </c>
      <c r="F435" s="331">
        <v>0</v>
      </c>
      <c r="G435" s="331">
        <v>0</v>
      </c>
      <c r="H435" s="331">
        <v>0</v>
      </c>
      <c r="I435" s="331">
        <v>0</v>
      </c>
      <c r="J435" s="331">
        <v>0</v>
      </c>
      <c r="K435" s="331">
        <v>0</v>
      </c>
      <c r="L435" s="331">
        <v>0</v>
      </c>
      <c r="M435" s="331">
        <v>0</v>
      </c>
      <c r="N435" s="331">
        <v>0</v>
      </c>
      <c r="O435" s="331">
        <v>0</v>
      </c>
      <c r="P435" s="331">
        <v>0</v>
      </c>
      <c r="Q435" s="331">
        <v>0</v>
      </c>
      <c r="R435" s="332">
        <v>0</v>
      </c>
    </row>
    <row r="436" spans="2:18" x14ac:dyDescent="0.25">
      <c r="B436" s="213"/>
      <c r="C436" s="404"/>
      <c r="D436" s="405"/>
      <c r="E436" s="406"/>
      <c r="F436" s="407"/>
      <c r="G436" s="215"/>
      <c r="H436" s="215"/>
      <c r="I436" s="215"/>
      <c r="J436" s="215"/>
      <c r="K436" s="215"/>
      <c r="L436" s="215"/>
      <c r="M436" s="215"/>
      <c r="N436" s="215"/>
      <c r="O436" s="215"/>
      <c r="P436" s="215"/>
      <c r="Q436" s="215"/>
      <c r="R436" s="216"/>
    </row>
    <row r="437" spans="2:18" ht="15.75" thickBot="1" x14ac:dyDescent="0.3">
      <c r="B437" s="178"/>
      <c r="C437" s="179" t="s">
        <v>68</v>
      </c>
      <c r="D437" s="180"/>
      <c r="E437" s="181"/>
      <c r="F437" s="183">
        <v>0</v>
      </c>
      <c r="G437" s="225"/>
      <c r="H437" s="184"/>
      <c r="I437" s="183"/>
      <c r="J437" s="183"/>
      <c r="K437" s="183"/>
      <c r="L437" s="183"/>
      <c r="M437" s="183"/>
      <c r="N437" s="183"/>
      <c r="O437" s="183"/>
      <c r="P437" s="183"/>
      <c r="Q437" s="183"/>
      <c r="R437" s="185">
        <v>0</v>
      </c>
    </row>
    <row r="438" spans="2:18" ht="15.75" thickBot="1" x14ac:dyDescent="0.3">
      <c r="B438" s="409"/>
      <c r="C438" s="400" t="s">
        <v>151</v>
      </c>
      <c r="D438" s="359"/>
      <c r="E438" s="360">
        <v>38</v>
      </c>
      <c r="F438" s="361">
        <v>1030000</v>
      </c>
      <c r="G438" s="361">
        <v>84495.46</v>
      </c>
      <c r="H438" s="361">
        <v>76318.48</v>
      </c>
      <c r="I438" s="361">
        <v>84495.46</v>
      </c>
      <c r="J438" s="361">
        <v>79593.600000000006</v>
      </c>
      <c r="K438" s="361">
        <v>82101.64</v>
      </c>
      <c r="L438" s="361">
        <v>83946</v>
      </c>
      <c r="M438" s="361">
        <v>84495.46</v>
      </c>
      <c r="N438" s="361">
        <v>84495.46</v>
      </c>
      <c r="O438" s="361">
        <v>81769.8</v>
      </c>
      <c r="P438" s="361">
        <v>84495.46</v>
      </c>
      <c r="Q438" s="361">
        <v>79627.8</v>
      </c>
      <c r="R438" s="362">
        <v>84352.66</v>
      </c>
    </row>
    <row r="439" spans="2:18" x14ac:dyDescent="0.25">
      <c r="B439" s="205"/>
      <c r="C439" s="557" t="s">
        <v>74</v>
      </c>
      <c r="D439" s="552"/>
      <c r="E439" s="401"/>
      <c r="F439" s="402"/>
      <c r="G439" s="402"/>
      <c r="H439" s="402"/>
      <c r="I439" s="402"/>
      <c r="J439" s="402"/>
      <c r="K439" s="402"/>
      <c r="L439" s="402"/>
      <c r="M439" s="402"/>
      <c r="N439" s="402"/>
      <c r="O439" s="402"/>
      <c r="P439" s="402"/>
      <c r="Q439" s="402"/>
      <c r="R439" s="403"/>
    </row>
    <row r="440" spans="2:18" ht="30" customHeight="1" thickBot="1" x14ac:dyDescent="0.3">
      <c r="B440" s="329"/>
      <c r="C440" s="550" t="s">
        <v>152</v>
      </c>
      <c r="D440" s="550"/>
      <c r="E440" s="330">
        <v>38</v>
      </c>
      <c r="F440" s="331">
        <v>1030000</v>
      </c>
      <c r="G440" s="331">
        <v>84495.46</v>
      </c>
      <c r="H440" s="331">
        <v>76318.48</v>
      </c>
      <c r="I440" s="331">
        <v>84495.46</v>
      </c>
      <c r="J440" s="331">
        <v>79593.600000000006</v>
      </c>
      <c r="K440" s="331">
        <v>82101.64</v>
      </c>
      <c r="L440" s="331">
        <v>83946</v>
      </c>
      <c r="M440" s="331">
        <v>84495.46</v>
      </c>
      <c r="N440" s="331">
        <v>84495.46</v>
      </c>
      <c r="O440" s="331">
        <v>81769.8</v>
      </c>
      <c r="P440" s="331">
        <v>84495.46</v>
      </c>
      <c r="Q440" s="331">
        <v>79627.8</v>
      </c>
      <c r="R440" s="332">
        <v>84352.66</v>
      </c>
    </row>
    <row r="441" spans="2:18" x14ac:dyDescent="0.25">
      <c r="B441" s="213"/>
      <c r="D441" s="405"/>
      <c r="E441" s="410" t="s">
        <v>149</v>
      </c>
      <c r="F441" s="407">
        <v>0</v>
      </c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6"/>
    </row>
    <row r="442" spans="2:18" x14ac:dyDescent="0.25">
      <c r="B442" s="178">
        <v>1</v>
      </c>
      <c r="C442" s="179" t="s">
        <v>72</v>
      </c>
      <c r="D442" s="180">
        <v>72.540000000000006</v>
      </c>
      <c r="E442" s="181">
        <v>2</v>
      </c>
      <c r="F442" s="183">
        <v>52954.2</v>
      </c>
      <c r="G442" s="183">
        <v>4497.4799999999996</v>
      </c>
      <c r="H442" s="184">
        <v>4062.24</v>
      </c>
      <c r="I442" s="183">
        <v>4497.4799999999996</v>
      </c>
      <c r="J442" s="183">
        <v>4352.3999999999996</v>
      </c>
      <c r="K442" s="183">
        <v>4497.4799999999996</v>
      </c>
      <c r="L442" s="183">
        <v>4352.3999999999996</v>
      </c>
      <c r="M442" s="183">
        <v>4497.4799999999996</v>
      </c>
      <c r="N442" s="183">
        <v>4497.4799999999996</v>
      </c>
      <c r="O442" s="183">
        <v>4352.3999999999996</v>
      </c>
      <c r="P442" s="183">
        <v>4497.4799999999996</v>
      </c>
      <c r="Q442" s="183">
        <v>4352.3999999999996</v>
      </c>
      <c r="R442" s="185">
        <v>4497.4799999999996</v>
      </c>
    </row>
    <row r="443" spans="2:18" x14ac:dyDescent="0.25">
      <c r="B443" s="186">
        <v>1</v>
      </c>
      <c r="C443" s="187" t="s">
        <v>72</v>
      </c>
      <c r="D443" s="188">
        <v>72.540000000000006</v>
      </c>
      <c r="E443" s="189">
        <v>1</v>
      </c>
      <c r="F443" s="191">
        <v>24083.279999999999</v>
      </c>
      <c r="G443" s="191">
        <v>2248.7399999999998</v>
      </c>
      <c r="H443" s="192">
        <v>2031.12</v>
      </c>
      <c r="I443" s="191">
        <v>2248.7399999999998</v>
      </c>
      <c r="J443" s="191">
        <v>0</v>
      </c>
      <c r="K443" s="191">
        <v>-145.08000000000001</v>
      </c>
      <c r="L443" s="191">
        <v>4352.3999999999996</v>
      </c>
      <c r="M443" s="191">
        <v>2248.7399999999998</v>
      </c>
      <c r="N443" s="191">
        <v>2248.7399999999998</v>
      </c>
      <c r="O443" s="191">
        <v>2176.1999999999998</v>
      </c>
      <c r="P443" s="191">
        <v>2248.7399999999998</v>
      </c>
      <c r="Q443" s="191">
        <v>2176.1999999999998</v>
      </c>
      <c r="R443" s="193">
        <v>2248.7399999999998</v>
      </c>
    </row>
    <row r="444" spans="2:18" x14ac:dyDescent="0.25">
      <c r="B444" s="178">
        <v>2</v>
      </c>
      <c r="C444" s="179" t="s">
        <v>125</v>
      </c>
      <c r="D444" s="180">
        <v>71.400000000000006</v>
      </c>
      <c r="E444" s="181">
        <v>7</v>
      </c>
      <c r="F444" s="183">
        <v>182427</v>
      </c>
      <c r="G444" s="183">
        <v>15493.8</v>
      </c>
      <c r="H444" s="184">
        <v>13994.4</v>
      </c>
      <c r="I444" s="183">
        <v>15493.8</v>
      </c>
      <c r="J444" s="183">
        <v>14994</v>
      </c>
      <c r="K444" s="183">
        <v>15493.8</v>
      </c>
      <c r="L444" s="183">
        <v>14994</v>
      </c>
      <c r="M444" s="183">
        <v>15493.8</v>
      </c>
      <c r="N444" s="183">
        <v>15493.8</v>
      </c>
      <c r="O444" s="183">
        <v>14994</v>
      </c>
      <c r="P444" s="183">
        <v>15493.8</v>
      </c>
      <c r="Q444" s="183">
        <v>14994</v>
      </c>
      <c r="R444" s="185">
        <v>15493.8</v>
      </c>
    </row>
    <row r="445" spans="2:18" x14ac:dyDescent="0.25">
      <c r="B445" s="178">
        <v>3</v>
      </c>
      <c r="C445" s="179" t="s">
        <v>62</v>
      </c>
      <c r="D445" s="180">
        <v>71.400000000000006</v>
      </c>
      <c r="E445" s="181">
        <v>3</v>
      </c>
      <c r="F445" s="183">
        <v>78183</v>
      </c>
      <c r="G445" s="183">
        <v>6640.2</v>
      </c>
      <c r="H445" s="184">
        <v>5997.6</v>
      </c>
      <c r="I445" s="183">
        <v>6640.2</v>
      </c>
      <c r="J445" s="183">
        <v>6426</v>
      </c>
      <c r="K445" s="183">
        <v>6640.2</v>
      </c>
      <c r="L445" s="183">
        <v>6426</v>
      </c>
      <c r="M445" s="183">
        <v>6640.2</v>
      </c>
      <c r="N445" s="183">
        <v>6640.2</v>
      </c>
      <c r="O445" s="183">
        <v>6426</v>
      </c>
      <c r="P445" s="183">
        <v>6640.2</v>
      </c>
      <c r="Q445" s="183">
        <v>6426</v>
      </c>
      <c r="R445" s="185">
        <v>6640.2</v>
      </c>
    </row>
    <row r="446" spans="2:18" x14ac:dyDescent="0.25">
      <c r="B446" s="178">
        <v>4</v>
      </c>
      <c r="C446" s="179" t="s">
        <v>120</v>
      </c>
      <c r="D446" s="180">
        <v>73.59</v>
      </c>
      <c r="E446" s="181">
        <v>1</v>
      </c>
      <c r="F446" s="183">
        <v>26860.35</v>
      </c>
      <c r="G446" s="183">
        <v>2281.29</v>
      </c>
      <c r="H446" s="184">
        <v>2060.52</v>
      </c>
      <c r="I446" s="183">
        <v>2281.29</v>
      </c>
      <c r="J446" s="183">
        <v>2207.6999999999998</v>
      </c>
      <c r="K446" s="183">
        <v>2281.29</v>
      </c>
      <c r="L446" s="183">
        <v>2207.6999999999998</v>
      </c>
      <c r="M446" s="183">
        <v>2281.29</v>
      </c>
      <c r="N446" s="183">
        <v>2281.29</v>
      </c>
      <c r="O446" s="183">
        <v>2207.6999999999998</v>
      </c>
      <c r="P446" s="183">
        <v>2281.29</v>
      </c>
      <c r="Q446" s="183">
        <v>2207.6999999999998</v>
      </c>
      <c r="R446" s="185">
        <v>2281.29</v>
      </c>
    </row>
    <row r="447" spans="2:18" x14ac:dyDescent="0.25">
      <c r="B447" s="178">
        <v>5</v>
      </c>
      <c r="C447" s="179" t="s">
        <v>63</v>
      </c>
      <c r="D447" s="180">
        <v>78.25</v>
      </c>
      <c r="E447" s="181">
        <v>1</v>
      </c>
      <c r="F447" s="183">
        <v>28561.25</v>
      </c>
      <c r="G447" s="183">
        <v>2425.75</v>
      </c>
      <c r="H447" s="184">
        <v>2191</v>
      </c>
      <c r="I447" s="183">
        <v>2425.75</v>
      </c>
      <c r="J447" s="183">
        <v>2347.5</v>
      </c>
      <c r="K447" s="183">
        <v>2425.75</v>
      </c>
      <c r="L447" s="183">
        <v>2347.5</v>
      </c>
      <c r="M447" s="183">
        <v>2425.75</v>
      </c>
      <c r="N447" s="183">
        <v>2425.75</v>
      </c>
      <c r="O447" s="183">
        <v>2347.5</v>
      </c>
      <c r="P447" s="183">
        <v>2425.75</v>
      </c>
      <c r="Q447" s="183">
        <v>2347.5</v>
      </c>
      <c r="R447" s="185">
        <v>2425.75</v>
      </c>
    </row>
    <row r="448" spans="2:18" x14ac:dyDescent="0.25">
      <c r="B448" s="186">
        <v>6</v>
      </c>
      <c r="C448" s="187" t="s">
        <v>82</v>
      </c>
      <c r="D448" s="188">
        <v>71.400000000000006</v>
      </c>
      <c r="E448" s="189">
        <v>1</v>
      </c>
      <c r="F448" s="191">
        <v>23776.2</v>
      </c>
      <c r="G448" s="191">
        <v>2213.4</v>
      </c>
      <c r="H448" s="192">
        <v>1999.2</v>
      </c>
      <c r="I448" s="191">
        <v>2213.4</v>
      </c>
      <c r="J448" s="191">
        <v>2142</v>
      </c>
      <c r="K448" s="191">
        <v>2213.4</v>
      </c>
      <c r="L448" s="191">
        <v>2142</v>
      </c>
      <c r="M448" s="191">
        <v>2213.4</v>
      </c>
      <c r="N448" s="191">
        <v>2213.4</v>
      </c>
      <c r="O448" s="191">
        <v>2142</v>
      </c>
      <c r="P448" s="191">
        <v>2213.4</v>
      </c>
      <c r="Q448" s="191">
        <v>0</v>
      </c>
      <c r="R448" s="193">
        <v>2070.6</v>
      </c>
    </row>
    <row r="449" spans="2:18" x14ac:dyDescent="0.25">
      <c r="B449" s="178">
        <v>6</v>
      </c>
      <c r="C449" s="179" t="s">
        <v>82</v>
      </c>
      <c r="D449" s="180">
        <v>71.400000000000006</v>
      </c>
      <c r="E449" s="181">
        <v>7</v>
      </c>
      <c r="F449" s="183">
        <v>182427</v>
      </c>
      <c r="G449" s="183">
        <v>15493.8</v>
      </c>
      <c r="H449" s="184">
        <v>13994.4</v>
      </c>
      <c r="I449" s="183">
        <v>15493.8</v>
      </c>
      <c r="J449" s="183">
        <v>14994</v>
      </c>
      <c r="K449" s="183">
        <v>15493.8</v>
      </c>
      <c r="L449" s="183">
        <v>14994</v>
      </c>
      <c r="M449" s="183">
        <v>15493.8</v>
      </c>
      <c r="N449" s="183">
        <v>15493.8</v>
      </c>
      <c r="O449" s="183">
        <v>14994</v>
      </c>
      <c r="P449" s="183">
        <v>15493.8</v>
      </c>
      <c r="Q449" s="183">
        <v>14994</v>
      </c>
      <c r="R449" s="185">
        <v>15493.8</v>
      </c>
    </row>
    <row r="450" spans="2:18" x14ac:dyDescent="0.25">
      <c r="B450" s="178">
        <v>7</v>
      </c>
      <c r="C450" s="179" t="s">
        <v>90</v>
      </c>
      <c r="D450" s="180">
        <v>71.400000000000006</v>
      </c>
      <c r="E450" s="181">
        <v>15</v>
      </c>
      <c r="F450" s="183">
        <v>390915</v>
      </c>
      <c r="G450" s="183">
        <v>33201</v>
      </c>
      <c r="H450" s="184">
        <v>29988</v>
      </c>
      <c r="I450" s="183">
        <v>33201</v>
      </c>
      <c r="J450" s="183">
        <v>32130</v>
      </c>
      <c r="K450" s="183">
        <v>33201</v>
      </c>
      <c r="L450" s="183">
        <v>32130</v>
      </c>
      <c r="M450" s="183">
        <v>33201</v>
      </c>
      <c r="N450" s="183">
        <v>33201</v>
      </c>
      <c r="O450" s="183">
        <v>32130</v>
      </c>
      <c r="P450" s="183">
        <v>33201</v>
      </c>
      <c r="Q450" s="183">
        <v>32130</v>
      </c>
      <c r="R450" s="185">
        <v>33201</v>
      </c>
    </row>
    <row r="451" spans="2:18" ht="15.75" thickBot="1" x14ac:dyDescent="0.3">
      <c r="B451" s="319"/>
      <c r="C451" s="320" t="s">
        <v>68</v>
      </c>
      <c r="D451" s="321"/>
      <c r="E451" s="322"/>
      <c r="F451" s="326">
        <v>39812.720000000001</v>
      </c>
      <c r="G451" s="325"/>
      <c r="H451" s="324"/>
      <c r="I451" s="326"/>
      <c r="J451" s="326"/>
      <c r="K451" s="326"/>
      <c r="L451" s="326"/>
      <c r="M451" s="326"/>
      <c r="N451" s="326"/>
      <c r="O451" s="326"/>
      <c r="P451" s="326"/>
      <c r="Q451" s="326"/>
      <c r="R451" s="411"/>
    </row>
    <row r="452" spans="2:18" ht="69.75" customHeight="1" thickBot="1" x14ac:dyDescent="0.3">
      <c r="B452" s="491" t="s">
        <v>153</v>
      </c>
      <c r="C452" s="491"/>
      <c r="D452" s="491"/>
      <c r="E452" s="491"/>
      <c r="F452" s="491"/>
      <c r="G452" s="491"/>
      <c r="H452" s="491"/>
      <c r="I452" s="491"/>
      <c r="J452" s="491"/>
      <c r="K452" s="491"/>
      <c r="L452" s="491"/>
      <c r="M452" s="491"/>
      <c r="N452" s="491"/>
      <c r="O452" s="491"/>
      <c r="P452" s="491"/>
      <c r="Q452" s="491"/>
      <c r="R452" s="491"/>
    </row>
    <row r="453" spans="2:18" x14ac:dyDescent="0.25">
      <c r="B453" s="558"/>
      <c r="C453" s="560" t="s">
        <v>1</v>
      </c>
      <c r="D453" s="562" t="s">
        <v>2</v>
      </c>
      <c r="E453" s="560" t="s">
        <v>3</v>
      </c>
      <c r="F453" s="18" t="s">
        <v>4</v>
      </c>
      <c r="G453" s="564" t="s">
        <v>5</v>
      </c>
      <c r="H453" s="564"/>
      <c r="I453" s="564"/>
      <c r="J453" s="564"/>
      <c r="K453" s="564"/>
      <c r="L453" s="564"/>
      <c r="M453" s="564"/>
      <c r="N453" s="564"/>
      <c r="O453" s="565"/>
      <c r="P453" s="565"/>
      <c r="Q453" s="565"/>
      <c r="R453" s="566"/>
    </row>
    <row r="454" spans="2:18" x14ac:dyDescent="0.25">
      <c r="B454" s="559"/>
      <c r="C454" s="561"/>
      <c r="D454" s="563"/>
      <c r="E454" s="561"/>
      <c r="F454" s="19" t="s">
        <v>6</v>
      </c>
      <c r="G454" s="20" t="s">
        <v>7</v>
      </c>
      <c r="H454" s="19" t="s">
        <v>8</v>
      </c>
      <c r="I454" s="19" t="s">
        <v>9</v>
      </c>
      <c r="J454" s="19" t="s">
        <v>10</v>
      </c>
      <c r="K454" s="19" t="s">
        <v>11</v>
      </c>
      <c r="L454" s="19" t="s">
        <v>12</v>
      </c>
      <c r="M454" s="19" t="s">
        <v>13</v>
      </c>
      <c r="N454" s="19" t="s">
        <v>14</v>
      </c>
      <c r="O454" s="19" t="s">
        <v>34</v>
      </c>
      <c r="P454" s="19" t="s">
        <v>35</v>
      </c>
      <c r="Q454" s="19" t="s">
        <v>36</v>
      </c>
      <c r="R454" s="21" t="s">
        <v>37</v>
      </c>
    </row>
    <row r="455" spans="2:18" x14ac:dyDescent="0.25">
      <c r="B455" s="22"/>
      <c r="C455" s="23" t="s">
        <v>15</v>
      </c>
      <c r="D455" s="24"/>
      <c r="E455" s="412">
        <v>613</v>
      </c>
      <c r="F455" s="26">
        <v>14514798.999999998</v>
      </c>
      <c r="G455" s="26">
        <v>760717.37000000011</v>
      </c>
      <c r="H455" s="26">
        <v>685814.36</v>
      </c>
      <c r="I455" s="26">
        <v>782080.51</v>
      </c>
      <c r="J455" s="26">
        <v>1050629.72</v>
      </c>
      <c r="K455" s="26">
        <v>1172710.73</v>
      </c>
      <c r="L455" s="26">
        <v>1050169.1800000002</v>
      </c>
      <c r="M455" s="26">
        <v>1176389.7</v>
      </c>
      <c r="N455" s="26">
        <v>1239515.6499999999</v>
      </c>
      <c r="O455" s="26">
        <v>1211114.98</v>
      </c>
      <c r="P455" s="26">
        <v>1262560.69</v>
      </c>
      <c r="Q455" s="26">
        <v>1288485.5</v>
      </c>
      <c r="R455" s="480">
        <v>1304178.8600000001</v>
      </c>
    </row>
    <row r="456" spans="2:18" x14ac:dyDescent="0.25">
      <c r="B456" s="22"/>
      <c r="C456" s="23" t="s">
        <v>51</v>
      </c>
      <c r="D456" s="24"/>
      <c r="E456" s="25"/>
      <c r="F456" s="26">
        <v>12984367.249999998</v>
      </c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8"/>
    </row>
    <row r="457" spans="2:18" ht="15.75" thickBot="1" x14ac:dyDescent="0.3">
      <c r="B457" s="31"/>
      <c r="C457" s="32" t="s">
        <v>48</v>
      </c>
      <c r="D457" s="33"/>
      <c r="E457" s="34"/>
      <c r="F457" s="26">
        <v>1530431.75</v>
      </c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8"/>
    </row>
    <row r="458" spans="2:18" ht="15.75" thickBot="1" x14ac:dyDescent="0.3">
      <c r="B458" s="40"/>
      <c r="C458" s="37" t="s">
        <v>16</v>
      </c>
      <c r="D458" s="41"/>
      <c r="E458" s="37"/>
      <c r="F458" s="42"/>
      <c r="G458" s="43">
        <v>31</v>
      </c>
      <c r="H458" s="43">
        <v>28</v>
      </c>
      <c r="I458" s="43">
        <v>31</v>
      </c>
      <c r="J458" s="43">
        <v>30</v>
      </c>
      <c r="K458" s="43">
        <v>31</v>
      </c>
      <c r="L458" s="43">
        <v>30</v>
      </c>
      <c r="M458" s="43">
        <v>31</v>
      </c>
      <c r="N458" s="43">
        <v>31</v>
      </c>
      <c r="O458" s="44">
        <v>30</v>
      </c>
      <c r="P458" s="43">
        <v>31</v>
      </c>
      <c r="Q458" s="43">
        <v>30</v>
      </c>
      <c r="R458" s="45">
        <v>31</v>
      </c>
    </row>
    <row r="459" spans="2:18" ht="25.5" x14ac:dyDescent="0.25">
      <c r="B459" s="51"/>
      <c r="C459" s="52" t="s">
        <v>154</v>
      </c>
      <c r="D459" s="53"/>
      <c r="E459" s="52"/>
      <c r="F459" s="413">
        <v>1597292</v>
      </c>
      <c r="G459" s="414"/>
      <c r="H459" s="415"/>
      <c r="I459" s="54"/>
      <c r="J459" s="54"/>
      <c r="K459" s="54"/>
      <c r="L459" s="415"/>
      <c r="M459" s="54"/>
      <c r="N459" s="54"/>
      <c r="O459" s="55"/>
      <c r="P459" s="54"/>
      <c r="Q459" s="55"/>
      <c r="R459" s="56"/>
    </row>
    <row r="460" spans="2:18" ht="26.25" thickBot="1" x14ac:dyDescent="0.3">
      <c r="B460" s="416"/>
      <c r="C460" s="417" t="s">
        <v>155</v>
      </c>
      <c r="D460" s="418"/>
      <c r="E460" s="417">
        <v>55</v>
      </c>
      <c r="F460" s="453">
        <v>1394991.1</v>
      </c>
      <c r="G460" s="419">
        <v>115870.56</v>
      </c>
      <c r="H460" s="419">
        <v>100658.88</v>
      </c>
      <c r="I460" s="419">
        <v>111443.76</v>
      </c>
      <c r="J460" s="419">
        <v>107848.79999999999</v>
      </c>
      <c r="K460" s="419">
        <v>114728.16</v>
      </c>
      <c r="L460" s="419">
        <v>106138.2</v>
      </c>
      <c r="M460" s="419">
        <v>117557.65</v>
      </c>
      <c r="N460" s="419">
        <v>116949.22</v>
      </c>
      <c r="O460" s="419">
        <v>112845</v>
      </c>
      <c r="P460" s="419">
        <v>118549.36</v>
      </c>
      <c r="Q460" s="419">
        <v>137669.62</v>
      </c>
      <c r="R460" s="419">
        <v>134731.89000000001</v>
      </c>
    </row>
    <row r="461" spans="2:18" x14ac:dyDescent="0.25">
      <c r="B461" s="420"/>
      <c r="C461" s="421" t="s">
        <v>156</v>
      </c>
      <c r="D461" s="422">
        <v>77.59</v>
      </c>
      <c r="E461" s="423">
        <v>3</v>
      </c>
      <c r="F461" s="424">
        <v>84961.05</v>
      </c>
      <c r="G461" s="425">
        <v>7215.87</v>
      </c>
      <c r="H461" s="425">
        <v>6517.56</v>
      </c>
      <c r="I461" s="425">
        <v>7215.87</v>
      </c>
      <c r="J461" s="425">
        <v>6983.1</v>
      </c>
      <c r="K461" s="425">
        <v>7215.87</v>
      </c>
      <c r="L461" s="425">
        <v>6983.1</v>
      </c>
      <c r="M461" s="425">
        <v>7215.87</v>
      </c>
      <c r="N461" s="425">
        <v>7215.87</v>
      </c>
      <c r="O461" s="425">
        <v>6983.1</v>
      </c>
      <c r="P461" s="425">
        <v>7215.87</v>
      </c>
      <c r="Q461" s="425">
        <v>6983.1</v>
      </c>
      <c r="R461" s="426">
        <v>7215.87</v>
      </c>
    </row>
    <row r="462" spans="2:18" x14ac:dyDescent="0.25">
      <c r="B462" s="7"/>
      <c r="C462" s="11" t="s">
        <v>62</v>
      </c>
      <c r="D462" s="12">
        <v>71.400000000000006</v>
      </c>
      <c r="E462" s="427">
        <v>15</v>
      </c>
      <c r="F462" s="428">
        <v>318943.8</v>
      </c>
      <c r="G462" s="429">
        <v>28774.2</v>
      </c>
      <c r="H462" s="429">
        <v>21991.200000000001</v>
      </c>
      <c r="I462" s="429">
        <v>24347.4</v>
      </c>
      <c r="J462" s="429">
        <v>23562</v>
      </c>
      <c r="K462" s="429">
        <v>27631.8</v>
      </c>
      <c r="L462" s="429">
        <v>25704</v>
      </c>
      <c r="M462" s="429">
        <v>26560.799999999999</v>
      </c>
      <c r="N462" s="429">
        <v>26560.799999999999</v>
      </c>
      <c r="O462" s="429">
        <v>28417.200000000001</v>
      </c>
      <c r="P462" s="429">
        <v>28774.2</v>
      </c>
      <c r="Q462" s="429">
        <v>27846</v>
      </c>
      <c r="R462" s="430">
        <v>28774.2</v>
      </c>
    </row>
    <row r="463" spans="2:18" x14ac:dyDescent="0.25">
      <c r="B463" s="7"/>
      <c r="C463" s="11" t="s">
        <v>20</v>
      </c>
      <c r="D463" s="12">
        <v>71.400000000000006</v>
      </c>
      <c r="E463" s="427">
        <v>17</v>
      </c>
      <c r="F463" s="428">
        <v>402696</v>
      </c>
      <c r="G463" s="429">
        <v>35414.400000000001</v>
      </c>
      <c r="H463" s="429">
        <v>31987.200000000001</v>
      </c>
      <c r="I463" s="429">
        <v>35414.400000000001</v>
      </c>
      <c r="J463" s="429">
        <v>34272</v>
      </c>
      <c r="K463" s="429">
        <v>35414.400000000001</v>
      </c>
      <c r="L463" s="429">
        <v>28988.400000000001</v>
      </c>
      <c r="M463" s="429">
        <v>35557.199999999997</v>
      </c>
      <c r="N463" s="429">
        <v>36199.800000000003</v>
      </c>
      <c r="O463" s="429">
        <v>31987.200000000001</v>
      </c>
      <c r="P463" s="429">
        <v>32201.4</v>
      </c>
      <c r="Q463" s="429">
        <v>32058.6</v>
      </c>
      <c r="R463" s="430">
        <v>33201</v>
      </c>
    </row>
    <row r="464" spans="2:18" x14ac:dyDescent="0.25">
      <c r="B464" s="7"/>
      <c r="C464" s="16" t="s">
        <v>30</v>
      </c>
      <c r="D464" s="12">
        <v>72.540000000000006</v>
      </c>
      <c r="E464" s="427">
        <v>3</v>
      </c>
      <c r="F464" s="428">
        <v>79431.3</v>
      </c>
      <c r="G464" s="429">
        <v>6746.22</v>
      </c>
      <c r="H464" s="429">
        <v>6093.36</v>
      </c>
      <c r="I464" s="429">
        <v>6746.22</v>
      </c>
      <c r="J464" s="429">
        <v>6528.6</v>
      </c>
      <c r="K464" s="429">
        <v>6746.22</v>
      </c>
      <c r="L464" s="429">
        <v>6528.6</v>
      </c>
      <c r="M464" s="429">
        <v>6746.22</v>
      </c>
      <c r="N464" s="429">
        <v>6746.22</v>
      </c>
      <c r="O464" s="429">
        <v>6528.6</v>
      </c>
      <c r="P464" s="429">
        <v>6746.22</v>
      </c>
      <c r="Q464" s="429">
        <v>6528.6</v>
      </c>
      <c r="R464" s="430">
        <v>6746.22</v>
      </c>
    </row>
    <row r="465" spans="2:18" x14ac:dyDescent="0.25">
      <c r="B465" s="7"/>
      <c r="C465" s="16" t="s">
        <v>29</v>
      </c>
      <c r="D465" s="12">
        <v>73.59</v>
      </c>
      <c r="E465" s="427">
        <v>1</v>
      </c>
      <c r="F465" s="428">
        <v>45772.98000000001</v>
      </c>
      <c r="G465" s="429">
        <v>2281.29</v>
      </c>
      <c r="H465" s="429">
        <v>2060.52</v>
      </c>
      <c r="I465" s="429">
        <v>2281.29</v>
      </c>
      <c r="J465" s="429">
        <v>2207.6999999999998</v>
      </c>
      <c r="K465" s="429">
        <v>2281.29</v>
      </c>
      <c r="L465" s="429">
        <v>2207.6999999999998</v>
      </c>
      <c r="M465" s="429">
        <v>2281.29</v>
      </c>
      <c r="N465" s="429">
        <v>2281.29</v>
      </c>
      <c r="O465" s="431">
        <v>2207.6999999999998</v>
      </c>
      <c r="P465" s="429">
        <v>5666.43</v>
      </c>
      <c r="Q465" s="431">
        <v>10891.32</v>
      </c>
      <c r="R465" s="430">
        <v>9125.16</v>
      </c>
    </row>
    <row r="466" spans="2:18" x14ac:dyDescent="0.25">
      <c r="B466" s="7"/>
      <c r="C466" s="16" t="s">
        <v>157</v>
      </c>
      <c r="D466" s="12">
        <v>75.64</v>
      </c>
      <c r="E466" s="427">
        <v>5</v>
      </c>
      <c r="F466" s="428">
        <v>166407.99999999997</v>
      </c>
      <c r="G466" s="429">
        <v>11724.2</v>
      </c>
      <c r="H466" s="429">
        <v>10589.6</v>
      </c>
      <c r="I466" s="429">
        <v>11724.2</v>
      </c>
      <c r="J466" s="429">
        <v>11346</v>
      </c>
      <c r="K466" s="429">
        <v>11724.2</v>
      </c>
      <c r="L466" s="429">
        <v>11346</v>
      </c>
      <c r="M466" s="429">
        <v>11724.2</v>
      </c>
      <c r="N466" s="429">
        <v>11724.2</v>
      </c>
      <c r="O466" s="429">
        <v>11346</v>
      </c>
      <c r="P466" s="429">
        <v>11724.2</v>
      </c>
      <c r="Q466" s="429">
        <v>27986.799999999999</v>
      </c>
      <c r="R466" s="430">
        <v>23448.400000000001</v>
      </c>
    </row>
    <row r="467" spans="2:18" x14ac:dyDescent="0.25">
      <c r="B467" s="7"/>
      <c r="C467" s="16" t="s">
        <v>158</v>
      </c>
      <c r="D467" s="12">
        <v>73.59</v>
      </c>
      <c r="E467" s="427">
        <v>6</v>
      </c>
      <c r="F467" s="428">
        <v>160205.43000000002</v>
      </c>
      <c r="G467" s="429">
        <v>13687.74</v>
      </c>
      <c r="H467" s="429">
        <v>12363.12</v>
      </c>
      <c r="I467" s="429">
        <v>13687.74</v>
      </c>
      <c r="J467" s="429">
        <v>13246.2</v>
      </c>
      <c r="K467" s="429">
        <v>13687.74</v>
      </c>
      <c r="L467" s="429">
        <v>11038.5</v>
      </c>
      <c r="M467" s="429">
        <v>14938.77</v>
      </c>
      <c r="N467" s="429">
        <v>13687.74</v>
      </c>
      <c r="O467" s="429">
        <v>13246.2</v>
      </c>
      <c r="P467" s="429">
        <v>13687.74</v>
      </c>
      <c r="Q467" s="429">
        <v>13246.2</v>
      </c>
      <c r="R467" s="430">
        <v>13687.74</v>
      </c>
    </row>
    <row r="468" spans="2:18" x14ac:dyDescent="0.25">
      <c r="B468" s="63"/>
      <c r="C468" s="432" t="s">
        <v>67</v>
      </c>
      <c r="D468" s="433">
        <v>80.86</v>
      </c>
      <c r="E468" s="432">
        <v>5</v>
      </c>
      <c r="F468" s="434">
        <v>136572.54</v>
      </c>
      <c r="G468" s="435">
        <v>10026.64</v>
      </c>
      <c r="H468" s="435">
        <v>9056.32</v>
      </c>
      <c r="I468" s="435">
        <v>10026.64</v>
      </c>
      <c r="J468" s="435">
        <v>9703.2000000000007</v>
      </c>
      <c r="K468" s="435">
        <v>10026.64</v>
      </c>
      <c r="L468" s="435">
        <v>13341.9</v>
      </c>
      <c r="M468" s="435">
        <v>12533.3</v>
      </c>
      <c r="N468" s="435">
        <v>12533.3</v>
      </c>
      <c r="O468" s="435">
        <v>12129</v>
      </c>
      <c r="P468" s="435">
        <v>12533.3</v>
      </c>
      <c r="Q468" s="435">
        <v>12129</v>
      </c>
      <c r="R468" s="436">
        <v>12533.3</v>
      </c>
    </row>
    <row r="469" spans="2:18" x14ac:dyDescent="0.25">
      <c r="B469" s="63"/>
      <c r="C469" s="437" t="s">
        <v>48</v>
      </c>
      <c r="D469" s="75"/>
      <c r="E469" s="8"/>
      <c r="F469" s="438">
        <v>202300.9</v>
      </c>
      <c r="G469" s="435"/>
      <c r="H469" s="435"/>
      <c r="I469" s="435"/>
      <c r="J469" s="435"/>
      <c r="K469" s="435"/>
      <c r="L469" s="435"/>
      <c r="M469" s="435"/>
      <c r="N469" s="435"/>
      <c r="O469" s="435"/>
      <c r="P469" s="435"/>
      <c r="Q469" s="435"/>
      <c r="R469" s="438">
        <v>202300.89999999991</v>
      </c>
    </row>
    <row r="470" spans="2:18" x14ac:dyDescent="0.25">
      <c r="B470" s="7"/>
      <c r="C470" s="437" t="s">
        <v>149</v>
      </c>
      <c r="D470" s="75"/>
      <c r="E470" s="8"/>
      <c r="F470" s="438"/>
      <c r="G470" s="429"/>
      <c r="H470" s="429"/>
      <c r="I470" s="429"/>
      <c r="J470" s="429"/>
      <c r="K470" s="429"/>
      <c r="L470" s="429"/>
      <c r="M470" s="429"/>
      <c r="N470" s="429"/>
      <c r="O470" s="429"/>
      <c r="P470" s="429"/>
      <c r="Q470" s="429"/>
      <c r="R470" s="430"/>
    </row>
    <row r="471" spans="2:18" ht="25.5" x14ac:dyDescent="0.25">
      <c r="B471" s="84"/>
      <c r="C471" s="85" t="s">
        <v>159</v>
      </c>
      <c r="D471" s="86"/>
      <c r="E471" s="85"/>
      <c r="F471" s="439">
        <v>6776975.9999999981</v>
      </c>
      <c r="G471" s="440"/>
      <c r="H471" s="441"/>
      <c r="I471" s="87"/>
      <c r="J471" s="87"/>
      <c r="K471" s="87"/>
      <c r="L471" s="87"/>
      <c r="M471" s="87"/>
      <c r="N471" s="442"/>
      <c r="O471" s="88"/>
      <c r="P471" s="87"/>
      <c r="Q471" s="443"/>
      <c r="R471" s="89"/>
    </row>
    <row r="472" spans="2:18" ht="26.25" thickBot="1" x14ac:dyDescent="0.3">
      <c r="B472" s="416"/>
      <c r="C472" s="417" t="s">
        <v>160</v>
      </c>
      <c r="D472" s="418"/>
      <c r="E472" s="417">
        <v>339</v>
      </c>
      <c r="F472" s="453">
        <v>5885099.0599999987</v>
      </c>
      <c r="G472" s="419">
        <v>149519.82</v>
      </c>
      <c r="H472" s="419">
        <v>135050.16</v>
      </c>
      <c r="I472" s="419">
        <v>179033.72</v>
      </c>
      <c r="J472" s="419">
        <v>464497.9</v>
      </c>
      <c r="K472" s="419">
        <v>567323.43999999994</v>
      </c>
      <c r="L472" s="419">
        <v>477171.52</v>
      </c>
      <c r="M472" s="419">
        <v>576733.38</v>
      </c>
      <c r="N472" s="419">
        <v>643523.74</v>
      </c>
      <c r="O472" s="419">
        <v>636203.31999999995</v>
      </c>
      <c r="P472" s="419">
        <v>667245.9</v>
      </c>
      <c r="Q472" s="419">
        <v>690985.18</v>
      </c>
      <c r="R472" s="419">
        <v>697810.98</v>
      </c>
    </row>
    <row r="473" spans="2:18" x14ac:dyDescent="0.25">
      <c r="B473" s="420"/>
      <c r="C473" s="421" t="s">
        <v>62</v>
      </c>
      <c r="D473" s="422">
        <v>71.400000000000006</v>
      </c>
      <c r="E473" s="423">
        <v>4</v>
      </c>
      <c r="F473" s="444">
        <v>75041.399999999994</v>
      </c>
      <c r="G473" s="445">
        <v>4426.8</v>
      </c>
      <c r="H473" s="445">
        <v>3998.4</v>
      </c>
      <c r="I473" s="445">
        <v>4426.8</v>
      </c>
      <c r="J473" s="445">
        <v>4284</v>
      </c>
      <c r="K473" s="445">
        <v>4426.8</v>
      </c>
      <c r="L473" s="445">
        <v>7497</v>
      </c>
      <c r="M473" s="445">
        <v>6640.2</v>
      </c>
      <c r="N473" s="445">
        <v>6640.2</v>
      </c>
      <c r="O473" s="446">
        <v>6426</v>
      </c>
      <c r="P473" s="445">
        <v>8853.6</v>
      </c>
      <c r="Q473" s="446">
        <v>8568</v>
      </c>
      <c r="R473" s="447">
        <v>8853.6</v>
      </c>
    </row>
    <row r="474" spans="2:18" x14ac:dyDescent="0.25">
      <c r="B474" s="7"/>
      <c r="C474" s="11" t="s">
        <v>20</v>
      </c>
      <c r="D474" s="12">
        <v>71.400000000000006</v>
      </c>
      <c r="E474" s="427">
        <v>1</v>
      </c>
      <c r="F474" s="13">
        <v>26061.000000000004</v>
      </c>
      <c r="G474" s="448">
        <v>2213.4</v>
      </c>
      <c r="H474" s="448">
        <v>1999.2</v>
      </c>
      <c r="I474" s="448">
        <v>2213.4</v>
      </c>
      <c r="J474" s="448">
        <v>2142</v>
      </c>
      <c r="K474" s="448">
        <v>2213.4</v>
      </c>
      <c r="L474" s="448">
        <v>2142</v>
      </c>
      <c r="M474" s="448">
        <v>2213.4</v>
      </c>
      <c r="N474" s="448">
        <v>2213.4</v>
      </c>
      <c r="O474" s="448">
        <v>2142</v>
      </c>
      <c r="P474" s="448">
        <v>2213.4</v>
      </c>
      <c r="Q474" s="448">
        <v>2142</v>
      </c>
      <c r="R474" s="449">
        <v>2213.4</v>
      </c>
    </row>
    <row r="475" spans="2:18" x14ac:dyDescent="0.25">
      <c r="B475" s="63"/>
      <c r="C475" s="450" t="s">
        <v>67</v>
      </c>
      <c r="D475" s="451">
        <v>80.86</v>
      </c>
      <c r="E475" s="432">
        <v>334</v>
      </c>
      <c r="F475" s="67">
        <v>5783996.6600000001</v>
      </c>
      <c r="G475" s="452">
        <v>142879.62</v>
      </c>
      <c r="H475" s="452">
        <v>129052.56</v>
      </c>
      <c r="I475" s="452">
        <v>172393.52</v>
      </c>
      <c r="J475" s="452">
        <v>458071.9</v>
      </c>
      <c r="K475" s="452">
        <v>560683.24</v>
      </c>
      <c r="L475" s="452">
        <v>467532.52</v>
      </c>
      <c r="M475" s="452">
        <v>567879.78</v>
      </c>
      <c r="N475" s="452">
        <v>634670.14</v>
      </c>
      <c r="O475" s="452">
        <v>627635.31999999995</v>
      </c>
      <c r="P475" s="452">
        <v>656178.9</v>
      </c>
      <c r="Q475" s="452">
        <v>680275.18</v>
      </c>
      <c r="R475" s="452">
        <v>686743.98</v>
      </c>
    </row>
    <row r="476" spans="2:18" x14ac:dyDescent="0.25">
      <c r="B476" s="63"/>
      <c r="C476" s="437" t="s">
        <v>48</v>
      </c>
      <c r="D476" s="75"/>
      <c r="E476" s="8"/>
      <c r="F476" s="38">
        <v>891876.94</v>
      </c>
      <c r="G476" s="452"/>
      <c r="H476" s="452"/>
      <c r="I476" s="452"/>
      <c r="J476" s="452"/>
      <c r="K476" s="452"/>
      <c r="L476" s="452"/>
      <c r="M476" s="452"/>
      <c r="N476" s="452"/>
      <c r="O476" s="452"/>
      <c r="P476" s="452"/>
      <c r="Q476" s="452"/>
      <c r="R476" s="38">
        <v>891876.94000000134</v>
      </c>
    </row>
    <row r="477" spans="2:18" x14ac:dyDescent="0.25">
      <c r="B477" s="7"/>
      <c r="C477" s="437" t="s">
        <v>149</v>
      </c>
      <c r="D477" s="75"/>
      <c r="E477" s="8"/>
      <c r="F477" s="438"/>
      <c r="G477" s="448"/>
      <c r="H477" s="448"/>
      <c r="I477" s="448"/>
      <c r="J477" s="448"/>
      <c r="K477" s="448"/>
      <c r="L477" s="448"/>
      <c r="M477" s="448"/>
      <c r="N477" s="448"/>
      <c r="O477" s="448"/>
      <c r="P477" s="448"/>
      <c r="Q477" s="448"/>
      <c r="R477" s="449"/>
    </row>
    <row r="478" spans="2:18" x14ac:dyDescent="0.25">
      <c r="B478" s="84"/>
      <c r="C478" s="85" t="s">
        <v>161</v>
      </c>
      <c r="D478" s="86"/>
      <c r="E478" s="85"/>
      <c r="F478" s="439">
        <v>6140531</v>
      </c>
      <c r="G478" s="440"/>
      <c r="H478" s="441"/>
      <c r="I478" s="87"/>
      <c r="J478" s="87"/>
      <c r="K478" s="87"/>
      <c r="L478" s="87"/>
      <c r="M478" s="87"/>
      <c r="N478" s="442"/>
      <c r="O478" s="88"/>
      <c r="P478" s="87"/>
      <c r="Q478" s="443"/>
      <c r="R478" s="89"/>
    </row>
    <row r="479" spans="2:18" ht="26.25" thickBot="1" x14ac:dyDescent="0.3">
      <c r="B479" s="57"/>
      <c r="C479" s="58" t="s">
        <v>162</v>
      </c>
      <c r="D479" s="59"/>
      <c r="E479" s="58">
        <v>219</v>
      </c>
      <c r="F479" s="453">
        <v>5704277.0899999999</v>
      </c>
      <c r="G479" s="453">
        <v>495326.99000000005</v>
      </c>
      <c r="H479" s="453">
        <v>450105.32</v>
      </c>
      <c r="I479" s="453">
        <v>491603.02999999997</v>
      </c>
      <c r="J479" s="453">
        <v>478283.02</v>
      </c>
      <c r="K479" s="453">
        <v>490659.13</v>
      </c>
      <c r="L479" s="453">
        <v>466859.46000000008</v>
      </c>
      <c r="M479" s="453">
        <v>482098.67</v>
      </c>
      <c r="N479" s="453">
        <v>479042.69</v>
      </c>
      <c r="O479" s="453">
        <v>462066.66000000003</v>
      </c>
      <c r="P479" s="453">
        <v>476765.43</v>
      </c>
      <c r="Q479" s="453">
        <v>459830.69999999995</v>
      </c>
      <c r="R479" s="453">
        <v>471635.99000000005</v>
      </c>
    </row>
    <row r="480" spans="2:18" x14ac:dyDescent="0.25">
      <c r="B480" s="420"/>
      <c r="C480" s="421" t="s">
        <v>163</v>
      </c>
      <c r="D480" s="422">
        <v>71.400000000000006</v>
      </c>
      <c r="E480" s="423">
        <v>1</v>
      </c>
      <c r="F480" s="454">
        <v>26061.000000000004</v>
      </c>
      <c r="G480" s="455">
        <v>2213.4</v>
      </c>
      <c r="H480" s="456">
        <v>1999.2</v>
      </c>
      <c r="I480" s="455">
        <v>2213.4</v>
      </c>
      <c r="J480" s="456">
        <v>2142</v>
      </c>
      <c r="K480" s="455">
        <v>2213.4</v>
      </c>
      <c r="L480" s="457">
        <v>2142</v>
      </c>
      <c r="M480" s="455">
        <v>2213.4</v>
      </c>
      <c r="N480" s="455">
        <v>2213.4</v>
      </c>
      <c r="O480" s="456">
        <v>2142</v>
      </c>
      <c r="P480" s="455">
        <v>2213.4</v>
      </c>
      <c r="Q480" s="456">
        <v>2142</v>
      </c>
      <c r="R480" s="458">
        <v>2213.4</v>
      </c>
    </row>
    <row r="481" spans="2:18" x14ac:dyDescent="0.25">
      <c r="B481" s="7"/>
      <c r="C481" s="11" t="s">
        <v>62</v>
      </c>
      <c r="D481" s="12">
        <v>71.400000000000006</v>
      </c>
      <c r="E481" s="427">
        <v>16</v>
      </c>
      <c r="F481" s="459">
        <v>381490.2</v>
      </c>
      <c r="G481" s="460">
        <v>35414.400000000001</v>
      </c>
      <c r="H481" s="457">
        <v>31987.200000000001</v>
      </c>
      <c r="I481" s="460">
        <v>35414.400000000001</v>
      </c>
      <c r="J481" s="457">
        <v>32130</v>
      </c>
      <c r="K481" s="460">
        <v>33201</v>
      </c>
      <c r="L481" s="457">
        <v>32130</v>
      </c>
      <c r="M481" s="460">
        <v>30487.8</v>
      </c>
      <c r="N481" s="460">
        <v>30987.599999999999</v>
      </c>
      <c r="O481" s="457">
        <v>29988</v>
      </c>
      <c r="P481" s="460">
        <v>30987.599999999999</v>
      </c>
      <c r="Q481" s="457">
        <v>29988</v>
      </c>
      <c r="R481" s="461">
        <v>28774.2</v>
      </c>
    </row>
    <row r="482" spans="2:18" x14ac:dyDescent="0.25">
      <c r="B482" s="7"/>
      <c r="C482" s="11" t="s">
        <v>20</v>
      </c>
      <c r="D482" s="12">
        <v>71.400000000000006</v>
      </c>
      <c r="E482" s="427">
        <v>64</v>
      </c>
      <c r="F482" s="459">
        <v>1641200.4000000001</v>
      </c>
      <c r="G482" s="460">
        <v>139444.20000000001</v>
      </c>
      <c r="H482" s="457">
        <v>128662.8</v>
      </c>
      <c r="I482" s="460">
        <v>141657.60000000001</v>
      </c>
      <c r="J482" s="457">
        <v>134946</v>
      </c>
      <c r="K482" s="460">
        <v>139087.20000000001</v>
      </c>
      <c r="L482" s="457">
        <v>133161</v>
      </c>
      <c r="M482" s="460">
        <v>137230.79999999999</v>
      </c>
      <c r="N482" s="460">
        <v>137230.79999999999</v>
      </c>
      <c r="O482" s="457">
        <v>134946</v>
      </c>
      <c r="P482" s="460">
        <v>139444.20000000001</v>
      </c>
      <c r="Q482" s="457">
        <v>135945.60000000001</v>
      </c>
      <c r="R482" s="461">
        <v>139444.20000000001</v>
      </c>
    </row>
    <row r="483" spans="2:18" x14ac:dyDescent="0.25">
      <c r="B483" s="7"/>
      <c r="C483" s="11" t="s">
        <v>133</v>
      </c>
      <c r="D483" s="12">
        <v>73.59</v>
      </c>
      <c r="E483" s="427">
        <v>1</v>
      </c>
      <c r="F483" s="459">
        <v>26860.350000000006</v>
      </c>
      <c r="G483" s="460">
        <v>2281.29</v>
      </c>
      <c r="H483" s="457">
        <v>2060.52</v>
      </c>
      <c r="I483" s="460">
        <v>2281.29</v>
      </c>
      <c r="J483" s="457">
        <v>2207.6999999999998</v>
      </c>
      <c r="K483" s="460">
        <v>2281.29</v>
      </c>
      <c r="L483" s="457">
        <v>2207.6999999999998</v>
      </c>
      <c r="M483" s="460">
        <v>2281.29</v>
      </c>
      <c r="N483" s="460">
        <v>2281.29</v>
      </c>
      <c r="O483" s="457">
        <v>2207.6999999999998</v>
      </c>
      <c r="P483" s="460">
        <v>2281.29</v>
      </c>
      <c r="Q483" s="457">
        <v>2207.6999999999998</v>
      </c>
      <c r="R483" s="461">
        <v>2281.29</v>
      </c>
    </row>
    <row r="484" spans="2:18" x14ac:dyDescent="0.25">
      <c r="B484" s="7"/>
      <c r="C484" s="16" t="s">
        <v>164</v>
      </c>
      <c r="D484" s="12">
        <v>75.64</v>
      </c>
      <c r="E484" s="427">
        <v>1</v>
      </c>
      <c r="F484" s="459">
        <v>27608.600000000002</v>
      </c>
      <c r="G484" s="460">
        <v>2344.84</v>
      </c>
      <c r="H484" s="457">
        <v>2117.92</v>
      </c>
      <c r="I484" s="460">
        <v>2344.84</v>
      </c>
      <c r="J484" s="457">
        <v>2269.1999999999998</v>
      </c>
      <c r="K484" s="460">
        <v>2344.84</v>
      </c>
      <c r="L484" s="457">
        <v>2269.1999999999998</v>
      </c>
      <c r="M484" s="460">
        <v>2344.84</v>
      </c>
      <c r="N484" s="460">
        <v>2344.84</v>
      </c>
      <c r="O484" s="457">
        <v>2269.1999999999998</v>
      </c>
      <c r="P484" s="460">
        <v>2344.84</v>
      </c>
      <c r="Q484" s="457">
        <v>2269.1999999999998</v>
      </c>
      <c r="R484" s="461">
        <v>2344.84</v>
      </c>
    </row>
    <row r="485" spans="2:18" x14ac:dyDescent="0.25">
      <c r="B485" s="7"/>
      <c r="C485" s="16" t="s">
        <v>30</v>
      </c>
      <c r="D485" s="12">
        <v>72.540000000000006</v>
      </c>
      <c r="E485" s="427">
        <v>51</v>
      </c>
      <c r="F485" s="459">
        <v>1324807.1400000001</v>
      </c>
      <c r="G485" s="460">
        <v>114685.74</v>
      </c>
      <c r="H485" s="457">
        <v>103587.12</v>
      </c>
      <c r="I485" s="460">
        <v>112872.24</v>
      </c>
      <c r="J485" s="457">
        <v>108810</v>
      </c>
      <c r="K485" s="460">
        <v>112437</v>
      </c>
      <c r="L485" s="457">
        <v>106633.8</v>
      </c>
      <c r="M485" s="460">
        <v>112074.3</v>
      </c>
      <c r="N485" s="460">
        <v>111784.14</v>
      </c>
      <c r="O485" s="457">
        <v>108810</v>
      </c>
      <c r="P485" s="460">
        <v>112437</v>
      </c>
      <c r="Q485" s="457">
        <v>108810</v>
      </c>
      <c r="R485" s="461">
        <v>111865.8</v>
      </c>
    </row>
    <row r="486" spans="2:18" x14ac:dyDescent="0.25">
      <c r="B486" s="7"/>
      <c r="C486" s="16" t="s">
        <v>29</v>
      </c>
      <c r="D486" s="12">
        <v>73.59</v>
      </c>
      <c r="E486" s="427">
        <v>2</v>
      </c>
      <c r="F486" s="459">
        <v>53720.700000000012</v>
      </c>
      <c r="G486" s="460">
        <v>4562.58</v>
      </c>
      <c r="H486" s="457">
        <v>4121.04</v>
      </c>
      <c r="I486" s="460">
        <v>4562.58</v>
      </c>
      <c r="J486" s="457">
        <v>4415.3999999999996</v>
      </c>
      <c r="K486" s="460">
        <v>4562.58</v>
      </c>
      <c r="L486" s="457">
        <v>4415.3999999999996</v>
      </c>
      <c r="M486" s="460">
        <v>4562.58</v>
      </c>
      <c r="N486" s="460">
        <v>4562.58</v>
      </c>
      <c r="O486" s="457">
        <v>4415.3999999999996</v>
      </c>
      <c r="P486" s="460">
        <v>4562.58</v>
      </c>
      <c r="Q486" s="457">
        <v>4415.3999999999996</v>
      </c>
      <c r="R486" s="461">
        <v>4562.58</v>
      </c>
    </row>
    <row r="487" spans="2:18" x14ac:dyDescent="0.25">
      <c r="B487" s="7"/>
      <c r="C487" s="16" t="s">
        <v>65</v>
      </c>
      <c r="D487" s="12">
        <v>75.64</v>
      </c>
      <c r="E487" s="427">
        <v>70</v>
      </c>
      <c r="F487" s="459">
        <v>1856798.9200000002</v>
      </c>
      <c r="G487" s="460">
        <v>161793.96</v>
      </c>
      <c r="H487" s="457">
        <v>146136.48000000001</v>
      </c>
      <c r="I487" s="462">
        <v>160176.75999999998</v>
      </c>
      <c r="J487" s="457">
        <v>159827.32</v>
      </c>
      <c r="K487" s="460">
        <v>161945.24</v>
      </c>
      <c r="L487" s="463">
        <v>154305.60000000001</v>
      </c>
      <c r="M487" s="460">
        <v>159449.12</v>
      </c>
      <c r="N487" s="460">
        <v>157558.12</v>
      </c>
      <c r="O487" s="457">
        <v>148178.76</v>
      </c>
      <c r="P487" s="460">
        <v>152414.6</v>
      </c>
      <c r="Q487" s="457">
        <v>144943.19999999998</v>
      </c>
      <c r="R487" s="461">
        <v>150069.76000000001</v>
      </c>
    </row>
    <row r="488" spans="2:18" x14ac:dyDescent="0.25">
      <c r="B488" s="63"/>
      <c r="C488" s="432" t="s">
        <v>67</v>
      </c>
      <c r="D488" s="433">
        <v>80.86</v>
      </c>
      <c r="E488" s="432">
        <v>13</v>
      </c>
      <c r="F488" s="464">
        <v>365729.77999999997</v>
      </c>
      <c r="G488" s="465">
        <v>32586.58</v>
      </c>
      <c r="H488" s="463">
        <v>29433.040000000001</v>
      </c>
      <c r="I488" s="465">
        <v>30079.919999999998</v>
      </c>
      <c r="J488" s="463">
        <v>31535.399999999994</v>
      </c>
      <c r="K488" s="465">
        <v>32586.58</v>
      </c>
      <c r="L488" s="463">
        <v>29594.76</v>
      </c>
      <c r="M488" s="465">
        <v>31454.54</v>
      </c>
      <c r="N488" s="465">
        <v>30079.919999999998</v>
      </c>
      <c r="O488" s="463">
        <v>29109.599999999999</v>
      </c>
      <c r="P488" s="465">
        <v>30079.919999999998</v>
      </c>
      <c r="Q488" s="463">
        <v>29109.599999999999</v>
      </c>
      <c r="R488" s="466">
        <v>30079.919999999998</v>
      </c>
    </row>
    <row r="489" spans="2:18" x14ac:dyDescent="0.25">
      <c r="B489" s="63"/>
      <c r="C489" s="437" t="s">
        <v>48</v>
      </c>
      <c r="D489" s="9"/>
      <c r="E489" s="8"/>
      <c r="F489" s="438">
        <v>436253.91000000015</v>
      </c>
      <c r="G489" s="467"/>
      <c r="H489" s="463"/>
      <c r="I489" s="467"/>
      <c r="J489" s="463"/>
      <c r="K489" s="467"/>
      <c r="L489" s="463"/>
      <c r="M489" s="467"/>
      <c r="N489" s="467"/>
      <c r="O489" s="463"/>
      <c r="P489" s="467"/>
      <c r="Q489" s="463"/>
      <c r="R489" s="438">
        <v>436253.91000000015</v>
      </c>
    </row>
    <row r="490" spans="2:18" x14ac:dyDescent="0.25">
      <c r="B490" s="7"/>
      <c r="C490" s="437" t="s">
        <v>149</v>
      </c>
      <c r="D490" s="9"/>
      <c r="E490" s="8"/>
      <c r="F490" s="438"/>
      <c r="G490" s="457"/>
      <c r="H490" s="457"/>
      <c r="I490" s="457"/>
      <c r="J490" s="457"/>
      <c r="K490" s="457"/>
      <c r="L490" s="457"/>
      <c r="M490" s="457"/>
      <c r="N490" s="457"/>
      <c r="O490" s="457"/>
      <c r="P490" s="457"/>
      <c r="Q490" s="457"/>
      <c r="R490" s="468"/>
    </row>
    <row r="491" spans="2:18" x14ac:dyDescent="0.25">
      <c r="B491" s="84"/>
      <c r="C491" s="85" t="s">
        <v>165</v>
      </c>
      <c r="D491" s="86"/>
      <c r="E491" s="85"/>
      <c r="F491" s="439"/>
      <c r="G491" s="84"/>
      <c r="H491" s="87"/>
      <c r="I491" s="87"/>
      <c r="J491" s="87"/>
      <c r="K491" s="87"/>
      <c r="L491" s="87"/>
      <c r="M491" s="87"/>
      <c r="N491" s="87"/>
      <c r="O491" s="443"/>
      <c r="P491" s="87"/>
      <c r="Q491" s="443"/>
      <c r="R491" s="89"/>
    </row>
    <row r="492" spans="2:18" ht="26.25" thickBot="1" x14ac:dyDescent="0.3">
      <c r="B492" s="57"/>
      <c r="C492" s="58" t="s">
        <v>166</v>
      </c>
      <c r="D492" s="59"/>
      <c r="E492" s="58">
        <v>0</v>
      </c>
      <c r="F492" s="453">
        <v>0</v>
      </c>
      <c r="G492" s="453">
        <v>0</v>
      </c>
      <c r="H492" s="453">
        <v>0</v>
      </c>
      <c r="I492" s="453">
        <v>0</v>
      </c>
      <c r="J492" s="453">
        <v>0</v>
      </c>
      <c r="K492" s="453">
        <v>0</v>
      </c>
      <c r="L492" s="453">
        <v>0</v>
      </c>
      <c r="M492" s="453">
        <v>0</v>
      </c>
      <c r="N492" s="453">
        <v>0</v>
      </c>
      <c r="O492" s="453">
        <v>0</v>
      </c>
      <c r="P492" s="453">
        <v>0</v>
      </c>
      <c r="Q492" s="453">
        <v>0</v>
      </c>
      <c r="R492" s="90">
        <v>0</v>
      </c>
    </row>
    <row r="493" spans="2:18" ht="15.75" thickBot="1" x14ac:dyDescent="0.3">
      <c r="B493" s="93"/>
      <c r="C493" s="94" t="s">
        <v>48</v>
      </c>
      <c r="D493" s="95">
        <v>80.86</v>
      </c>
      <c r="E493" s="94">
        <v>0</v>
      </c>
      <c r="F493" s="469">
        <v>0</v>
      </c>
      <c r="G493" s="470"/>
      <c r="H493" s="471"/>
      <c r="I493" s="471"/>
      <c r="J493" s="471"/>
      <c r="K493" s="471"/>
      <c r="L493" s="471"/>
      <c r="M493" s="471"/>
      <c r="N493" s="471"/>
      <c r="O493" s="471"/>
      <c r="P493" s="471"/>
      <c r="Q493" s="471"/>
      <c r="R493" s="472"/>
    </row>
    <row r="494" spans="2:18" x14ac:dyDescent="0.25">
      <c r="B494" s="51"/>
      <c r="C494" s="52" t="s">
        <v>167</v>
      </c>
      <c r="D494" s="53"/>
      <c r="E494" s="52"/>
      <c r="F494" s="413"/>
      <c r="G494" s="51"/>
      <c r="H494" s="54"/>
      <c r="I494" s="54"/>
      <c r="J494" s="54"/>
      <c r="K494" s="54"/>
      <c r="L494" s="54"/>
      <c r="M494" s="54"/>
      <c r="N494" s="54"/>
      <c r="O494" s="55"/>
      <c r="P494" s="54"/>
      <c r="Q494" s="55"/>
      <c r="R494" s="56"/>
    </row>
    <row r="495" spans="2:18" ht="26.25" thickBot="1" x14ac:dyDescent="0.3">
      <c r="B495" s="57"/>
      <c r="C495" s="58" t="s">
        <v>168</v>
      </c>
      <c r="D495" s="59"/>
      <c r="E495" s="58">
        <v>0</v>
      </c>
      <c r="F495" s="453">
        <v>0</v>
      </c>
      <c r="G495" s="453">
        <v>0</v>
      </c>
      <c r="H495" s="453">
        <v>0</v>
      </c>
      <c r="I495" s="453">
        <v>0</v>
      </c>
      <c r="J495" s="453">
        <v>0</v>
      </c>
      <c r="K495" s="453">
        <v>0</v>
      </c>
      <c r="L495" s="453">
        <v>0</v>
      </c>
      <c r="M495" s="453">
        <v>0</v>
      </c>
      <c r="N495" s="453">
        <v>0</v>
      </c>
      <c r="O495" s="453">
        <v>0</v>
      </c>
      <c r="P495" s="453">
        <v>0</v>
      </c>
      <c r="Q495" s="453">
        <v>0</v>
      </c>
      <c r="R495" s="90">
        <v>0</v>
      </c>
    </row>
    <row r="496" spans="2:18" ht="15.75" thickBot="1" x14ac:dyDescent="0.3">
      <c r="B496" s="473"/>
      <c r="C496" s="94" t="s">
        <v>48</v>
      </c>
      <c r="D496" s="474">
        <v>80.86</v>
      </c>
      <c r="E496" s="475">
        <v>0</v>
      </c>
      <c r="F496" s="476">
        <v>0</v>
      </c>
      <c r="G496" s="477"/>
      <c r="H496" s="477"/>
      <c r="I496" s="477"/>
      <c r="J496" s="477"/>
      <c r="K496" s="477"/>
      <c r="L496" s="477"/>
      <c r="M496" s="477"/>
      <c r="N496" s="477"/>
      <c r="O496" s="478"/>
      <c r="P496" s="477"/>
      <c r="Q496" s="478"/>
      <c r="R496" s="479"/>
    </row>
    <row r="497" spans="2:18" ht="25.5" x14ac:dyDescent="0.25">
      <c r="B497" s="51"/>
      <c r="C497" s="52" t="s">
        <v>169</v>
      </c>
      <c r="D497" s="53"/>
      <c r="E497" s="52"/>
      <c r="F497" s="413"/>
      <c r="G497" s="51"/>
      <c r="H497" s="54"/>
      <c r="I497" s="54"/>
      <c r="J497" s="54"/>
      <c r="K497" s="54"/>
      <c r="L497" s="54"/>
      <c r="M497" s="54"/>
      <c r="N497" s="54"/>
      <c r="O497" s="55"/>
      <c r="P497" s="54"/>
      <c r="Q497" s="55"/>
      <c r="R497" s="56"/>
    </row>
    <row r="498" spans="2:18" ht="26.25" thickBot="1" x14ac:dyDescent="0.3">
      <c r="B498" s="57"/>
      <c r="C498" s="58" t="s">
        <v>170</v>
      </c>
      <c r="D498" s="59"/>
      <c r="E498" s="58">
        <v>0</v>
      </c>
      <c r="F498" s="453">
        <v>0</v>
      </c>
      <c r="G498" s="453">
        <v>0</v>
      </c>
      <c r="H498" s="453">
        <v>0</v>
      </c>
      <c r="I498" s="453">
        <v>0</v>
      </c>
      <c r="J498" s="453">
        <v>0</v>
      </c>
      <c r="K498" s="453">
        <v>0</v>
      </c>
      <c r="L498" s="453">
        <v>0</v>
      </c>
      <c r="M498" s="453">
        <v>0</v>
      </c>
      <c r="N498" s="453">
        <v>0</v>
      </c>
      <c r="O498" s="453">
        <v>0</v>
      </c>
      <c r="P498" s="453">
        <v>0</v>
      </c>
      <c r="Q498" s="453">
        <v>0</v>
      </c>
      <c r="R498" s="90">
        <v>0</v>
      </c>
    </row>
    <row r="499" spans="2:18" ht="15.75" thickBot="1" x14ac:dyDescent="0.3">
      <c r="B499" s="473"/>
      <c r="C499" s="94" t="s">
        <v>48</v>
      </c>
      <c r="D499" s="474">
        <v>80.86</v>
      </c>
      <c r="E499" s="475">
        <v>0</v>
      </c>
      <c r="F499" s="476">
        <v>0</v>
      </c>
      <c r="G499" s="477"/>
      <c r="H499" s="477"/>
      <c r="I499" s="477"/>
      <c r="J499" s="477"/>
      <c r="K499" s="477"/>
      <c r="L499" s="477"/>
      <c r="M499" s="477"/>
      <c r="N499" s="477"/>
      <c r="O499" s="478"/>
      <c r="P499" s="477"/>
      <c r="Q499" s="478"/>
      <c r="R499" s="479"/>
    </row>
    <row r="500" spans="2:18" x14ac:dyDescent="0.25">
      <c r="B500" s="51"/>
      <c r="C500" s="52" t="s">
        <v>171</v>
      </c>
      <c r="D500" s="53"/>
      <c r="E500" s="52"/>
      <c r="F500" s="413"/>
      <c r="G500" s="51"/>
      <c r="H500" s="54"/>
      <c r="I500" s="54"/>
      <c r="J500" s="54"/>
      <c r="K500" s="54"/>
      <c r="L500" s="54"/>
      <c r="M500" s="54"/>
      <c r="N500" s="54"/>
      <c r="O500" s="55"/>
      <c r="P500" s="54"/>
      <c r="Q500" s="55"/>
      <c r="R500" s="56"/>
    </row>
    <row r="501" spans="2:18" ht="26.25" thickBot="1" x14ac:dyDescent="0.3">
      <c r="B501" s="57"/>
      <c r="C501" s="58" t="s">
        <v>172</v>
      </c>
      <c r="D501" s="59"/>
      <c r="E501" s="58">
        <v>0</v>
      </c>
      <c r="F501" s="453">
        <v>0</v>
      </c>
      <c r="G501" s="453">
        <v>0</v>
      </c>
      <c r="H501" s="453">
        <v>0</v>
      </c>
      <c r="I501" s="453">
        <v>0</v>
      </c>
      <c r="J501" s="453">
        <v>0</v>
      </c>
      <c r="K501" s="453">
        <v>0</v>
      </c>
      <c r="L501" s="453">
        <v>0</v>
      </c>
      <c r="M501" s="453">
        <v>0</v>
      </c>
      <c r="N501" s="453">
        <v>0</v>
      </c>
      <c r="O501" s="453">
        <v>0</v>
      </c>
      <c r="P501" s="453">
        <v>0</v>
      </c>
      <c r="Q501" s="453">
        <v>0</v>
      </c>
      <c r="R501" s="90">
        <v>0</v>
      </c>
    </row>
    <row r="502" spans="2:18" ht="15.75" thickBot="1" x14ac:dyDescent="0.3">
      <c r="B502" s="473"/>
      <c r="C502" s="94" t="s">
        <v>48</v>
      </c>
      <c r="D502" s="474">
        <v>80.86</v>
      </c>
      <c r="E502" s="475">
        <v>0</v>
      </c>
      <c r="F502" s="476">
        <v>0</v>
      </c>
      <c r="G502" s="477"/>
      <c r="H502" s="477"/>
      <c r="I502" s="477"/>
      <c r="J502" s="477"/>
      <c r="K502" s="477"/>
      <c r="L502" s="477"/>
      <c r="M502" s="477"/>
      <c r="N502" s="477"/>
      <c r="O502" s="478"/>
      <c r="P502" s="477"/>
      <c r="Q502" s="478"/>
      <c r="R502" s="479"/>
    </row>
  </sheetData>
  <mergeCells count="71">
    <mergeCell ref="B452:R452"/>
    <mergeCell ref="B453:B454"/>
    <mergeCell ref="C453:C454"/>
    <mergeCell ref="D453:D454"/>
    <mergeCell ref="E453:E454"/>
    <mergeCell ref="G453:R453"/>
    <mergeCell ref="C427:D427"/>
    <mergeCell ref="C431:D431"/>
    <mergeCell ref="C435:D435"/>
    <mergeCell ref="C439:D439"/>
    <mergeCell ref="C440:D440"/>
    <mergeCell ref="C397:D397"/>
    <mergeCell ref="C398:D398"/>
    <mergeCell ref="C417:D418"/>
    <mergeCell ref="C422:D422"/>
    <mergeCell ref="C426:D426"/>
    <mergeCell ref="C192:D192"/>
    <mergeCell ref="C201:D201"/>
    <mergeCell ref="C208:D208"/>
    <mergeCell ref="C237:D237"/>
    <mergeCell ref="C262:D262"/>
    <mergeCell ref="C207:D207"/>
    <mergeCell ref="C151:D151"/>
    <mergeCell ref="C159:D159"/>
    <mergeCell ref="C169:D169"/>
    <mergeCell ref="C178:D178"/>
    <mergeCell ref="C187:D187"/>
    <mergeCell ref="C401:D402"/>
    <mergeCell ref="C405:D406"/>
    <mergeCell ref="C410:D410"/>
    <mergeCell ref="C413:D414"/>
    <mergeCell ref="C250:D250"/>
    <mergeCell ref="C254:D254"/>
    <mergeCell ref="C258:D258"/>
    <mergeCell ref="B263:D263"/>
    <mergeCell ref="C270:D270"/>
    <mergeCell ref="C275:D275"/>
    <mergeCell ref="C276:D276"/>
    <mergeCell ref="C292:D292"/>
    <mergeCell ref="C330:D330"/>
    <mergeCell ref="C331:D331"/>
    <mergeCell ref="C361:D361"/>
    <mergeCell ref="C396:D396"/>
    <mergeCell ref="C97:D97"/>
    <mergeCell ref="C98:D98"/>
    <mergeCell ref="C99:D99"/>
    <mergeCell ref="C126:D126"/>
    <mergeCell ref="C68:D68"/>
    <mergeCell ref="C84:D84"/>
    <mergeCell ref="C85:D85"/>
    <mergeCell ref="C86:D86"/>
    <mergeCell ref="C92:D92"/>
    <mergeCell ref="B58:R58"/>
    <mergeCell ref="C59:C60"/>
    <mergeCell ref="D59:D60"/>
    <mergeCell ref="E59:E60"/>
    <mergeCell ref="F59:F60"/>
    <mergeCell ref="G59:R59"/>
    <mergeCell ref="B16:R16"/>
    <mergeCell ref="B4:R4"/>
    <mergeCell ref="B3:R3"/>
    <mergeCell ref="G17:R17"/>
    <mergeCell ref="B17:B18"/>
    <mergeCell ref="C17:C18"/>
    <mergeCell ref="D17:D18"/>
    <mergeCell ref="E17:E18"/>
    <mergeCell ref="B11:B12"/>
    <mergeCell ref="C11:C12"/>
    <mergeCell ref="D11:D12"/>
    <mergeCell ref="E11:E12"/>
    <mergeCell ref="G11:R11"/>
  </mergeCells>
  <pageMargins left="0.23622047244094491" right="0.23622047244094491" top="0.74803149606299213" bottom="0.74803149606299213" header="0.31496062992125984" footer="0.31496062992125984"/>
  <pageSetup paperSize="14" scale="55" fitToHeight="0" orientation="landscape" r:id="rId1"/>
  <headerFooter>
    <oddHeader>&amp;R28/12/2021</oddHeader>
    <oddFooter xml:space="preserve">&amp;L&amp;P
</oddFooter>
  </headerFooter>
  <rowBreaks count="10" manualBreakCount="10">
    <brk id="42" max="16383" man="1"/>
    <brk id="88" max="16383" man="1"/>
    <brk id="139" max="16383" man="1"/>
    <brk id="189" max="16383" man="1"/>
    <brk id="237" max="16383" man="1"/>
    <brk id="285" max="16383" man="1"/>
    <brk id="336" max="16383" man="1"/>
    <brk id="387" max="16383" man="1"/>
    <brk id="434" max="16383" man="1"/>
    <brk id="47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493"/>
  <sheetViews>
    <sheetView zoomScale="85" zoomScaleNormal="85" workbookViewId="0">
      <selection activeCell="V17" sqref="V17"/>
    </sheetView>
  </sheetViews>
  <sheetFormatPr baseColWidth="10" defaultRowHeight="15" x14ac:dyDescent="0.25"/>
  <cols>
    <col min="3" max="3" width="28" customWidth="1"/>
    <col min="4" max="4" width="12.42578125" customWidth="1"/>
    <col min="5" max="5" width="12.5703125" customWidth="1"/>
    <col min="6" max="6" width="20.140625" customWidth="1"/>
    <col min="7" max="7" width="15.7109375" customWidth="1"/>
    <col min="8" max="8" width="15.5703125" customWidth="1"/>
    <col min="9" max="9" width="16.7109375" customWidth="1"/>
    <col min="10" max="10" width="14.28515625" customWidth="1"/>
    <col min="11" max="11" width="14.42578125" customWidth="1"/>
    <col min="12" max="12" width="15.5703125" customWidth="1"/>
    <col min="13" max="13" width="17.28515625" customWidth="1"/>
    <col min="14" max="14" width="15" customWidth="1"/>
    <col min="15" max="15" width="14.42578125" customWidth="1"/>
    <col min="16" max="16" width="14.5703125" customWidth="1"/>
    <col min="17" max="17" width="18.28515625" customWidth="1"/>
    <col min="18" max="18" width="18.5703125" customWidth="1"/>
    <col min="19" max="19" width="9" hidden="1" customWidth="1"/>
    <col min="20" max="20" width="11.28515625" hidden="1" customWidth="1"/>
    <col min="21" max="21" width="0.140625" customWidth="1"/>
    <col min="22" max="22" width="16.42578125" customWidth="1"/>
    <col min="23" max="23" width="11.42578125" customWidth="1"/>
  </cols>
  <sheetData>
    <row r="2" spans="2:22" x14ac:dyDescent="0.25">
      <c r="F2" s="4"/>
      <c r="G2" s="4"/>
      <c r="H2" s="4"/>
      <c r="I2" s="4"/>
      <c r="J2" s="4"/>
      <c r="K2" s="4"/>
      <c r="L2" s="4"/>
      <c r="N2" s="4"/>
      <c r="O2" s="4"/>
    </row>
    <row r="3" spans="2:22" ht="21" x14ac:dyDescent="0.35">
      <c r="B3" s="493" t="s">
        <v>54</v>
      </c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</row>
    <row r="4" spans="2:22" ht="21" x14ac:dyDescent="0.35">
      <c r="B4" s="493" t="s">
        <v>50</v>
      </c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</row>
    <row r="6" spans="2:22" ht="15.75" x14ac:dyDescent="0.25">
      <c r="C6" s="5" t="s">
        <v>38</v>
      </c>
      <c r="D6" s="6"/>
      <c r="E6" s="5"/>
      <c r="F6" s="6"/>
    </row>
    <row r="7" spans="2:22" ht="15.75" x14ac:dyDescent="0.25">
      <c r="C7" s="5" t="s">
        <v>50</v>
      </c>
      <c r="D7" s="2"/>
      <c r="E7" s="5"/>
      <c r="F7" s="2"/>
    </row>
    <row r="8" spans="2:22" ht="15.75" x14ac:dyDescent="0.25">
      <c r="C8" s="5" t="s">
        <v>39</v>
      </c>
      <c r="D8" s="2"/>
      <c r="E8" s="5"/>
      <c r="F8" s="2"/>
      <c r="K8" s="1"/>
    </row>
    <row r="9" spans="2:22" ht="16.5" thickBot="1" x14ac:dyDescent="0.3">
      <c r="C9" s="5" t="s">
        <v>40</v>
      </c>
      <c r="D9" s="2"/>
      <c r="E9" s="5"/>
      <c r="F9" s="2"/>
      <c r="K9" s="1"/>
    </row>
    <row r="10" spans="2:22" x14ac:dyDescent="0.25">
      <c r="B10" s="504"/>
      <c r="C10" s="506" t="s">
        <v>1</v>
      </c>
      <c r="D10" s="508" t="s">
        <v>2</v>
      </c>
      <c r="E10" s="510" t="s">
        <v>3</v>
      </c>
      <c r="F10" s="96" t="s">
        <v>4</v>
      </c>
      <c r="G10" s="512" t="s">
        <v>5</v>
      </c>
      <c r="H10" s="513"/>
      <c r="I10" s="513"/>
      <c r="J10" s="513"/>
      <c r="K10" s="513"/>
      <c r="L10" s="513"/>
      <c r="M10" s="513"/>
      <c r="N10" s="513"/>
      <c r="O10" s="514"/>
      <c r="P10" s="514"/>
      <c r="Q10" s="514"/>
      <c r="R10" s="515"/>
    </row>
    <row r="11" spans="2:22" ht="25.5" customHeight="1" x14ac:dyDescent="0.25">
      <c r="B11" s="505"/>
      <c r="C11" s="507"/>
      <c r="D11" s="509"/>
      <c r="E11" s="511"/>
      <c r="F11" s="97" t="s">
        <v>6</v>
      </c>
      <c r="G11" s="98" t="s">
        <v>7</v>
      </c>
      <c r="H11" s="97" t="s">
        <v>8</v>
      </c>
      <c r="I11" s="97" t="s">
        <v>9</v>
      </c>
      <c r="J11" s="97" t="s">
        <v>10</v>
      </c>
      <c r="K11" s="97" t="s">
        <v>11</v>
      </c>
      <c r="L11" s="97" t="s">
        <v>12</v>
      </c>
      <c r="M11" s="97" t="s">
        <v>13</v>
      </c>
      <c r="N11" s="97" t="s">
        <v>14</v>
      </c>
      <c r="O11" s="97" t="s">
        <v>34</v>
      </c>
      <c r="P11" s="97" t="s">
        <v>35</v>
      </c>
      <c r="Q11" s="97" t="s">
        <v>36</v>
      </c>
      <c r="R11" s="99" t="s">
        <v>37</v>
      </c>
    </row>
    <row r="12" spans="2:22" x14ac:dyDescent="0.25">
      <c r="B12" s="100"/>
      <c r="C12" s="101" t="s">
        <v>15</v>
      </c>
      <c r="D12" s="102"/>
      <c r="E12" s="103"/>
      <c r="F12" s="104">
        <f>F19+F62+F446</f>
        <v>44754508</v>
      </c>
      <c r="G12" s="104">
        <f>G19+G62+G446</f>
        <v>3270628.3400000003</v>
      </c>
      <c r="H12" s="104">
        <f t="shared" ref="H12:R12" si="0">H19+H62+H446</f>
        <v>2964441.18</v>
      </c>
      <c r="I12" s="104">
        <f t="shared" si="0"/>
        <v>3291232.75</v>
      </c>
      <c r="J12" s="104">
        <f t="shared" si="0"/>
        <v>3457051.42</v>
      </c>
      <c r="K12" s="104">
        <f t="shared" si="0"/>
        <v>3931175.5900000003</v>
      </c>
      <c r="L12" s="104">
        <f t="shared" si="0"/>
        <v>3497417.25</v>
      </c>
      <c r="M12" s="104">
        <f t="shared" si="0"/>
        <v>3692714.25</v>
      </c>
      <c r="N12" s="104">
        <f t="shared" si="0"/>
        <v>3792849.4299999997</v>
      </c>
      <c r="O12" s="104">
        <f t="shared" si="0"/>
        <v>3656178.3000000003</v>
      </c>
      <c r="P12" s="104">
        <f t="shared" si="0"/>
        <v>3818068.5399999996</v>
      </c>
      <c r="Q12" s="104">
        <f t="shared" si="0"/>
        <v>3769909.73</v>
      </c>
      <c r="R12" s="104">
        <f t="shared" si="0"/>
        <v>5612841.2199999997</v>
      </c>
    </row>
    <row r="13" spans="2:22" x14ac:dyDescent="0.25">
      <c r="B13" s="100"/>
      <c r="C13" s="101" t="s">
        <v>51</v>
      </c>
      <c r="D13" s="102"/>
      <c r="E13" s="103"/>
      <c r="F13" s="104">
        <f>F20+F63+F447</f>
        <v>42974202.150000006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 t="e">
        <f>S21+#REF!+#REF!</f>
        <v>#REF!</v>
      </c>
      <c r="T13" s="106" t="e">
        <f>T21+#REF!+#REF!</f>
        <v>#REF!</v>
      </c>
      <c r="U13" s="567" t="e">
        <f>U21+#REF!+#REF!</f>
        <v>#REF!</v>
      </c>
      <c r="V13" s="3"/>
    </row>
    <row r="14" spans="2:22" ht="24" customHeight="1" x14ac:dyDescent="0.25">
      <c r="B14" s="100"/>
      <c r="C14" s="101" t="s">
        <v>53</v>
      </c>
      <c r="D14" s="102"/>
      <c r="E14" s="103"/>
      <c r="F14" s="104">
        <f>F21+F64+F448</f>
        <v>1780305.8499999992</v>
      </c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7"/>
      <c r="S14" s="105"/>
      <c r="T14" s="105"/>
      <c r="U14" s="105"/>
    </row>
    <row r="15" spans="2:22" ht="15.75" thickBot="1" x14ac:dyDescent="0.3">
      <c r="B15" s="568"/>
      <c r="C15" s="569" t="s">
        <v>175</v>
      </c>
      <c r="D15" s="570"/>
      <c r="E15" s="571"/>
      <c r="F15" s="572">
        <v>-253178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5"/>
      <c r="T15" s="105"/>
      <c r="U15" s="105"/>
    </row>
    <row r="16" spans="2:22" ht="67.5" customHeight="1" thickBot="1" x14ac:dyDescent="0.3">
      <c r="B16" s="490" t="s">
        <v>0</v>
      </c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2"/>
      <c r="U16" s="3"/>
    </row>
    <row r="17" spans="2:21" ht="15" customHeight="1" x14ac:dyDescent="0.25">
      <c r="B17" s="498"/>
      <c r="C17" s="500" t="s">
        <v>1</v>
      </c>
      <c r="D17" s="502" t="s">
        <v>2</v>
      </c>
      <c r="E17" s="500" t="s">
        <v>3</v>
      </c>
      <c r="F17" s="18" t="s">
        <v>4</v>
      </c>
      <c r="G17" s="495" t="s">
        <v>5</v>
      </c>
      <c r="H17" s="496"/>
      <c r="I17" s="496"/>
      <c r="J17" s="496"/>
      <c r="K17" s="496"/>
      <c r="L17" s="496"/>
      <c r="M17" s="496"/>
      <c r="N17" s="496"/>
      <c r="O17" s="496"/>
      <c r="P17" s="496"/>
      <c r="Q17" s="496"/>
      <c r="R17" s="497"/>
      <c r="U17" s="3"/>
    </row>
    <row r="18" spans="2:21" ht="20.25" customHeight="1" x14ac:dyDescent="0.25">
      <c r="B18" s="499"/>
      <c r="C18" s="501"/>
      <c r="D18" s="503"/>
      <c r="E18" s="501"/>
      <c r="F18" s="19" t="s">
        <v>6</v>
      </c>
      <c r="G18" s="20" t="s">
        <v>7</v>
      </c>
      <c r="H18" s="19" t="s">
        <v>8</v>
      </c>
      <c r="I18" s="19" t="s">
        <v>9</v>
      </c>
      <c r="J18" s="19" t="s">
        <v>10</v>
      </c>
      <c r="K18" s="19" t="s">
        <v>11</v>
      </c>
      <c r="L18" s="19" t="s">
        <v>12</v>
      </c>
      <c r="M18" s="19" t="s">
        <v>13</v>
      </c>
      <c r="N18" s="19" t="s">
        <v>14</v>
      </c>
      <c r="O18" s="19" t="s">
        <v>34</v>
      </c>
      <c r="P18" s="19" t="s">
        <v>35</v>
      </c>
      <c r="Q18" s="19" t="s">
        <v>36</v>
      </c>
      <c r="R18" s="21" t="s">
        <v>37</v>
      </c>
      <c r="U18" s="3"/>
    </row>
    <row r="19" spans="2:21" x14ac:dyDescent="0.25">
      <c r="B19" s="22"/>
      <c r="C19" s="23" t="s">
        <v>52</v>
      </c>
      <c r="D19" s="24"/>
      <c r="E19" s="39">
        <f>E24+E33+E39</f>
        <v>79</v>
      </c>
      <c r="F19" s="26">
        <f>F23+F32+F38</f>
        <v>2165095</v>
      </c>
      <c r="G19" s="115">
        <f t="shared" ref="G19:Q19" si="1">G24+G33+G39</f>
        <v>179069.01999999996</v>
      </c>
      <c r="H19" s="115">
        <f t="shared" si="1"/>
        <v>159650.12</v>
      </c>
      <c r="I19" s="115">
        <f t="shared" si="1"/>
        <v>172063.14999999997</v>
      </c>
      <c r="J19" s="115">
        <f t="shared" si="1"/>
        <v>161663.89999999997</v>
      </c>
      <c r="K19" s="115">
        <f t="shared" si="1"/>
        <v>166838.71999999997</v>
      </c>
      <c r="L19" s="115">
        <f t="shared" si="1"/>
        <v>164417.39999999997</v>
      </c>
      <c r="M19" s="26">
        <f t="shared" si="1"/>
        <v>190387.74</v>
      </c>
      <c r="N19" s="115">
        <f t="shared" si="1"/>
        <v>178500.47999999998</v>
      </c>
      <c r="O19" s="115">
        <f t="shared" si="1"/>
        <v>172871.71999999997</v>
      </c>
      <c r="P19" s="118">
        <f t="shared" si="1"/>
        <v>179253.96999999997</v>
      </c>
      <c r="Q19" s="118">
        <f t="shared" si="1"/>
        <v>171452.78999999998</v>
      </c>
      <c r="R19" s="26">
        <f>R24+R33+R39</f>
        <v>268925.99</v>
      </c>
      <c r="U19" s="3"/>
    </row>
    <row r="20" spans="2:21" x14ac:dyDescent="0.25">
      <c r="B20" s="22"/>
      <c r="C20" s="23" t="s">
        <v>51</v>
      </c>
      <c r="D20" s="24"/>
      <c r="E20" s="25"/>
      <c r="F20" s="26">
        <f>F24+F33+F39</f>
        <v>2077752.8900000006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8"/>
      <c r="U20" s="3"/>
    </row>
    <row r="21" spans="2:21" ht="24.75" customHeight="1" thickBot="1" x14ac:dyDescent="0.3">
      <c r="B21" s="31"/>
      <c r="C21" s="32" t="s">
        <v>53</v>
      </c>
      <c r="D21" s="33"/>
      <c r="E21" s="34"/>
      <c r="F21" s="35">
        <f>F29+F57+F36</f>
        <v>87342.109999999491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108"/>
      <c r="S21" s="1"/>
      <c r="U21" s="3"/>
    </row>
    <row r="22" spans="2:21" ht="15.75" thickBot="1" x14ac:dyDescent="0.3">
      <c r="B22" s="40"/>
      <c r="C22" s="37" t="s">
        <v>16</v>
      </c>
      <c r="D22" s="41"/>
      <c r="E22" s="37"/>
      <c r="F22" s="42"/>
      <c r="G22" s="43">
        <v>31</v>
      </c>
      <c r="H22" s="43">
        <v>28</v>
      </c>
      <c r="I22" s="43">
        <v>31</v>
      </c>
      <c r="J22" s="43">
        <v>30</v>
      </c>
      <c r="K22" s="43">
        <v>31</v>
      </c>
      <c r="L22" s="43">
        <v>30</v>
      </c>
      <c r="M22" s="43">
        <v>31</v>
      </c>
      <c r="N22" s="43">
        <v>31</v>
      </c>
      <c r="O22" s="44">
        <v>30</v>
      </c>
      <c r="P22" s="43">
        <v>31</v>
      </c>
      <c r="Q22" s="43">
        <v>30</v>
      </c>
      <c r="R22" s="45">
        <v>31</v>
      </c>
      <c r="U22" s="3"/>
    </row>
    <row r="23" spans="2:21" ht="25.5" customHeight="1" x14ac:dyDescent="0.25">
      <c r="B23" s="51"/>
      <c r="C23" s="52" t="s">
        <v>41</v>
      </c>
      <c r="D23" s="53"/>
      <c r="E23" s="52"/>
      <c r="F23" s="68">
        <v>409312</v>
      </c>
      <c r="G23" s="54"/>
      <c r="H23" s="54"/>
      <c r="I23" s="54"/>
      <c r="J23" s="54"/>
      <c r="K23" s="54"/>
      <c r="L23" s="54"/>
      <c r="M23" s="54"/>
      <c r="N23" s="54"/>
      <c r="O23" s="55"/>
      <c r="P23" s="54"/>
      <c r="Q23" s="55"/>
      <c r="R23" s="56"/>
      <c r="U23" s="3"/>
    </row>
    <row r="24" spans="2:21" ht="25.5" customHeight="1" thickBot="1" x14ac:dyDescent="0.3">
      <c r="B24" s="57"/>
      <c r="C24" s="58" t="s">
        <v>42</v>
      </c>
      <c r="D24" s="59"/>
      <c r="E24" s="58">
        <f>SUM(E25:E28)</f>
        <v>14</v>
      </c>
      <c r="F24" s="60">
        <f>SUM(F25:F28)</f>
        <v>366012.6</v>
      </c>
      <c r="G24" s="61">
        <f>SUM(G25:G28)</f>
        <v>32138.32</v>
      </c>
      <c r="H24" s="61">
        <f t="shared" ref="H24:Q24" si="2">SUM(H25:H28)</f>
        <v>29028.16</v>
      </c>
      <c r="I24" s="61">
        <f t="shared" si="2"/>
        <v>29793.480000000003</v>
      </c>
      <c r="J24" s="61">
        <f t="shared" si="2"/>
        <v>26563.199999999997</v>
      </c>
      <c r="K24" s="61">
        <f t="shared" si="2"/>
        <v>29566.560000000001</v>
      </c>
      <c r="L24" s="61">
        <f t="shared" si="2"/>
        <v>28832.399999999998</v>
      </c>
      <c r="M24" s="61">
        <f t="shared" si="2"/>
        <v>35542.120000000003</v>
      </c>
      <c r="N24" s="61">
        <f t="shared" si="2"/>
        <v>32138.32</v>
      </c>
      <c r="O24" s="61">
        <f t="shared" si="2"/>
        <v>31101.599999999999</v>
      </c>
      <c r="P24" s="61">
        <f t="shared" si="2"/>
        <v>30210.52</v>
      </c>
      <c r="Q24" s="61">
        <f t="shared" si="2"/>
        <v>28959.599999999999</v>
      </c>
      <c r="R24" s="62">
        <f>SUM(R25:R29)</f>
        <v>75437.72</v>
      </c>
      <c r="U24" s="3"/>
    </row>
    <row r="25" spans="2:21" x14ac:dyDescent="0.25">
      <c r="B25" s="29">
        <v>1</v>
      </c>
      <c r="C25" s="46" t="s">
        <v>17</v>
      </c>
      <c r="D25" s="47">
        <v>74.63</v>
      </c>
      <c r="E25" s="30">
        <v>2</v>
      </c>
      <c r="F25" s="48">
        <f>SUM(G25:R25)</f>
        <v>54479.899999999994</v>
      </c>
      <c r="G25" s="49">
        <f>D25*31*E25</f>
        <v>4627.0599999999995</v>
      </c>
      <c r="H25" s="49">
        <f>D25*28*E25</f>
        <v>4179.28</v>
      </c>
      <c r="I25" s="49">
        <f>D25*31*E25</f>
        <v>4627.0599999999995</v>
      </c>
      <c r="J25" s="49">
        <f>D25*30*E25</f>
        <v>4477.7999999999993</v>
      </c>
      <c r="K25" s="49">
        <f>D25*31*E25</f>
        <v>4627.0599999999995</v>
      </c>
      <c r="L25" s="49">
        <f>D25*30*E25</f>
        <v>4477.7999999999993</v>
      </c>
      <c r="M25" s="49">
        <f>D25*31*E25</f>
        <v>4627.0599999999995</v>
      </c>
      <c r="N25" s="49">
        <f>D25*31*E25</f>
        <v>4627.0599999999995</v>
      </c>
      <c r="O25" s="50">
        <f>D25*30*E25</f>
        <v>4477.7999999999993</v>
      </c>
      <c r="P25" s="49">
        <f>D25*31*E25</f>
        <v>4627.0599999999995</v>
      </c>
      <c r="Q25" s="50">
        <f>D25*30*E25</f>
        <v>4477.7999999999993</v>
      </c>
      <c r="R25" s="109">
        <f>D25*31*E25</f>
        <v>4627.0599999999995</v>
      </c>
      <c r="U25" s="3"/>
    </row>
    <row r="26" spans="2:21" x14ac:dyDescent="0.25">
      <c r="B26" s="7">
        <v>2</v>
      </c>
      <c r="C26" s="11" t="s">
        <v>19</v>
      </c>
      <c r="D26" s="12">
        <v>75.64</v>
      </c>
      <c r="E26" s="8">
        <v>4</v>
      </c>
      <c r="F26" s="13">
        <f>SUM(G26:R26)</f>
        <v>102114</v>
      </c>
      <c r="G26" s="49">
        <f t="shared" ref="G26:G28" si="3">D26*31*E26</f>
        <v>9379.36</v>
      </c>
      <c r="H26" s="49">
        <f t="shared" ref="H26:H28" si="4">D26*28*E26</f>
        <v>8471.68</v>
      </c>
      <c r="I26" s="49">
        <f>D26*31*3</f>
        <v>7034.52</v>
      </c>
      <c r="J26" s="49">
        <f>D26*30*2</f>
        <v>4538.3999999999996</v>
      </c>
      <c r="K26" s="49">
        <f>D26*31*2+2117.92</f>
        <v>6807.6</v>
      </c>
      <c r="L26" s="49">
        <f>D26*30*3</f>
        <v>6807.5999999999995</v>
      </c>
      <c r="M26" s="49">
        <f>D26*31*3+5748.64</f>
        <v>12783.16</v>
      </c>
      <c r="N26" s="49">
        <f t="shared" ref="N26:N28" si="5">D26*31*E26</f>
        <v>9379.36</v>
      </c>
      <c r="O26" s="50">
        <f t="shared" ref="O26:O28" si="6">D26*30*E26</f>
        <v>9076.7999999999993</v>
      </c>
      <c r="P26" s="49">
        <f t="shared" ref="P26:P28" si="7">D26*31*E26</f>
        <v>9379.36</v>
      </c>
      <c r="Q26" s="50">
        <f t="shared" ref="Q26:Q28" si="8">D26*30*E26</f>
        <v>9076.7999999999993</v>
      </c>
      <c r="R26" s="109">
        <f t="shared" ref="R26:R28" si="9">D26*31*E26</f>
        <v>9379.36</v>
      </c>
      <c r="S26" s="92"/>
      <c r="U26" s="3"/>
    </row>
    <row r="27" spans="2:21" x14ac:dyDescent="0.25">
      <c r="B27" s="7">
        <v>3</v>
      </c>
      <c r="C27" s="11" t="s">
        <v>20</v>
      </c>
      <c r="D27" s="12">
        <v>71.400000000000006</v>
      </c>
      <c r="E27" s="8">
        <v>6</v>
      </c>
      <c r="F27" s="13">
        <f>SUM(G27:R27)</f>
        <v>152296.19999999998</v>
      </c>
      <c r="G27" s="49">
        <f t="shared" si="3"/>
        <v>13280.400000000001</v>
      </c>
      <c r="H27" s="49">
        <f t="shared" si="4"/>
        <v>11995.2</v>
      </c>
      <c r="I27" s="49">
        <f t="shared" ref="I27:I28" si="10">D27*31*E27</f>
        <v>13280.400000000001</v>
      </c>
      <c r="J27" s="49">
        <f t="shared" ref="J27:J28" si="11">D27*30*E27</f>
        <v>12852</v>
      </c>
      <c r="K27" s="49">
        <f t="shared" ref="K27:K28" si="12">D27*31*E27</f>
        <v>13280.400000000001</v>
      </c>
      <c r="L27" s="49">
        <f t="shared" ref="L27:L28" si="13">D27*30*E27</f>
        <v>12852</v>
      </c>
      <c r="M27" s="49">
        <f t="shared" ref="M27:M28" si="14">D27*31*E27</f>
        <v>13280.400000000001</v>
      </c>
      <c r="N27" s="49">
        <f t="shared" si="5"/>
        <v>13280.400000000001</v>
      </c>
      <c r="O27" s="50">
        <f t="shared" si="6"/>
        <v>12852</v>
      </c>
      <c r="P27" s="49">
        <f>D27*31*5+285.6</f>
        <v>11352.6</v>
      </c>
      <c r="Q27" s="50">
        <f>D27*30*5</f>
        <v>10710</v>
      </c>
      <c r="R27" s="109">
        <f>D27*31*E27</f>
        <v>13280.400000000001</v>
      </c>
      <c r="U27" s="3"/>
    </row>
    <row r="28" spans="2:21" ht="26.25" x14ac:dyDescent="0.25">
      <c r="B28" s="7">
        <v>4</v>
      </c>
      <c r="C28" s="16" t="s">
        <v>18</v>
      </c>
      <c r="D28" s="12">
        <v>78.25</v>
      </c>
      <c r="E28" s="8">
        <v>2</v>
      </c>
      <c r="F28" s="13">
        <f>SUM(G28:R28)</f>
        <v>57122.5</v>
      </c>
      <c r="G28" s="49">
        <f t="shared" si="3"/>
        <v>4851.5</v>
      </c>
      <c r="H28" s="49">
        <f t="shared" si="4"/>
        <v>4382</v>
      </c>
      <c r="I28" s="49">
        <f t="shared" si="10"/>
        <v>4851.5</v>
      </c>
      <c r="J28" s="49">
        <f t="shared" si="11"/>
        <v>4695</v>
      </c>
      <c r="K28" s="49">
        <f t="shared" si="12"/>
        <v>4851.5</v>
      </c>
      <c r="L28" s="49">
        <f t="shared" si="13"/>
        <v>4695</v>
      </c>
      <c r="M28" s="49">
        <f t="shared" si="14"/>
        <v>4851.5</v>
      </c>
      <c r="N28" s="49">
        <f t="shared" si="5"/>
        <v>4851.5</v>
      </c>
      <c r="O28" s="50">
        <f t="shared" si="6"/>
        <v>4695</v>
      </c>
      <c r="P28" s="49">
        <f t="shared" si="7"/>
        <v>4851.5</v>
      </c>
      <c r="Q28" s="50">
        <f t="shared" si="8"/>
        <v>4695</v>
      </c>
      <c r="R28" s="109">
        <f t="shared" si="9"/>
        <v>4851.5</v>
      </c>
      <c r="U28" s="3"/>
    </row>
    <row r="29" spans="2:21" ht="23.25" customHeight="1" thickBot="1" x14ac:dyDescent="0.3">
      <c r="B29" s="63"/>
      <c r="C29" s="36" t="s">
        <v>48</v>
      </c>
      <c r="D29" s="64"/>
      <c r="E29" s="36">
        <f>SUM(E25:E28)</f>
        <v>14</v>
      </c>
      <c r="F29" s="67">
        <f>F23-F24</f>
        <v>43299.400000000023</v>
      </c>
      <c r="G29" s="65"/>
      <c r="H29" s="65"/>
      <c r="I29" s="65"/>
      <c r="J29" s="65"/>
      <c r="K29" s="65"/>
      <c r="L29" s="65"/>
      <c r="M29" s="65"/>
      <c r="N29" s="65"/>
      <c r="O29" s="66"/>
      <c r="P29" s="65"/>
      <c r="Q29" s="66"/>
      <c r="R29" s="67">
        <v>43299.4</v>
      </c>
      <c r="T29" s="92"/>
      <c r="U29" s="3"/>
    </row>
    <row r="30" spans="2:21" s="79" customFormat="1" ht="25.5" x14ac:dyDescent="0.25">
      <c r="B30" s="72"/>
      <c r="C30" s="73" t="s">
        <v>49</v>
      </c>
      <c r="D30" s="74"/>
      <c r="E30" s="73"/>
      <c r="F30" s="77">
        <v>1755783</v>
      </c>
      <c r="G30" s="78">
        <f t="shared" ref="G30:Q30" si="15">G33+G39</f>
        <v>146930.69999999998</v>
      </c>
      <c r="H30" s="78">
        <f t="shared" si="15"/>
        <v>130621.95999999999</v>
      </c>
      <c r="I30" s="78">
        <f t="shared" si="15"/>
        <v>142269.66999999998</v>
      </c>
      <c r="J30" s="78">
        <f t="shared" si="15"/>
        <v>135100.69999999995</v>
      </c>
      <c r="K30" s="78">
        <f t="shared" si="15"/>
        <v>137272.15999999997</v>
      </c>
      <c r="L30" s="78">
        <f t="shared" si="15"/>
        <v>135584.99999999997</v>
      </c>
      <c r="M30" s="78">
        <f t="shared" si="15"/>
        <v>154845.61999999997</v>
      </c>
      <c r="N30" s="78">
        <f t="shared" si="15"/>
        <v>146362.15999999997</v>
      </c>
      <c r="O30" s="78">
        <f t="shared" si="15"/>
        <v>141770.11999999997</v>
      </c>
      <c r="P30" s="78">
        <f t="shared" si="15"/>
        <v>149043.44999999995</v>
      </c>
      <c r="Q30" s="78">
        <f t="shared" si="15"/>
        <v>142493.18999999997</v>
      </c>
      <c r="R30" s="110">
        <f>R33+R39</f>
        <v>193488.26999999996</v>
      </c>
      <c r="U30" s="3"/>
    </row>
    <row r="31" spans="2:21" s="79" customFormat="1" ht="15.75" thickBot="1" x14ac:dyDescent="0.3">
      <c r="B31" s="69"/>
      <c r="C31" s="70" t="s">
        <v>43</v>
      </c>
      <c r="D31" s="71"/>
      <c r="E31" s="70"/>
      <c r="F31" s="80"/>
      <c r="G31" s="81"/>
      <c r="H31" s="81"/>
      <c r="I31" s="81"/>
      <c r="J31" s="81"/>
      <c r="K31" s="81"/>
      <c r="L31" s="81"/>
      <c r="M31" s="81"/>
      <c r="N31" s="81"/>
      <c r="O31" s="82"/>
      <c r="P31" s="81"/>
      <c r="Q31" s="82"/>
      <c r="R31" s="83"/>
      <c r="U31" s="3"/>
    </row>
    <row r="32" spans="2:21" s="79" customFormat="1" ht="38.25" x14ac:dyDescent="0.25">
      <c r="B32" s="84"/>
      <c r="C32" s="85" t="s">
        <v>44</v>
      </c>
      <c r="D32" s="86"/>
      <c r="E32" s="85"/>
      <c r="F32" s="116">
        <v>191049</v>
      </c>
      <c r="G32" s="87"/>
      <c r="H32" s="87"/>
      <c r="I32" s="87"/>
      <c r="J32" s="87"/>
      <c r="K32" s="87"/>
      <c r="L32" s="87"/>
      <c r="M32" s="87"/>
      <c r="N32" s="87"/>
      <c r="O32" s="88"/>
      <c r="P32" s="87"/>
      <c r="Q32" s="88"/>
      <c r="R32" s="89"/>
      <c r="U32" s="3"/>
    </row>
    <row r="33" spans="2:21" s="79" customFormat="1" ht="26.25" thickBot="1" x14ac:dyDescent="0.3">
      <c r="B33" s="57"/>
      <c r="C33" s="58" t="s">
        <v>45</v>
      </c>
      <c r="D33" s="59"/>
      <c r="E33" s="58">
        <f>SUM(E34:E35)</f>
        <v>7</v>
      </c>
      <c r="F33" s="60">
        <f>SUM(F34:F35)</f>
        <v>180882.45999999996</v>
      </c>
      <c r="G33" s="60">
        <f t="shared" ref="G33:Q33" si="16">SUM(G34:G35)</f>
        <v>16226.019999999999</v>
      </c>
      <c r="H33" s="60">
        <f t="shared" si="16"/>
        <v>12566.119999999999</v>
      </c>
      <c r="I33" s="60">
        <f t="shared" si="16"/>
        <v>13912.489999999998</v>
      </c>
      <c r="J33" s="60">
        <f t="shared" si="16"/>
        <v>13463.699999999997</v>
      </c>
      <c r="K33" s="60">
        <f t="shared" si="16"/>
        <v>13912.489999999998</v>
      </c>
      <c r="L33" s="60">
        <f t="shared" si="16"/>
        <v>15702.599999999999</v>
      </c>
      <c r="M33" s="60">
        <f t="shared" si="16"/>
        <v>16226.019999999999</v>
      </c>
      <c r="N33" s="60">
        <f t="shared" si="16"/>
        <v>15545.259999999998</v>
      </c>
      <c r="O33" s="60">
        <f>SUM(O34:O35)</f>
        <v>15173.119999999997</v>
      </c>
      <c r="P33" s="60">
        <f t="shared" si="16"/>
        <v>16226.019999999999</v>
      </c>
      <c r="Q33" s="60">
        <f t="shared" si="16"/>
        <v>15702.599999999999</v>
      </c>
      <c r="R33" s="90">
        <f>SUM(R34:R36)</f>
        <v>26392.559999999998</v>
      </c>
      <c r="U33" s="3"/>
    </row>
    <row r="34" spans="2:21" x14ac:dyDescent="0.25">
      <c r="B34" s="29">
        <v>1</v>
      </c>
      <c r="C34" s="46" t="s">
        <v>17</v>
      </c>
      <c r="D34" s="47">
        <v>74.63</v>
      </c>
      <c r="E34" s="30">
        <v>6</v>
      </c>
      <c r="F34" s="48">
        <f>SUM(G34:R34)</f>
        <v>154484.09999999995</v>
      </c>
      <c r="G34" s="49">
        <f>D34*31*E34</f>
        <v>13881.179999999998</v>
      </c>
      <c r="H34" s="49">
        <f>D34*28*5</f>
        <v>10448.199999999999</v>
      </c>
      <c r="I34" s="49">
        <f>D34*31*5</f>
        <v>11567.649999999998</v>
      </c>
      <c r="J34" s="49">
        <f>D34*30*5</f>
        <v>11194.499999999998</v>
      </c>
      <c r="K34" s="49">
        <f>D34*31*5</f>
        <v>11567.649999999998</v>
      </c>
      <c r="L34" s="49">
        <f>D34*30*E34</f>
        <v>13433.399999999998</v>
      </c>
      <c r="M34" s="49">
        <f>D34*31*E34</f>
        <v>13881.179999999998</v>
      </c>
      <c r="N34" s="49">
        <f>D34*31*E34</f>
        <v>13881.179999999998</v>
      </c>
      <c r="O34" s="50">
        <f>D34*30*E34</f>
        <v>13433.399999999998</v>
      </c>
      <c r="P34" s="49">
        <f>D34*31*E34</f>
        <v>13881.179999999998</v>
      </c>
      <c r="Q34" s="50">
        <f>D34*30*E34</f>
        <v>13433.399999999998</v>
      </c>
      <c r="R34" s="109">
        <f>D34*31*E34</f>
        <v>13881.179999999998</v>
      </c>
      <c r="U34" s="3"/>
    </row>
    <row r="35" spans="2:21" x14ac:dyDescent="0.25">
      <c r="B35" s="7">
        <v>2</v>
      </c>
      <c r="C35" s="11" t="s">
        <v>19</v>
      </c>
      <c r="D35" s="12">
        <v>75.64</v>
      </c>
      <c r="E35" s="8">
        <v>1</v>
      </c>
      <c r="F35" s="13">
        <f>SUM(G35:R35)</f>
        <v>26398.360000000004</v>
      </c>
      <c r="G35" s="49">
        <f>D35*31*E35</f>
        <v>2344.84</v>
      </c>
      <c r="H35" s="49">
        <f>D35*28*E35</f>
        <v>2117.92</v>
      </c>
      <c r="I35" s="49">
        <f>D35*31*E35</f>
        <v>2344.84</v>
      </c>
      <c r="J35" s="49">
        <f>D35*30*E35</f>
        <v>2269.1999999999998</v>
      </c>
      <c r="K35" s="49">
        <f>D35*31*E35</f>
        <v>2344.84</v>
      </c>
      <c r="L35" s="49">
        <f>D35*30*E35</f>
        <v>2269.1999999999998</v>
      </c>
      <c r="M35" s="49">
        <f>D35*31*E35</f>
        <v>2344.84</v>
      </c>
      <c r="N35" s="49">
        <f>D35*22*E35</f>
        <v>1664.08</v>
      </c>
      <c r="O35" s="50">
        <f>D35*23*E35</f>
        <v>1739.72</v>
      </c>
      <c r="P35" s="49">
        <f>D35*31*E35</f>
        <v>2344.84</v>
      </c>
      <c r="Q35" s="50">
        <f>D35*30*E35</f>
        <v>2269.1999999999998</v>
      </c>
      <c r="R35" s="109">
        <f>D35*31*E35</f>
        <v>2344.84</v>
      </c>
      <c r="U35" s="3"/>
    </row>
    <row r="36" spans="2:21" x14ac:dyDescent="0.25">
      <c r="B36" s="7"/>
      <c r="C36" s="36" t="s">
        <v>48</v>
      </c>
      <c r="D36" s="9"/>
      <c r="E36" s="8"/>
      <c r="F36" s="13">
        <v>10166.540000000001</v>
      </c>
      <c r="G36" s="10"/>
      <c r="H36" s="10"/>
      <c r="I36" s="10"/>
      <c r="J36" s="10"/>
      <c r="K36" s="10"/>
      <c r="L36" s="10"/>
      <c r="M36" s="10"/>
      <c r="N36" s="10"/>
      <c r="O36" s="15"/>
      <c r="P36" s="10"/>
      <c r="Q36" s="15"/>
      <c r="R36" s="13">
        <v>10166.540000000001</v>
      </c>
      <c r="U36" s="3"/>
    </row>
    <row r="37" spans="2:21" ht="15.75" thickBot="1" x14ac:dyDescent="0.3">
      <c r="B37" s="93"/>
      <c r="C37" s="94" t="s">
        <v>43</v>
      </c>
      <c r="D37" s="95"/>
      <c r="E37" s="94"/>
      <c r="F37" s="111"/>
      <c r="G37" s="112"/>
      <c r="H37" s="112"/>
      <c r="I37" s="112"/>
      <c r="J37" s="112"/>
      <c r="K37" s="112"/>
      <c r="L37" s="112"/>
      <c r="M37" s="112"/>
      <c r="N37" s="112"/>
      <c r="O37" s="113"/>
      <c r="P37" s="112"/>
      <c r="Q37" s="113"/>
      <c r="R37" s="114"/>
      <c r="U37" s="3"/>
    </row>
    <row r="38" spans="2:21" s="79" customFormat="1" ht="26.25" thickBot="1" x14ac:dyDescent="0.3">
      <c r="B38" s="51"/>
      <c r="C38" s="52" t="s">
        <v>46</v>
      </c>
      <c r="D38" s="53"/>
      <c r="E38" s="52"/>
      <c r="F38" s="60">
        <v>1564734</v>
      </c>
      <c r="G38" s="54"/>
      <c r="H38" s="54"/>
      <c r="I38" s="54"/>
      <c r="J38" s="54"/>
      <c r="K38" s="54"/>
      <c r="L38" s="54"/>
      <c r="M38" s="54"/>
      <c r="N38" s="54"/>
      <c r="O38" s="91"/>
      <c r="P38" s="54"/>
      <c r="Q38" s="91"/>
      <c r="R38" s="56"/>
      <c r="U38" s="3"/>
    </row>
    <row r="39" spans="2:21" s="79" customFormat="1" ht="26.25" thickBot="1" x14ac:dyDescent="0.3">
      <c r="B39" s="57"/>
      <c r="C39" s="58" t="s">
        <v>47</v>
      </c>
      <c r="D39" s="59"/>
      <c r="E39" s="58">
        <v>58</v>
      </c>
      <c r="F39" s="60">
        <f>SUM(F40:F56)</f>
        <v>1530857.8300000005</v>
      </c>
      <c r="G39" s="60">
        <f>SUM(G40:G56)</f>
        <v>130704.67999999998</v>
      </c>
      <c r="H39" s="60">
        <f t="shared" ref="H39:O39" si="17">SUM(H40:H56)</f>
        <v>118055.84</v>
      </c>
      <c r="I39" s="60">
        <f t="shared" si="17"/>
        <v>128357.17999999998</v>
      </c>
      <c r="J39" s="60">
        <f t="shared" si="17"/>
        <v>121636.99999999997</v>
      </c>
      <c r="K39" s="60">
        <f>SUM(K40:K56)</f>
        <v>123359.66999999998</v>
      </c>
      <c r="L39" s="60">
        <f t="shared" si="17"/>
        <v>119882.39999999998</v>
      </c>
      <c r="M39" s="60">
        <f t="shared" si="17"/>
        <v>138619.59999999998</v>
      </c>
      <c r="N39" s="60">
        <f t="shared" si="17"/>
        <v>130816.89999999998</v>
      </c>
      <c r="O39" s="60">
        <f t="shared" si="17"/>
        <v>126596.99999999997</v>
      </c>
      <c r="P39" s="60">
        <f>SUM(P40:P56)-313</f>
        <v>132817.42999999996</v>
      </c>
      <c r="Q39" s="60">
        <f>SUM(Q40:Q56)+T39</f>
        <v>126790.58999999997</v>
      </c>
      <c r="R39" s="90">
        <f>SUM(R40:R57)</f>
        <v>167095.70999999996</v>
      </c>
      <c r="S39" s="117">
        <f>P39-132817.43</f>
        <v>0</v>
      </c>
      <c r="T39" s="117">
        <f>(223.89)</f>
        <v>223.89</v>
      </c>
      <c r="U39" s="3"/>
    </row>
    <row r="40" spans="2:21" x14ac:dyDescent="0.25">
      <c r="B40" s="29">
        <v>1</v>
      </c>
      <c r="C40" s="46" t="s">
        <v>17</v>
      </c>
      <c r="D40" s="47">
        <v>74.63</v>
      </c>
      <c r="E40" s="30">
        <v>3</v>
      </c>
      <c r="F40" s="48">
        <f t="shared" ref="F40:F56" si="18">SUM(G40:R40)</f>
        <v>71047.75999999998</v>
      </c>
      <c r="G40" s="49">
        <f>D40*31*E40</f>
        <v>6940.5899999999992</v>
      </c>
      <c r="H40" s="49">
        <f>D40*28*E40</f>
        <v>6268.92</v>
      </c>
      <c r="I40" s="49">
        <f>D40*31*E40</f>
        <v>6940.5899999999992</v>
      </c>
      <c r="J40" s="49">
        <f>D40*30*E40</f>
        <v>6716.6999999999989</v>
      </c>
      <c r="K40" s="49">
        <f>D40*31*2+746.3</f>
        <v>5373.36</v>
      </c>
      <c r="L40" s="49">
        <f>D40*30*2</f>
        <v>4477.7999999999993</v>
      </c>
      <c r="M40" s="49">
        <f>D40*31*2</f>
        <v>4627.0599999999995</v>
      </c>
      <c r="N40" s="49">
        <f>D40*31*2</f>
        <v>4627.0599999999995</v>
      </c>
      <c r="O40" s="50">
        <f>D40*30*2</f>
        <v>4477.7999999999993</v>
      </c>
      <c r="P40" s="49">
        <f>D40*31*E40</f>
        <v>6940.5899999999992</v>
      </c>
      <c r="Q40" s="50">
        <f>D40*30*E40</f>
        <v>6716.6999999999989</v>
      </c>
      <c r="R40" s="109">
        <f>D40*31*E40</f>
        <v>6940.5899999999992</v>
      </c>
      <c r="U40" s="3"/>
    </row>
    <row r="41" spans="2:21" ht="26.25" x14ac:dyDescent="0.25">
      <c r="B41" s="7">
        <v>2</v>
      </c>
      <c r="C41" s="16" t="s">
        <v>18</v>
      </c>
      <c r="D41" s="12">
        <v>78.25</v>
      </c>
      <c r="E41" s="8">
        <v>1</v>
      </c>
      <c r="F41" s="13">
        <f t="shared" si="18"/>
        <v>42646.25</v>
      </c>
      <c r="G41" s="49">
        <f t="shared" ref="G41:G56" si="19">D41*31*E41</f>
        <v>2425.75</v>
      </c>
      <c r="H41" s="49">
        <f t="shared" ref="H41:H56" si="20">D41*28*E41</f>
        <v>2191</v>
      </c>
      <c r="I41" s="49">
        <f>D41*E41</f>
        <v>78.25</v>
      </c>
      <c r="J41" s="49">
        <f>D41*26*1</f>
        <v>2034.5</v>
      </c>
      <c r="K41" s="49">
        <f>D41*31*1</f>
        <v>2425.75</v>
      </c>
      <c r="L41" s="49">
        <f>D41*30*2</f>
        <v>4695</v>
      </c>
      <c r="M41" s="49">
        <f>D41*31*2</f>
        <v>4851.5</v>
      </c>
      <c r="N41" s="49">
        <f>D41*31*2</f>
        <v>4851.5</v>
      </c>
      <c r="O41" s="50">
        <f>D41*30*2</f>
        <v>4695</v>
      </c>
      <c r="P41" s="49">
        <f>D41*31*2</f>
        <v>4851.5</v>
      </c>
      <c r="Q41" s="50">
        <f>D41*30*2</f>
        <v>4695</v>
      </c>
      <c r="R41" s="109">
        <f>D41*31*2</f>
        <v>4851.5</v>
      </c>
      <c r="S41" s="92"/>
      <c r="U41" s="3"/>
    </row>
    <row r="42" spans="2:21" x14ac:dyDescent="0.25">
      <c r="B42" s="7">
        <v>3</v>
      </c>
      <c r="C42" s="11" t="s">
        <v>19</v>
      </c>
      <c r="D42" s="12">
        <v>75.64</v>
      </c>
      <c r="E42" s="8">
        <v>14</v>
      </c>
      <c r="F42" s="13">
        <f t="shared" si="18"/>
        <v>375023.12</v>
      </c>
      <c r="G42" s="49">
        <f t="shared" si="19"/>
        <v>32827.760000000002</v>
      </c>
      <c r="H42" s="49">
        <f t="shared" si="20"/>
        <v>29650.880000000001</v>
      </c>
      <c r="I42" s="49">
        <f t="shared" ref="I42:I56" si="21">D42*31*E42</f>
        <v>32827.760000000002</v>
      </c>
      <c r="J42" s="49">
        <f>D42*30*12</f>
        <v>27230.399999999998</v>
      </c>
      <c r="K42" s="49">
        <f>D42*31*12</f>
        <v>28138.080000000002</v>
      </c>
      <c r="L42" s="49">
        <f>D42*30*12</f>
        <v>27230.399999999998</v>
      </c>
      <c r="M42" s="49">
        <f>D42*31*12+4614.04+4614.04</f>
        <v>37366.160000000003</v>
      </c>
      <c r="N42" s="49">
        <f t="shared" ref="N42:N56" si="22">D42*31*E42</f>
        <v>32827.760000000002</v>
      </c>
      <c r="O42" s="50">
        <f>D42*30*E42</f>
        <v>31768.799999999996</v>
      </c>
      <c r="P42" s="49">
        <f t="shared" ref="P42:P56" si="23">D42*31*E42</f>
        <v>32827.760000000002</v>
      </c>
      <c r="Q42" s="50">
        <f>D42*30*13</f>
        <v>29499.599999999999</v>
      </c>
      <c r="R42" s="109">
        <f t="shared" ref="R42:R56" si="24">D42*31*E42</f>
        <v>32827.760000000002</v>
      </c>
      <c r="S42" s="92"/>
      <c r="U42" s="3"/>
    </row>
    <row r="43" spans="2:21" x14ac:dyDescent="0.25">
      <c r="B43" s="7">
        <v>4</v>
      </c>
      <c r="C43" s="11" t="s">
        <v>20</v>
      </c>
      <c r="D43" s="12">
        <v>71.400000000000006</v>
      </c>
      <c r="E43" s="8">
        <v>11</v>
      </c>
      <c r="F43" s="13">
        <f t="shared" si="18"/>
        <v>286671</v>
      </c>
      <c r="G43" s="49">
        <f t="shared" si="19"/>
        <v>24347.4</v>
      </c>
      <c r="H43" s="49">
        <f t="shared" si="20"/>
        <v>21991.200000000004</v>
      </c>
      <c r="I43" s="49">
        <f t="shared" si="21"/>
        <v>24347.4</v>
      </c>
      <c r="J43" s="49">
        <f t="shared" ref="J43:J56" si="25">D43*30*E43</f>
        <v>23562</v>
      </c>
      <c r="K43" s="49">
        <f t="shared" ref="K43:K55" si="26">D43*31*E43</f>
        <v>24347.4</v>
      </c>
      <c r="L43" s="49">
        <f t="shared" ref="L43:L55" si="27">D43*30*E43</f>
        <v>23562</v>
      </c>
      <c r="M43" s="49">
        <f t="shared" ref="M43:M55" si="28">D43*31*E43</f>
        <v>24347.4</v>
      </c>
      <c r="N43" s="49">
        <f t="shared" si="22"/>
        <v>24347.4</v>
      </c>
      <c r="O43" s="50">
        <f t="shared" ref="O43:O56" si="29">D43*30*E43</f>
        <v>23562</v>
      </c>
      <c r="P43" s="49">
        <f t="shared" si="23"/>
        <v>24347.4</v>
      </c>
      <c r="Q43" s="50">
        <f t="shared" ref="Q43:Q56" si="30">D43*30*E43</f>
        <v>23562</v>
      </c>
      <c r="R43" s="109">
        <f t="shared" si="24"/>
        <v>24347.4</v>
      </c>
      <c r="U43" s="3"/>
    </row>
    <row r="44" spans="2:21" x14ac:dyDescent="0.25">
      <c r="B44" s="7">
        <v>5</v>
      </c>
      <c r="C44" s="11" t="s">
        <v>21</v>
      </c>
      <c r="D44" s="12">
        <v>72.540000000000006</v>
      </c>
      <c r="E44" s="8">
        <v>8</v>
      </c>
      <c r="F44" s="13">
        <f t="shared" si="18"/>
        <v>211816.80000000005</v>
      </c>
      <c r="G44" s="49">
        <f t="shared" si="19"/>
        <v>17989.920000000002</v>
      </c>
      <c r="H44" s="49">
        <f t="shared" si="20"/>
        <v>16248.960000000001</v>
      </c>
      <c r="I44" s="49">
        <f t="shared" si="21"/>
        <v>17989.920000000002</v>
      </c>
      <c r="J44" s="49">
        <f t="shared" si="25"/>
        <v>17409.600000000002</v>
      </c>
      <c r="K44" s="49">
        <f t="shared" si="26"/>
        <v>17989.920000000002</v>
      </c>
      <c r="L44" s="49">
        <f t="shared" si="27"/>
        <v>17409.600000000002</v>
      </c>
      <c r="M44" s="49">
        <f t="shared" si="28"/>
        <v>17989.920000000002</v>
      </c>
      <c r="N44" s="49">
        <f t="shared" si="22"/>
        <v>17989.920000000002</v>
      </c>
      <c r="O44" s="50">
        <f t="shared" si="29"/>
        <v>17409.600000000002</v>
      </c>
      <c r="P44" s="49">
        <f t="shared" si="23"/>
        <v>17989.920000000002</v>
      </c>
      <c r="Q44" s="50">
        <f t="shared" si="30"/>
        <v>17409.600000000002</v>
      </c>
      <c r="R44" s="109">
        <f t="shared" si="24"/>
        <v>17989.920000000002</v>
      </c>
      <c r="T44" s="76"/>
      <c r="U44" s="3"/>
    </row>
    <row r="45" spans="2:21" ht="39" x14ac:dyDescent="0.25">
      <c r="B45" s="7">
        <v>6</v>
      </c>
      <c r="C45" s="17" t="s">
        <v>22</v>
      </c>
      <c r="D45" s="12">
        <v>78.25</v>
      </c>
      <c r="E45" s="8">
        <v>3</v>
      </c>
      <c r="F45" s="13">
        <f t="shared" si="18"/>
        <v>85683.75</v>
      </c>
      <c r="G45" s="49">
        <f t="shared" si="19"/>
        <v>7277.25</v>
      </c>
      <c r="H45" s="49">
        <f t="shared" si="20"/>
        <v>6573</v>
      </c>
      <c r="I45" s="49">
        <f t="shared" si="21"/>
        <v>7277.25</v>
      </c>
      <c r="J45" s="49">
        <f t="shared" si="25"/>
        <v>7042.5</v>
      </c>
      <c r="K45" s="49">
        <f t="shared" si="26"/>
        <v>7277.25</v>
      </c>
      <c r="L45" s="49">
        <f t="shared" si="27"/>
        <v>7042.5</v>
      </c>
      <c r="M45" s="49">
        <f t="shared" si="28"/>
        <v>7277.25</v>
      </c>
      <c r="N45" s="49">
        <f t="shared" si="22"/>
        <v>7277.25</v>
      </c>
      <c r="O45" s="50">
        <f t="shared" si="29"/>
        <v>7042.5</v>
      </c>
      <c r="P45" s="49">
        <f t="shared" si="23"/>
        <v>7277.25</v>
      </c>
      <c r="Q45" s="50">
        <f t="shared" si="30"/>
        <v>7042.5</v>
      </c>
      <c r="R45" s="109">
        <f t="shared" si="24"/>
        <v>7277.25</v>
      </c>
      <c r="S45" s="76"/>
      <c r="T45" s="76"/>
      <c r="U45" s="3"/>
    </row>
    <row r="46" spans="2:21" x14ac:dyDescent="0.25">
      <c r="B46" s="7">
        <v>7</v>
      </c>
      <c r="C46" s="11" t="s">
        <v>23</v>
      </c>
      <c r="D46" s="12">
        <v>71.400000000000006</v>
      </c>
      <c r="E46" s="8">
        <v>1</v>
      </c>
      <c r="F46" s="13">
        <f t="shared" si="18"/>
        <v>26061.000000000004</v>
      </c>
      <c r="G46" s="49">
        <f t="shared" si="19"/>
        <v>2213.4</v>
      </c>
      <c r="H46" s="49">
        <f t="shared" si="20"/>
        <v>1999.2000000000003</v>
      </c>
      <c r="I46" s="49">
        <f t="shared" si="21"/>
        <v>2213.4</v>
      </c>
      <c r="J46" s="49">
        <f t="shared" si="25"/>
        <v>2142</v>
      </c>
      <c r="K46" s="49">
        <f t="shared" si="26"/>
        <v>2213.4</v>
      </c>
      <c r="L46" s="49">
        <f t="shared" si="27"/>
        <v>2142</v>
      </c>
      <c r="M46" s="49">
        <f t="shared" si="28"/>
        <v>2213.4</v>
      </c>
      <c r="N46" s="49">
        <f t="shared" si="22"/>
        <v>2213.4</v>
      </c>
      <c r="O46" s="50">
        <f t="shared" si="29"/>
        <v>2142</v>
      </c>
      <c r="P46" s="49">
        <f t="shared" si="23"/>
        <v>2213.4</v>
      </c>
      <c r="Q46" s="50">
        <f t="shared" si="30"/>
        <v>2142</v>
      </c>
      <c r="R46" s="109">
        <f t="shared" si="24"/>
        <v>2213.4</v>
      </c>
      <c r="U46" s="3"/>
    </row>
    <row r="47" spans="2:21" x14ac:dyDescent="0.25">
      <c r="B47" s="7">
        <v>8</v>
      </c>
      <c r="C47" s="11" t="s">
        <v>24</v>
      </c>
      <c r="D47" s="12">
        <v>72.540000000000006</v>
      </c>
      <c r="E47" s="8">
        <v>1</v>
      </c>
      <c r="F47" s="13">
        <f t="shared" si="18"/>
        <v>26477.100000000006</v>
      </c>
      <c r="G47" s="49">
        <f t="shared" si="19"/>
        <v>2248.7400000000002</v>
      </c>
      <c r="H47" s="49">
        <f t="shared" si="20"/>
        <v>2031.1200000000001</v>
      </c>
      <c r="I47" s="49">
        <f t="shared" si="21"/>
        <v>2248.7400000000002</v>
      </c>
      <c r="J47" s="49">
        <f t="shared" si="25"/>
        <v>2176.2000000000003</v>
      </c>
      <c r="K47" s="49">
        <f t="shared" si="26"/>
        <v>2248.7400000000002</v>
      </c>
      <c r="L47" s="49">
        <f t="shared" si="27"/>
        <v>2176.2000000000003</v>
      </c>
      <c r="M47" s="49">
        <f t="shared" si="28"/>
        <v>2248.7400000000002</v>
      </c>
      <c r="N47" s="49">
        <f t="shared" si="22"/>
        <v>2248.7400000000002</v>
      </c>
      <c r="O47" s="50">
        <f t="shared" si="29"/>
        <v>2176.2000000000003</v>
      </c>
      <c r="P47" s="49">
        <f t="shared" si="23"/>
        <v>2248.7400000000002</v>
      </c>
      <c r="Q47" s="50">
        <f t="shared" si="30"/>
        <v>2176.2000000000003</v>
      </c>
      <c r="R47" s="109">
        <f t="shared" si="24"/>
        <v>2248.7400000000002</v>
      </c>
      <c r="U47" s="3"/>
    </row>
    <row r="48" spans="2:21" x14ac:dyDescent="0.25">
      <c r="B48" s="7">
        <v>9</v>
      </c>
      <c r="C48" s="11" t="s">
        <v>25</v>
      </c>
      <c r="D48" s="12">
        <v>73.59</v>
      </c>
      <c r="E48" s="8">
        <v>1</v>
      </c>
      <c r="F48" s="13">
        <f t="shared" si="18"/>
        <v>26860.350000000006</v>
      </c>
      <c r="G48" s="49">
        <f t="shared" si="19"/>
        <v>2281.29</v>
      </c>
      <c r="H48" s="49">
        <f t="shared" si="20"/>
        <v>2060.52</v>
      </c>
      <c r="I48" s="49">
        <f t="shared" si="21"/>
        <v>2281.29</v>
      </c>
      <c r="J48" s="49">
        <f t="shared" si="25"/>
        <v>2207.7000000000003</v>
      </c>
      <c r="K48" s="49">
        <f t="shared" si="26"/>
        <v>2281.29</v>
      </c>
      <c r="L48" s="49">
        <f t="shared" si="27"/>
        <v>2207.7000000000003</v>
      </c>
      <c r="M48" s="49">
        <f t="shared" si="28"/>
        <v>2281.29</v>
      </c>
      <c r="N48" s="49">
        <f t="shared" si="22"/>
        <v>2281.29</v>
      </c>
      <c r="O48" s="50">
        <f t="shared" si="29"/>
        <v>2207.7000000000003</v>
      </c>
      <c r="P48" s="49">
        <f t="shared" si="23"/>
        <v>2281.29</v>
      </c>
      <c r="Q48" s="50">
        <f t="shared" si="30"/>
        <v>2207.7000000000003</v>
      </c>
      <c r="R48" s="109">
        <f t="shared" si="24"/>
        <v>2281.29</v>
      </c>
      <c r="U48" s="3"/>
    </row>
    <row r="49" spans="2:24" x14ac:dyDescent="0.25">
      <c r="B49" s="7">
        <v>10</v>
      </c>
      <c r="C49" s="11" t="s">
        <v>26</v>
      </c>
      <c r="D49" s="12">
        <v>75.64</v>
      </c>
      <c r="E49" s="8">
        <v>1</v>
      </c>
      <c r="F49" s="13">
        <f t="shared" si="18"/>
        <v>27608.600000000002</v>
      </c>
      <c r="G49" s="49">
        <f t="shared" si="19"/>
        <v>2344.84</v>
      </c>
      <c r="H49" s="49">
        <f t="shared" si="20"/>
        <v>2117.92</v>
      </c>
      <c r="I49" s="49">
        <f t="shared" si="21"/>
        <v>2344.84</v>
      </c>
      <c r="J49" s="49">
        <f t="shared" si="25"/>
        <v>2269.1999999999998</v>
      </c>
      <c r="K49" s="49">
        <f t="shared" si="26"/>
        <v>2344.84</v>
      </c>
      <c r="L49" s="49">
        <f t="shared" si="27"/>
        <v>2269.1999999999998</v>
      </c>
      <c r="M49" s="49">
        <f t="shared" si="28"/>
        <v>2344.84</v>
      </c>
      <c r="N49" s="49">
        <f t="shared" si="22"/>
        <v>2344.84</v>
      </c>
      <c r="O49" s="50">
        <f t="shared" si="29"/>
        <v>2269.1999999999998</v>
      </c>
      <c r="P49" s="49">
        <f t="shared" si="23"/>
        <v>2344.84</v>
      </c>
      <c r="Q49" s="50">
        <f t="shared" si="30"/>
        <v>2269.1999999999998</v>
      </c>
      <c r="R49" s="109">
        <f t="shared" si="24"/>
        <v>2344.84</v>
      </c>
      <c r="U49" s="3"/>
    </row>
    <row r="50" spans="2:24" x14ac:dyDescent="0.25">
      <c r="B50" s="7">
        <v>11</v>
      </c>
      <c r="C50" s="11" t="s">
        <v>27</v>
      </c>
      <c r="D50" s="12">
        <v>74.63</v>
      </c>
      <c r="E50" s="8">
        <v>1</v>
      </c>
      <c r="F50" s="13">
        <f t="shared" si="18"/>
        <v>27239.949999999997</v>
      </c>
      <c r="G50" s="49">
        <f t="shared" si="19"/>
        <v>2313.5299999999997</v>
      </c>
      <c r="H50" s="49">
        <f t="shared" si="20"/>
        <v>2089.64</v>
      </c>
      <c r="I50" s="49">
        <f t="shared" si="21"/>
        <v>2313.5299999999997</v>
      </c>
      <c r="J50" s="49">
        <f t="shared" si="25"/>
        <v>2238.8999999999996</v>
      </c>
      <c r="K50" s="49">
        <f t="shared" si="26"/>
        <v>2313.5299999999997</v>
      </c>
      <c r="L50" s="49">
        <f t="shared" si="27"/>
        <v>2238.8999999999996</v>
      </c>
      <c r="M50" s="49">
        <f t="shared" si="28"/>
        <v>2313.5299999999997</v>
      </c>
      <c r="N50" s="49">
        <f t="shared" si="22"/>
        <v>2313.5299999999997</v>
      </c>
      <c r="O50" s="50">
        <f t="shared" si="29"/>
        <v>2238.8999999999996</v>
      </c>
      <c r="P50" s="49">
        <f t="shared" si="23"/>
        <v>2313.5299999999997</v>
      </c>
      <c r="Q50" s="50">
        <f t="shared" si="30"/>
        <v>2238.8999999999996</v>
      </c>
      <c r="R50" s="109">
        <f t="shared" si="24"/>
        <v>2313.5299999999997</v>
      </c>
      <c r="U50" s="3"/>
    </row>
    <row r="51" spans="2:24" x14ac:dyDescent="0.25">
      <c r="B51" s="7">
        <v>12</v>
      </c>
      <c r="C51" s="11" t="s">
        <v>28</v>
      </c>
      <c r="D51" s="12">
        <v>74.63</v>
      </c>
      <c r="E51" s="8">
        <v>2</v>
      </c>
      <c r="F51" s="13">
        <f t="shared" si="18"/>
        <v>54479.899999999994</v>
      </c>
      <c r="G51" s="49">
        <f t="shared" si="19"/>
        <v>4627.0599999999995</v>
      </c>
      <c r="H51" s="49">
        <f t="shared" si="20"/>
        <v>4179.28</v>
      </c>
      <c r="I51" s="49">
        <f t="shared" si="21"/>
        <v>4627.0599999999995</v>
      </c>
      <c r="J51" s="49">
        <f t="shared" si="25"/>
        <v>4477.7999999999993</v>
      </c>
      <c r="K51" s="49">
        <f t="shared" si="26"/>
        <v>4627.0599999999995</v>
      </c>
      <c r="L51" s="49">
        <f t="shared" si="27"/>
        <v>4477.7999999999993</v>
      </c>
      <c r="M51" s="49">
        <f t="shared" si="28"/>
        <v>4627.0599999999995</v>
      </c>
      <c r="N51" s="49">
        <f t="shared" si="22"/>
        <v>4627.0599999999995</v>
      </c>
      <c r="O51" s="50">
        <f t="shared" si="29"/>
        <v>4477.7999999999993</v>
      </c>
      <c r="P51" s="49">
        <f t="shared" si="23"/>
        <v>4627.0599999999995</v>
      </c>
      <c r="Q51" s="50">
        <f t="shared" si="30"/>
        <v>4477.7999999999993</v>
      </c>
      <c r="R51" s="109">
        <f t="shared" si="24"/>
        <v>4627.0599999999995</v>
      </c>
      <c r="U51" s="3"/>
    </row>
    <row r="52" spans="2:24" x14ac:dyDescent="0.25">
      <c r="B52" s="7">
        <v>13</v>
      </c>
      <c r="C52" s="11" t="s">
        <v>29</v>
      </c>
      <c r="D52" s="12">
        <v>73.59</v>
      </c>
      <c r="E52" s="8">
        <v>1</v>
      </c>
      <c r="F52" s="13">
        <f t="shared" si="18"/>
        <v>26860.350000000006</v>
      </c>
      <c r="G52" s="49">
        <f t="shared" si="19"/>
        <v>2281.29</v>
      </c>
      <c r="H52" s="49">
        <f t="shared" si="20"/>
        <v>2060.52</v>
      </c>
      <c r="I52" s="49">
        <f t="shared" si="21"/>
        <v>2281.29</v>
      </c>
      <c r="J52" s="49">
        <f t="shared" si="25"/>
        <v>2207.7000000000003</v>
      </c>
      <c r="K52" s="49">
        <f t="shared" si="26"/>
        <v>2281.29</v>
      </c>
      <c r="L52" s="49">
        <f t="shared" si="27"/>
        <v>2207.7000000000003</v>
      </c>
      <c r="M52" s="49">
        <f t="shared" si="28"/>
        <v>2281.29</v>
      </c>
      <c r="N52" s="49">
        <f t="shared" si="22"/>
        <v>2281.29</v>
      </c>
      <c r="O52" s="50">
        <f t="shared" si="29"/>
        <v>2207.7000000000003</v>
      </c>
      <c r="P52" s="49">
        <f t="shared" si="23"/>
        <v>2281.29</v>
      </c>
      <c r="Q52" s="50">
        <f t="shared" si="30"/>
        <v>2207.7000000000003</v>
      </c>
      <c r="R52" s="109">
        <f t="shared" si="24"/>
        <v>2281.29</v>
      </c>
      <c r="U52" s="3"/>
    </row>
    <row r="53" spans="2:24" x14ac:dyDescent="0.25">
      <c r="B53" s="7">
        <v>14</v>
      </c>
      <c r="C53" s="11" t="s">
        <v>30</v>
      </c>
      <c r="D53" s="12">
        <v>72.540000000000006</v>
      </c>
      <c r="E53" s="8">
        <v>5</v>
      </c>
      <c r="F53" s="13">
        <f t="shared" si="18"/>
        <v>132385.5</v>
      </c>
      <c r="G53" s="49">
        <f t="shared" si="19"/>
        <v>11243.7</v>
      </c>
      <c r="H53" s="49">
        <f t="shared" si="20"/>
        <v>10155.6</v>
      </c>
      <c r="I53" s="49">
        <f t="shared" si="21"/>
        <v>11243.7</v>
      </c>
      <c r="J53" s="49">
        <f t="shared" si="25"/>
        <v>10881.000000000002</v>
      </c>
      <c r="K53" s="49">
        <f t="shared" si="26"/>
        <v>11243.7</v>
      </c>
      <c r="L53" s="49">
        <f t="shared" si="27"/>
        <v>10881.000000000002</v>
      </c>
      <c r="M53" s="49">
        <f t="shared" si="28"/>
        <v>11243.7</v>
      </c>
      <c r="N53" s="49">
        <f t="shared" si="22"/>
        <v>11243.7</v>
      </c>
      <c r="O53" s="50">
        <f t="shared" si="29"/>
        <v>10881.000000000002</v>
      </c>
      <c r="P53" s="49">
        <f t="shared" si="23"/>
        <v>11243.7</v>
      </c>
      <c r="Q53" s="50">
        <f t="shared" si="30"/>
        <v>10881.000000000002</v>
      </c>
      <c r="R53" s="109">
        <f t="shared" si="24"/>
        <v>11243.7</v>
      </c>
      <c r="U53" s="3"/>
    </row>
    <row r="54" spans="2:24" x14ac:dyDescent="0.25">
      <c r="B54" s="7">
        <v>15</v>
      </c>
      <c r="C54" s="11" t="s">
        <v>31</v>
      </c>
      <c r="D54" s="12">
        <v>75.64</v>
      </c>
      <c r="E54" s="8">
        <v>1</v>
      </c>
      <c r="F54" s="13">
        <f t="shared" si="18"/>
        <v>27608.600000000002</v>
      </c>
      <c r="G54" s="49">
        <f t="shared" si="19"/>
        <v>2344.84</v>
      </c>
      <c r="H54" s="49">
        <f t="shared" si="20"/>
        <v>2117.92</v>
      </c>
      <c r="I54" s="49">
        <f t="shared" si="21"/>
        <v>2344.84</v>
      </c>
      <c r="J54" s="49">
        <f t="shared" si="25"/>
        <v>2269.1999999999998</v>
      </c>
      <c r="K54" s="49">
        <f t="shared" si="26"/>
        <v>2344.84</v>
      </c>
      <c r="L54" s="49">
        <f t="shared" si="27"/>
        <v>2269.1999999999998</v>
      </c>
      <c r="M54" s="49">
        <f t="shared" si="28"/>
        <v>2344.84</v>
      </c>
      <c r="N54" s="49">
        <f t="shared" si="22"/>
        <v>2344.84</v>
      </c>
      <c r="O54" s="50">
        <f t="shared" si="29"/>
        <v>2269.1999999999998</v>
      </c>
      <c r="P54" s="49">
        <f t="shared" si="23"/>
        <v>2344.84</v>
      </c>
      <c r="Q54" s="50">
        <f t="shared" si="30"/>
        <v>2269.1999999999998</v>
      </c>
      <c r="R54" s="109">
        <f t="shared" si="24"/>
        <v>2344.84</v>
      </c>
      <c r="U54" s="3"/>
    </row>
    <row r="55" spans="2:24" x14ac:dyDescent="0.25">
      <c r="B55" s="7">
        <v>16</v>
      </c>
      <c r="C55" s="11" t="s">
        <v>32</v>
      </c>
      <c r="D55" s="12">
        <v>76.59</v>
      </c>
      <c r="E55" s="8">
        <v>2</v>
      </c>
      <c r="F55" s="13">
        <f t="shared" si="18"/>
        <v>55910.700000000012</v>
      </c>
      <c r="G55" s="49">
        <f t="shared" si="19"/>
        <v>4748.58</v>
      </c>
      <c r="H55" s="49">
        <f t="shared" si="20"/>
        <v>4289.04</v>
      </c>
      <c r="I55" s="49">
        <f t="shared" si="21"/>
        <v>4748.58</v>
      </c>
      <c r="J55" s="49">
        <f t="shared" si="25"/>
        <v>4595.4000000000005</v>
      </c>
      <c r="K55" s="49">
        <f t="shared" si="26"/>
        <v>4748.58</v>
      </c>
      <c r="L55" s="49">
        <f t="shared" si="27"/>
        <v>4595.4000000000005</v>
      </c>
      <c r="M55" s="49">
        <f t="shared" si="28"/>
        <v>4748.58</v>
      </c>
      <c r="N55" s="49">
        <f t="shared" si="22"/>
        <v>4748.58</v>
      </c>
      <c r="O55" s="50">
        <f t="shared" si="29"/>
        <v>4595.4000000000005</v>
      </c>
      <c r="P55" s="49">
        <f t="shared" si="23"/>
        <v>4748.58</v>
      </c>
      <c r="Q55" s="50">
        <f t="shared" si="30"/>
        <v>4595.4000000000005</v>
      </c>
      <c r="R55" s="109">
        <f t="shared" si="24"/>
        <v>4748.58</v>
      </c>
      <c r="U55" s="3"/>
    </row>
    <row r="56" spans="2:24" x14ac:dyDescent="0.25">
      <c r="B56" s="7">
        <v>17</v>
      </c>
      <c r="C56" s="11" t="s">
        <v>33</v>
      </c>
      <c r="D56" s="12">
        <v>72.540000000000006</v>
      </c>
      <c r="E56" s="8">
        <v>1</v>
      </c>
      <c r="F56" s="13">
        <f t="shared" si="18"/>
        <v>26477.100000000006</v>
      </c>
      <c r="G56" s="49">
        <f t="shared" si="19"/>
        <v>2248.7400000000002</v>
      </c>
      <c r="H56" s="49">
        <f t="shared" si="20"/>
        <v>2031.1200000000001</v>
      </c>
      <c r="I56" s="49">
        <f t="shared" si="21"/>
        <v>2248.7400000000002</v>
      </c>
      <c r="J56" s="49">
        <f t="shared" si="25"/>
        <v>2176.2000000000003</v>
      </c>
      <c r="K56" s="49">
        <f>D56*16*E56</f>
        <v>1160.6400000000001</v>
      </c>
      <c r="L56" s="49">
        <v>0</v>
      </c>
      <c r="M56" s="49">
        <f>5513.04</f>
        <v>5513.04</v>
      </c>
      <c r="N56" s="49">
        <f t="shared" si="22"/>
        <v>2248.7400000000002</v>
      </c>
      <c r="O56" s="50">
        <f t="shared" si="29"/>
        <v>2176.2000000000003</v>
      </c>
      <c r="P56" s="49">
        <f t="shared" si="23"/>
        <v>2248.7400000000002</v>
      </c>
      <c r="Q56" s="50">
        <f t="shared" si="30"/>
        <v>2176.2000000000003</v>
      </c>
      <c r="R56" s="109">
        <f t="shared" si="24"/>
        <v>2248.7400000000002</v>
      </c>
      <c r="U56" s="3"/>
    </row>
    <row r="57" spans="2:24" ht="15.75" thickBot="1" x14ac:dyDescent="0.3">
      <c r="B57" s="7"/>
      <c r="C57" s="10" t="s">
        <v>48</v>
      </c>
      <c r="D57" s="75"/>
      <c r="E57" s="8">
        <f>SUM(E40:E56)</f>
        <v>57</v>
      </c>
      <c r="F57" s="38">
        <f>F38-F39</f>
        <v>33876.16999999946</v>
      </c>
      <c r="G57" s="14"/>
      <c r="H57" s="10"/>
      <c r="I57" s="10"/>
      <c r="J57" s="10"/>
      <c r="K57" s="10"/>
      <c r="L57" s="10"/>
      <c r="M57" s="10"/>
      <c r="N57" s="14"/>
      <c r="O57" s="15"/>
      <c r="P57" s="14"/>
      <c r="Q57" s="15"/>
      <c r="R57" s="38">
        <v>33965.279999999999</v>
      </c>
      <c r="U57" s="3"/>
    </row>
    <row r="58" spans="2:24" s="573" customFormat="1" ht="66" customHeight="1" thickBot="1" x14ac:dyDescent="0.3">
      <c r="B58" s="516" t="s">
        <v>55</v>
      </c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8"/>
      <c r="S58"/>
      <c r="T58"/>
      <c r="U58"/>
      <c r="V58"/>
      <c r="W58"/>
      <c r="X58"/>
    </row>
    <row r="59" spans="2:24" s="573" customFormat="1" ht="15" customHeight="1" x14ac:dyDescent="0.25">
      <c r="B59" s="119"/>
      <c r="C59" s="519" t="s">
        <v>1</v>
      </c>
      <c r="D59" s="521" t="s">
        <v>2</v>
      </c>
      <c r="E59" s="521" t="s">
        <v>3</v>
      </c>
      <c r="F59" s="523" t="s">
        <v>56</v>
      </c>
      <c r="G59" s="525" t="s">
        <v>5</v>
      </c>
      <c r="H59" s="525"/>
      <c r="I59" s="525"/>
      <c r="J59" s="525"/>
      <c r="K59" s="525"/>
      <c r="L59" s="525"/>
      <c r="M59" s="525"/>
      <c r="N59" s="525"/>
      <c r="O59" s="525"/>
      <c r="P59" s="525"/>
      <c r="Q59" s="525"/>
      <c r="R59" s="526"/>
      <c r="S59"/>
      <c r="T59"/>
      <c r="U59"/>
      <c r="V59"/>
      <c r="W59"/>
      <c r="X59"/>
    </row>
    <row r="60" spans="2:24" s="573" customFormat="1" ht="20.25" customHeight="1" x14ac:dyDescent="0.25">
      <c r="B60" s="120"/>
      <c r="C60" s="520"/>
      <c r="D60" s="522"/>
      <c r="E60" s="522"/>
      <c r="F60" s="524"/>
      <c r="G60" s="121" t="s">
        <v>7</v>
      </c>
      <c r="H60" s="121" t="s">
        <v>8</v>
      </c>
      <c r="I60" s="121" t="s">
        <v>9</v>
      </c>
      <c r="J60" s="121" t="s">
        <v>10</v>
      </c>
      <c r="K60" s="121" t="s">
        <v>11</v>
      </c>
      <c r="L60" s="121" t="s">
        <v>12</v>
      </c>
      <c r="M60" s="121" t="s">
        <v>13</v>
      </c>
      <c r="N60" s="121" t="s">
        <v>14</v>
      </c>
      <c r="O60" s="121" t="s">
        <v>34</v>
      </c>
      <c r="P60" s="121" t="s">
        <v>35</v>
      </c>
      <c r="Q60" s="121" t="s">
        <v>36</v>
      </c>
      <c r="R60" s="122" t="s">
        <v>37</v>
      </c>
      <c r="S60"/>
      <c r="T60"/>
      <c r="U60"/>
      <c r="V60"/>
      <c r="W60"/>
      <c r="X60"/>
    </row>
    <row r="61" spans="2:24" s="573" customFormat="1" x14ac:dyDescent="0.25">
      <c r="B61" s="120"/>
      <c r="C61" s="489" t="s">
        <v>57</v>
      </c>
      <c r="D61" s="124"/>
      <c r="E61" s="125"/>
      <c r="F61" s="124"/>
      <c r="G61" s="126"/>
      <c r="H61" s="126"/>
      <c r="I61" s="126"/>
      <c r="J61" s="126"/>
      <c r="K61" s="126"/>
      <c r="L61" s="127"/>
      <c r="M61" s="126"/>
      <c r="N61" s="128"/>
      <c r="O61" s="126"/>
      <c r="P61" s="129"/>
      <c r="Q61" s="130"/>
      <c r="R61" s="574"/>
      <c r="S61"/>
      <c r="T61"/>
      <c r="U61"/>
      <c r="V61"/>
      <c r="W61"/>
      <c r="X61"/>
    </row>
    <row r="62" spans="2:24" s="573" customFormat="1" ht="15.75" thickBot="1" x14ac:dyDescent="0.3">
      <c r="B62" s="132"/>
      <c r="C62" s="133" t="s">
        <v>52</v>
      </c>
      <c r="D62" s="134"/>
      <c r="E62" s="135">
        <v>1192</v>
      </c>
      <c r="F62" s="136">
        <v>28074614</v>
      </c>
      <c r="G62" s="136">
        <v>2330841.9500000002</v>
      </c>
      <c r="H62" s="136">
        <v>2118976.7000000002</v>
      </c>
      <c r="I62" s="136">
        <v>2337089.09</v>
      </c>
      <c r="J62" s="136">
        <v>2244757.7999999998</v>
      </c>
      <c r="K62" s="136">
        <v>2591626.14</v>
      </c>
      <c r="L62" s="136">
        <v>2282830.67</v>
      </c>
      <c r="M62" s="136">
        <v>2325936.81</v>
      </c>
      <c r="N62" s="136">
        <v>2374833.2999999998</v>
      </c>
      <c r="O62" s="136">
        <v>2272191.6</v>
      </c>
      <c r="P62" s="136">
        <v>2376253.88</v>
      </c>
      <c r="Q62" s="136">
        <v>2309971.44</v>
      </c>
      <c r="R62" s="137">
        <v>2509304.62</v>
      </c>
      <c r="S62"/>
      <c r="T62"/>
      <c r="U62"/>
      <c r="V62"/>
      <c r="W62"/>
      <c r="X62"/>
    </row>
    <row r="63" spans="2:24" s="573" customFormat="1" x14ac:dyDescent="0.25">
      <c r="B63" s="138"/>
      <c r="C63" s="139" t="s">
        <v>51</v>
      </c>
      <c r="D63" s="140"/>
      <c r="E63" s="141"/>
      <c r="F63" s="575">
        <v>27956283.280000001</v>
      </c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4"/>
      <c r="S63"/>
      <c r="T63"/>
      <c r="U63"/>
      <c r="V63"/>
      <c r="W63"/>
      <c r="X63"/>
    </row>
    <row r="64" spans="2:24" s="573" customFormat="1" x14ac:dyDescent="0.25">
      <c r="B64" s="145"/>
      <c r="C64" s="139" t="s">
        <v>48</v>
      </c>
      <c r="D64" s="140"/>
      <c r="E64" s="141"/>
      <c r="F64" s="575">
        <v>118330.72</v>
      </c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6"/>
      <c r="S64"/>
      <c r="T64"/>
      <c r="U64"/>
      <c r="V64"/>
      <c r="W64"/>
      <c r="X64"/>
    </row>
    <row r="65" spans="2:24" s="573" customFormat="1" x14ac:dyDescent="0.25">
      <c r="B65" s="145"/>
      <c r="C65" s="576" t="s">
        <v>176</v>
      </c>
      <c r="D65" s="577"/>
      <c r="E65" s="578"/>
      <c r="F65" s="572">
        <v>-253178</v>
      </c>
      <c r="G65" s="579"/>
      <c r="H65" s="579"/>
      <c r="I65" s="579"/>
      <c r="J65" s="579"/>
      <c r="K65" s="579"/>
      <c r="L65" s="579"/>
      <c r="M65" s="579"/>
      <c r="N65" s="579"/>
      <c r="O65" s="579"/>
      <c r="P65" s="579"/>
      <c r="Q65" s="579"/>
      <c r="R65" s="580"/>
      <c r="S65"/>
      <c r="T65"/>
      <c r="U65"/>
      <c r="V65"/>
      <c r="W65"/>
      <c r="X65"/>
    </row>
    <row r="66" spans="2:24" s="573" customFormat="1" ht="15.75" thickBot="1" x14ac:dyDescent="0.3">
      <c r="B66" s="147"/>
      <c r="C66" s="148"/>
      <c r="D66" s="149"/>
      <c r="E66" s="150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2"/>
      <c r="S66"/>
      <c r="T66"/>
      <c r="U66"/>
      <c r="V66"/>
      <c r="W66"/>
      <c r="X66"/>
    </row>
    <row r="67" spans="2:24" s="573" customFormat="1" x14ac:dyDescent="0.25">
      <c r="B67" s="153"/>
      <c r="C67" s="154" t="s">
        <v>58</v>
      </c>
      <c r="D67" s="155"/>
      <c r="E67" s="156">
        <v>1154</v>
      </c>
      <c r="F67" s="157">
        <v>27044614</v>
      </c>
      <c r="G67" s="157">
        <v>2246346.4900000002</v>
      </c>
      <c r="H67" s="157">
        <v>2042658.22</v>
      </c>
      <c r="I67" s="157">
        <v>2252593.63</v>
      </c>
      <c r="J67" s="157">
        <v>2165164.2000000002</v>
      </c>
      <c r="K67" s="157">
        <v>2509524.5</v>
      </c>
      <c r="L67" s="157">
        <v>2198884.67</v>
      </c>
      <c r="M67" s="157">
        <v>2241441.35</v>
      </c>
      <c r="N67" s="157">
        <v>2290337.84</v>
      </c>
      <c r="O67" s="157">
        <v>2190421.7999999998</v>
      </c>
      <c r="P67" s="157">
        <v>2291758.42</v>
      </c>
      <c r="Q67" s="157">
        <v>2230343.64</v>
      </c>
      <c r="R67" s="158">
        <v>2385139.2400000002</v>
      </c>
      <c r="S67"/>
      <c r="T67"/>
      <c r="U67"/>
      <c r="V67"/>
      <c r="W67"/>
      <c r="X67"/>
    </row>
    <row r="68" spans="2:24" s="573" customFormat="1" ht="39.75" customHeight="1" x14ac:dyDescent="0.25">
      <c r="B68" s="159"/>
      <c r="C68" s="160" t="s">
        <v>59</v>
      </c>
      <c r="D68" s="161"/>
      <c r="E68" s="161"/>
      <c r="F68" s="162"/>
      <c r="G68" s="163"/>
      <c r="H68" s="164"/>
      <c r="I68" s="163"/>
      <c r="J68" s="163"/>
      <c r="K68" s="163"/>
      <c r="L68" s="163"/>
      <c r="M68" s="163"/>
      <c r="N68" s="163"/>
      <c r="O68" s="163"/>
      <c r="P68" s="163"/>
      <c r="Q68" s="163"/>
      <c r="R68" s="165"/>
      <c r="S68"/>
      <c r="T68"/>
      <c r="U68"/>
      <c r="V68"/>
      <c r="W68"/>
      <c r="X68"/>
    </row>
    <row r="69" spans="2:24" s="573" customFormat="1" ht="26.25" customHeight="1" x14ac:dyDescent="0.25">
      <c r="B69" s="166"/>
      <c r="C69" s="531" t="s">
        <v>60</v>
      </c>
      <c r="D69" s="531"/>
      <c r="E69" s="167">
        <v>35</v>
      </c>
      <c r="F69" s="168">
        <v>914466</v>
      </c>
      <c r="G69" s="168">
        <v>77831.08</v>
      </c>
      <c r="H69" s="168">
        <v>70299.039999999994</v>
      </c>
      <c r="I69" s="168">
        <v>77831.08</v>
      </c>
      <c r="J69" s="168">
        <v>75320.399999999994</v>
      </c>
      <c r="K69" s="168">
        <v>77831.08</v>
      </c>
      <c r="L69" s="168">
        <v>73178.399999999994</v>
      </c>
      <c r="M69" s="168">
        <v>75617.679999999993</v>
      </c>
      <c r="N69" s="168">
        <v>77901.759999999995</v>
      </c>
      <c r="O69" s="169">
        <v>72998.399999999994</v>
      </c>
      <c r="P69" s="168">
        <v>75653.02</v>
      </c>
      <c r="Q69" s="168">
        <v>75783</v>
      </c>
      <c r="R69" s="170">
        <v>84221.06</v>
      </c>
      <c r="S69"/>
      <c r="T69"/>
      <c r="U69"/>
      <c r="V69"/>
      <c r="W69"/>
      <c r="X69"/>
    </row>
    <row r="70" spans="2:24" s="573" customFormat="1" x14ac:dyDescent="0.25">
      <c r="B70" s="171"/>
      <c r="C70" s="172"/>
      <c r="D70" s="172"/>
      <c r="E70" s="581" t="s">
        <v>61</v>
      </c>
      <c r="F70" s="582">
        <v>-61694</v>
      </c>
      <c r="G70" s="175"/>
      <c r="H70" s="175"/>
      <c r="I70" s="175"/>
      <c r="J70" s="175"/>
      <c r="K70" s="175"/>
      <c r="L70" s="175"/>
      <c r="M70" s="175"/>
      <c r="N70" s="176"/>
      <c r="O70" s="1"/>
      <c r="P70" s="175"/>
      <c r="Q70" s="175"/>
      <c r="R70" s="177"/>
      <c r="S70"/>
      <c r="T70"/>
      <c r="U70"/>
      <c r="V70"/>
      <c r="W70"/>
      <c r="X70"/>
    </row>
    <row r="71" spans="2:24" s="573" customFormat="1" x14ac:dyDescent="0.25">
      <c r="B71" s="488">
        <v>2</v>
      </c>
      <c r="C71" s="179" t="s">
        <v>62</v>
      </c>
      <c r="D71" s="180">
        <v>71.400000000000006</v>
      </c>
      <c r="E71" s="181">
        <v>12</v>
      </c>
      <c r="F71" s="182">
        <v>312732</v>
      </c>
      <c r="G71" s="183">
        <v>26560.799999999999</v>
      </c>
      <c r="H71" s="184">
        <v>23990.400000000001</v>
      </c>
      <c r="I71" s="183">
        <v>26560.799999999999</v>
      </c>
      <c r="J71" s="183">
        <v>25704</v>
      </c>
      <c r="K71" s="183">
        <v>26560.799999999999</v>
      </c>
      <c r="L71" s="183">
        <v>25704</v>
      </c>
      <c r="M71" s="183">
        <v>26560.799999999999</v>
      </c>
      <c r="N71" s="183">
        <v>26560.799999999999</v>
      </c>
      <c r="O71" s="183">
        <v>25704</v>
      </c>
      <c r="P71" s="183">
        <v>26560.799999999999</v>
      </c>
      <c r="Q71" s="183">
        <v>25704</v>
      </c>
      <c r="R71" s="185">
        <v>26560.799999999999</v>
      </c>
      <c r="S71"/>
      <c r="T71"/>
      <c r="U71"/>
      <c r="V71"/>
      <c r="W71"/>
      <c r="X71"/>
    </row>
    <row r="72" spans="2:24" s="573" customFormat="1" x14ac:dyDescent="0.25">
      <c r="B72" s="186">
        <v>2</v>
      </c>
      <c r="C72" s="187" t="s">
        <v>62</v>
      </c>
      <c r="D72" s="188">
        <v>71.400000000000006</v>
      </c>
      <c r="E72" s="189">
        <v>1</v>
      </c>
      <c r="F72" s="190">
        <v>19706.400000000001</v>
      </c>
      <c r="G72" s="191">
        <v>2213.4</v>
      </c>
      <c r="H72" s="192">
        <v>1999.2</v>
      </c>
      <c r="I72" s="191">
        <v>2213.4</v>
      </c>
      <c r="J72" s="191">
        <v>2142</v>
      </c>
      <c r="K72" s="191">
        <v>2213.4</v>
      </c>
      <c r="L72" s="191">
        <v>2142</v>
      </c>
      <c r="M72" s="191">
        <v>2213.4</v>
      </c>
      <c r="N72" s="191">
        <v>0</v>
      </c>
      <c r="O72" s="191">
        <v>-214.2</v>
      </c>
      <c r="P72" s="191">
        <v>0</v>
      </c>
      <c r="Q72" s="191">
        <v>2570.4</v>
      </c>
      <c r="R72" s="193">
        <v>2213.4</v>
      </c>
      <c r="S72"/>
      <c r="T72"/>
      <c r="U72"/>
      <c r="V72"/>
      <c r="W72"/>
      <c r="X72"/>
    </row>
    <row r="73" spans="2:24" s="573" customFormat="1" x14ac:dyDescent="0.25">
      <c r="B73" s="488">
        <v>2</v>
      </c>
      <c r="C73" s="179" t="s">
        <v>62</v>
      </c>
      <c r="D73" s="180">
        <v>71.400000000000006</v>
      </c>
      <c r="E73" s="181">
        <v>1</v>
      </c>
      <c r="F73" s="182">
        <v>10781.4</v>
      </c>
      <c r="G73" s="183">
        <v>2213.4</v>
      </c>
      <c r="H73" s="184">
        <v>1999.2</v>
      </c>
      <c r="I73" s="183">
        <v>2213.4</v>
      </c>
      <c r="J73" s="183">
        <v>2142</v>
      </c>
      <c r="K73" s="183">
        <v>2213.4</v>
      </c>
      <c r="L73" s="183"/>
      <c r="M73" s="183"/>
      <c r="N73" s="175"/>
      <c r="O73" s="183"/>
      <c r="P73" s="183"/>
      <c r="Q73" s="183"/>
      <c r="R73" s="185"/>
      <c r="S73"/>
      <c r="T73"/>
      <c r="U73"/>
      <c r="V73"/>
      <c r="W73"/>
      <c r="X73"/>
    </row>
    <row r="74" spans="2:24" s="573" customFormat="1" x14ac:dyDescent="0.25">
      <c r="B74" s="488">
        <v>4</v>
      </c>
      <c r="C74" s="179" t="s">
        <v>20</v>
      </c>
      <c r="D74" s="180">
        <v>71.400000000000006</v>
      </c>
      <c r="E74" s="181">
        <v>4</v>
      </c>
      <c r="F74" s="182">
        <v>104244</v>
      </c>
      <c r="G74" s="183">
        <v>8853.6</v>
      </c>
      <c r="H74" s="184">
        <v>7996.8</v>
      </c>
      <c r="I74" s="183">
        <v>8853.6</v>
      </c>
      <c r="J74" s="183">
        <v>8568</v>
      </c>
      <c r="K74" s="183">
        <v>8853.6</v>
      </c>
      <c r="L74" s="183">
        <v>8568</v>
      </c>
      <c r="M74" s="183">
        <v>8853.6</v>
      </c>
      <c r="N74" s="183">
        <v>8853.6</v>
      </c>
      <c r="O74" s="183">
        <v>8568</v>
      </c>
      <c r="P74" s="183">
        <v>8853.6</v>
      </c>
      <c r="Q74" s="183">
        <v>8568</v>
      </c>
      <c r="R74" s="185">
        <v>8853.6</v>
      </c>
      <c r="S74"/>
      <c r="T74"/>
      <c r="U74"/>
      <c r="V74"/>
      <c r="W74"/>
      <c r="X74"/>
    </row>
    <row r="75" spans="2:24" s="573" customFormat="1" x14ac:dyDescent="0.25">
      <c r="B75" s="488">
        <v>5</v>
      </c>
      <c r="C75" s="179" t="s">
        <v>30</v>
      </c>
      <c r="D75" s="180">
        <v>72.540000000000006</v>
      </c>
      <c r="E75" s="181">
        <v>1</v>
      </c>
      <c r="F75" s="182">
        <v>26477.1</v>
      </c>
      <c r="G75" s="183">
        <v>2248.7399999999998</v>
      </c>
      <c r="H75" s="184">
        <v>2031.12</v>
      </c>
      <c r="I75" s="183">
        <v>2248.7399999999998</v>
      </c>
      <c r="J75" s="183">
        <v>2176.1999999999998</v>
      </c>
      <c r="K75" s="183">
        <v>2248.7399999999998</v>
      </c>
      <c r="L75" s="183">
        <v>2176.1999999999998</v>
      </c>
      <c r="M75" s="183">
        <v>2248.7399999999998</v>
      </c>
      <c r="N75" s="183">
        <v>2248.7399999999998</v>
      </c>
      <c r="O75" s="183">
        <v>2176.1999999999998</v>
      </c>
      <c r="P75" s="183">
        <v>2248.7399999999998</v>
      </c>
      <c r="Q75" s="183">
        <v>2176.1999999999998</v>
      </c>
      <c r="R75" s="185">
        <v>2248.7399999999998</v>
      </c>
      <c r="S75"/>
      <c r="T75"/>
      <c r="U75"/>
      <c r="V75"/>
      <c r="W75"/>
      <c r="X75"/>
    </row>
    <row r="76" spans="2:24" s="573" customFormat="1" x14ac:dyDescent="0.25">
      <c r="B76" s="488">
        <v>5</v>
      </c>
      <c r="C76" s="179" t="s">
        <v>63</v>
      </c>
      <c r="D76" s="180">
        <v>78.25</v>
      </c>
      <c r="E76" s="181">
        <v>1</v>
      </c>
      <c r="F76" s="182">
        <v>28561.25</v>
      </c>
      <c r="G76" s="183">
        <v>2425.75</v>
      </c>
      <c r="H76" s="184">
        <v>2191</v>
      </c>
      <c r="I76" s="183">
        <v>2425.75</v>
      </c>
      <c r="J76" s="183">
        <v>2347.5</v>
      </c>
      <c r="K76" s="183">
        <v>2425.75</v>
      </c>
      <c r="L76" s="183">
        <v>2347.5</v>
      </c>
      <c r="M76" s="183">
        <v>2425.75</v>
      </c>
      <c r="N76" s="183">
        <v>2425.75</v>
      </c>
      <c r="O76" s="183">
        <v>2347.5</v>
      </c>
      <c r="P76" s="183">
        <v>2425.75</v>
      </c>
      <c r="Q76" s="183">
        <v>2347.5</v>
      </c>
      <c r="R76" s="185">
        <v>2425.75</v>
      </c>
      <c r="S76"/>
      <c r="T76"/>
      <c r="U76"/>
      <c r="V76"/>
      <c r="W76"/>
      <c r="X76"/>
    </row>
    <row r="77" spans="2:24" s="573" customFormat="1" x14ac:dyDescent="0.25">
      <c r="B77" s="488">
        <v>6</v>
      </c>
      <c r="C77" s="179" t="s">
        <v>29</v>
      </c>
      <c r="D77" s="180">
        <v>72.540000000000006</v>
      </c>
      <c r="E77" s="181">
        <v>1</v>
      </c>
      <c r="F77" s="182">
        <v>26477.1</v>
      </c>
      <c r="G77" s="183">
        <v>2248.7399999999998</v>
      </c>
      <c r="H77" s="184">
        <v>2031.12</v>
      </c>
      <c r="I77" s="183">
        <v>2248.7399999999998</v>
      </c>
      <c r="J77" s="183">
        <v>2176.1999999999998</v>
      </c>
      <c r="K77" s="183">
        <v>2248.7399999999998</v>
      </c>
      <c r="L77" s="183">
        <v>2176.1999999999998</v>
      </c>
      <c r="M77" s="183">
        <v>2248.7399999999998</v>
      </c>
      <c r="N77" s="183">
        <v>2248.7399999999998</v>
      </c>
      <c r="O77" s="183">
        <v>2176.1999999999998</v>
      </c>
      <c r="P77" s="183">
        <v>2248.7399999999998</v>
      </c>
      <c r="Q77" s="183">
        <v>2176.1999999999998</v>
      </c>
      <c r="R77" s="185">
        <v>2248.7399999999998</v>
      </c>
      <c r="S77"/>
      <c r="T77"/>
      <c r="U77"/>
      <c r="V77"/>
      <c r="W77"/>
      <c r="X77"/>
    </row>
    <row r="78" spans="2:24" s="573" customFormat="1" x14ac:dyDescent="0.25">
      <c r="B78" s="488">
        <v>8</v>
      </c>
      <c r="C78" s="179" t="s">
        <v>29</v>
      </c>
      <c r="D78" s="180">
        <v>73.59</v>
      </c>
      <c r="E78" s="181">
        <v>1</v>
      </c>
      <c r="F78" s="182">
        <v>26860.35</v>
      </c>
      <c r="G78" s="183">
        <v>2281.29</v>
      </c>
      <c r="H78" s="184">
        <v>2060.52</v>
      </c>
      <c r="I78" s="183">
        <v>2281.29</v>
      </c>
      <c r="J78" s="183">
        <v>2207.6999999999998</v>
      </c>
      <c r="K78" s="183">
        <v>2281.29</v>
      </c>
      <c r="L78" s="183">
        <v>2207.6999999999998</v>
      </c>
      <c r="M78" s="183">
        <v>2281.29</v>
      </c>
      <c r="N78" s="183">
        <v>2281.29</v>
      </c>
      <c r="O78" s="183">
        <v>2207.6999999999998</v>
      </c>
      <c r="P78" s="183">
        <v>2281.29</v>
      </c>
      <c r="Q78" s="183">
        <v>2207.6999999999998</v>
      </c>
      <c r="R78" s="185">
        <v>2281.29</v>
      </c>
      <c r="S78"/>
      <c r="T78"/>
      <c r="U78"/>
      <c r="V78"/>
      <c r="W78"/>
      <c r="X78"/>
    </row>
    <row r="79" spans="2:24" s="573" customFormat="1" x14ac:dyDescent="0.25">
      <c r="B79" s="186">
        <v>9</v>
      </c>
      <c r="C79" s="187" t="s">
        <v>64</v>
      </c>
      <c r="D79" s="188">
        <v>72.540000000000006</v>
      </c>
      <c r="E79" s="189">
        <v>1</v>
      </c>
      <c r="F79" s="190">
        <v>13347.36</v>
      </c>
      <c r="G79" s="191"/>
      <c r="H79" s="192"/>
      <c r="I79" s="191"/>
      <c r="J79" s="191"/>
      <c r="K79" s="191"/>
      <c r="L79" s="191"/>
      <c r="M79" s="191"/>
      <c r="N79" s="191">
        <v>4497.4799999999996</v>
      </c>
      <c r="O79" s="191">
        <v>2176.1999999999998</v>
      </c>
      <c r="P79" s="191">
        <v>2248.7399999999998</v>
      </c>
      <c r="Q79" s="191">
        <v>2176.1999999999998</v>
      </c>
      <c r="R79" s="193">
        <v>2248.7399999999998</v>
      </c>
      <c r="S79"/>
      <c r="T79"/>
      <c r="U79"/>
      <c r="V79"/>
      <c r="W79"/>
      <c r="X79"/>
    </row>
    <row r="80" spans="2:24" s="573" customFormat="1" x14ac:dyDescent="0.25">
      <c r="B80" s="488">
        <v>11</v>
      </c>
      <c r="C80" s="179" t="s">
        <v>65</v>
      </c>
      <c r="D80" s="180">
        <v>75.64</v>
      </c>
      <c r="E80" s="181">
        <v>5</v>
      </c>
      <c r="F80" s="194">
        <v>138043</v>
      </c>
      <c r="G80" s="183">
        <v>11724.2</v>
      </c>
      <c r="H80" s="184">
        <v>10589.6</v>
      </c>
      <c r="I80" s="183">
        <v>11724.2</v>
      </c>
      <c r="J80" s="183">
        <v>11346</v>
      </c>
      <c r="K80" s="183">
        <v>11724.2</v>
      </c>
      <c r="L80" s="183">
        <v>11346</v>
      </c>
      <c r="M80" s="183">
        <v>11724.2</v>
      </c>
      <c r="N80" s="183">
        <v>11724.2</v>
      </c>
      <c r="O80" s="183">
        <v>11346</v>
      </c>
      <c r="P80" s="183">
        <v>11724.2</v>
      </c>
      <c r="Q80" s="183">
        <v>11346</v>
      </c>
      <c r="R80" s="185">
        <v>11724.2</v>
      </c>
      <c r="S80"/>
      <c r="T80"/>
      <c r="U80"/>
      <c r="V80"/>
      <c r="W80"/>
      <c r="X80"/>
    </row>
    <row r="81" spans="2:24" s="573" customFormat="1" ht="15" customHeight="1" x14ac:dyDescent="0.25">
      <c r="B81" s="488">
        <v>12</v>
      </c>
      <c r="C81" s="179" t="s">
        <v>66</v>
      </c>
      <c r="D81" s="180">
        <v>75.64</v>
      </c>
      <c r="E81" s="181">
        <v>3</v>
      </c>
      <c r="F81" s="182">
        <v>82825.8</v>
      </c>
      <c r="G81" s="183">
        <v>7034.52</v>
      </c>
      <c r="H81" s="184">
        <v>6353.76</v>
      </c>
      <c r="I81" s="183">
        <v>7034.52</v>
      </c>
      <c r="J81" s="183">
        <v>6807.6</v>
      </c>
      <c r="K81" s="183">
        <v>7034.52</v>
      </c>
      <c r="L81" s="183">
        <v>6807.6</v>
      </c>
      <c r="M81" s="183">
        <v>7034.52</v>
      </c>
      <c r="N81" s="183">
        <v>7034.52</v>
      </c>
      <c r="O81" s="183">
        <v>6807.6</v>
      </c>
      <c r="P81" s="183">
        <v>7034.52</v>
      </c>
      <c r="Q81" s="183">
        <v>6807.6</v>
      </c>
      <c r="R81" s="185">
        <v>7034.52</v>
      </c>
      <c r="S81"/>
      <c r="T81"/>
      <c r="U81"/>
      <c r="V81"/>
      <c r="W81"/>
      <c r="X81"/>
    </row>
    <row r="82" spans="2:24" s="573" customFormat="1" ht="22.5" customHeight="1" x14ac:dyDescent="0.25">
      <c r="B82" s="488">
        <v>13</v>
      </c>
      <c r="C82" s="179" t="s">
        <v>67</v>
      </c>
      <c r="D82" s="180">
        <v>80.86</v>
      </c>
      <c r="E82" s="181">
        <v>4</v>
      </c>
      <c r="F82" s="182">
        <v>118055.6</v>
      </c>
      <c r="G82" s="183">
        <v>10026.64</v>
      </c>
      <c r="H82" s="184">
        <v>9056.32</v>
      </c>
      <c r="I82" s="183">
        <v>10026.64</v>
      </c>
      <c r="J82" s="183">
        <v>9703.2000000000007</v>
      </c>
      <c r="K82" s="183">
        <v>10026.64</v>
      </c>
      <c r="L82" s="183">
        <v>9703.2000000000007</v>
      </c>
      <c r="M82" s="183">
        <v>10026.64</v>
      </c>
      <c r="N82" s="183">
        <v>10026.64</v>
      </c>
      <c r="O82" s="183">
        <v>9703.2000000000007</v>
      </c>
      <c r="P82" s="183">
        <v>10026.64</v>
      </c>
      <c r="Q82" s="183">
        <v>9703.2000000000007</v>
      </c>
      <c r="R82" s="185">
        <v>10026.64</v>
      </c>
      <c r="S82"/>
      <c r="T82"/>
      <c r="U82"/>
      <c r="V82"/>
      <c r="W82"/>
      <c r="X82"/>
    </row>
    <row r="83" spans="2:24" s="573" customFormat="1" ht="22.5" customHeight="1" thickBot="1" x14ac:dyDescent="0.3">
      <c r="B83" s="195"/>
      <c r="C83" s="196" t="s">
        <v>68</v>
      </c>
      <c r="D83" s="197"/>
      <c r="E83" s="198"/>
      <c r="F83" s="199">
        <v>6354.64</v>
      </c>
      <c r="G83" s="200"/>
      <c r="H83" s="201"/>
      <c r="I83" s="202"/>
      <c r="J83" s="202"/>
      <c r="K83" s="203"/>
      <c r="L83" s="183"/>
      <c r="M83" s="202"/>
      <c r="N83" s="202"/>
      <c r="O83" s="202"/>
      <c r="P83" s="202"/>
      <c r="Q83" s="202"/>
      <c r="R83" s="204">
        <v>6354.64</v>
      </c>
      <c r="S83"/>
      <c r="T83"/>
      <c r="U83"/>
      <c r="V83"/>
      <c r="W83"/>
      <c r="X83"/>
    </row>
    <row r="84" spans="2:24" s="573" customFormat="1" ht="30" customHeight="1" x14ac:dyDescent="0.25">
      <c r="B84" s="205"/>
      <c r="C84" s="532" t="s">
        <v>69</v>
      </c>
      <c r="D84" s="532"/>
      <c r="E84" s="206"/>
      <c r="F84" s="206"/>
      <c r="G84" s="207"/>
      <c r="H84" s="208"/>
      <c r="I84" s="207"/>
      <c r="J84" s="207"/>
      <c r="K84" s="207"/>
      <c r="L84" s="207"/>
      <c r="M84" s="207"/>
      <c r="N84" s="207"/>
      <c r="O84" s="207"/>
      <c r="P84" s="207"/>
      <c r="Q84" s="207"/>
      <c r="R84" s="583"/>
      <c r="S84"/>
      <c r="T84"/>
      <c r="U84"/>
      <c r="V84"/>
      <c r="W84"/>
      <c r="X84"/>
    </row>
    <row r="85" spans="2:24" s="573" customFormat="1" ht="15.75" thickBot="1" x14ac:dyDescent="0.3">
      <c r="B85" s="210"/>
      <c r="C85" s="528" t="s">
        <v>70</v>
      </c>
      <c r="D85" s="528"/>
      <c r="E85" s="167">
        <v>13</v>
      </c>
      <c r="F85" s="211">
        <v>324725</v>
      </c>
      <c r="G85" s="211">
        <v>29153.02</v>
      </c>
      <c r="H85" s="211">
        <v>26331.759999999998</v>
      </c>
      <c r="I85" s="211">
        <v>29153.02</v>
      </c>
      <c r="J85" s="211">
        <v>28212.6</v>
      </c>
      <c r="K85" s="211">
        <v>26808.18</v>
      </c>
      <c r="L85" s="211">
        <v>25943.4</v>
      </c>
      <c r="M85" s="211">
        <v>26808.18</v>
      </c>
      <c r="N85" s="211">
        <v>26808.18</v>
      </c>
      <c r="O85" s="211">
        <v>25943.4</v>
      </c>
      <c r="P85" s="211">
        <v>26808.18</v>
      </c>
      <c r="Q85" s="211">
        <v>25943.4</v>
      </c>
      <c r="R85" s="212">
        <v>26811.68</v>
      </c>
      <c r="S85"/>
      <c r="T85"/>
      <c r="U85"/>
      <c r="V85"/>
      <c r="W85"/>
      <c r="X85"/>
    </row>
    <row r="86" spans="2:24" s="573" customFormat="1" x14ac:dyDescent="0.25">
      <c r="B86" s="213"/>
      <c r="C86" s="530" t="s">
        <v>71</v>
      </c>
      <c r="D86" s="530"/>
      <c r="E86" s="214">
        <v>3</v>
      </c>
      <c r="F86" s="215">
        <v>61618</v>
      </c>
      <c r="G86" s="215">
        <v>6806.98</v>
      </c>
      <c r="H86" s="215">
        <v>6148.24</v>
      </c>
      <c r="I86" s="215">
        <v>6806.98</v>
      </c>
      <c r="J86" s="215">
        <v>6587.4</v>
      </c>
      <c r="K86" s="215">
        <v>4462.1400000000003</v>
      </c>
      <c r="L86" s="215">
        <v>4318.2</v>
      </c>
      <c r="M86" s="215">
        <v>4462.1400000000003</v>
      </c>
      <c r="N86" s="215">
        <v>4462.1400000000003</v>
      </c>
      <c r="O86" s="215">
        <v>4318.2</v>
      </c>
      <c r="P86" s="215">
        <v>4462.1400000000003</v>
      </c>
      <c r="Q86" s="215">
        <v>4318.2</v>
      </c>
      <c r="R86" s="216">
        <v>4465.24</v>
      </c>
      <c r="S86"/>
      <c r="T86"/>
      <c r="U86"/>
      <c r="V86"/>
      <c r="W86"/>
      <c r="X86"/>
    </row>
    <row r="87" spans="2:24" s="573" customFormat="1" x14ac:dyDescent="0.25">
      <c r="B87" s="217"/>
      <c r="C87" s="218"/>
      <c r="D87" s="218"/>
      <c r="E87" s="581" t="s">
        <v>61</v>
      </c>
      <c r="F87" s="582">
        <v>-18530</v>
      </c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20"/>
      <c r="S87"/>
      <c r="T87"/>
      <c r="U87"/>
      <c r="V87"/>
      <c r="W87"/>
      <c r="X87"/>
    </row>
    <row r="88" spans="2:24" s="573" customFormat="1" x14ac:dyDescent="0.25">
      <c r="B88" s="195">
        <v>1</v>
      </c>
      <c r="C88" s="196" t="s">
        <v>72</v>
      </c>
      <c r="D88" s="197">
        <v>72.540000000000006</v>
      </c>
      <c r="E88" s="198">
        <v>1</v>
      </c>
      <c r="F88" s="199">
        <v>26477.1</v>
      </c>
      <c r="G88" s="202">
        <v>2248.7399999999998</v>
      </c>
      <c r="H88" s="223">
        <v>2031.12</v>
      </c>
      <c r="I88" s="202">
        <v>2248.7399999999998</v>
      </c>
      <c r="J88" s="202">
        <v>2176.1999999999998</v>
      </c>
      <c r="K88" s="202">
        <v>2248.7399999999998</v>
      </c>
      <c r="L88" s="202">
        <v>2176.1999999999998</v>
      </c>
      <c r="M88" s="202">
        <v>2248.7399999999998</v>
      </c>
      <c r="N88" s="202">
        <v>2248.7399999999998</v>
      </c>
      <c r="O88" s="202">
        <v>2176.1999999999998</v>
      </c>
      <c r="P88" s="202">
        <v>2248.7399999999998</v>
      </c>
      <c r="Q88" s="202">
        <v>2176.1999999999998</v>
      </c>
      <c r="R88" s="204">
        <v>2248.7399999999998</v>
      </c>
      <c r="S88"/>
      <c r="T88"/>
      <c r="U88"/>
      <c r="V88"/>
      <c r="W88"/>
      <c r="X88"/>
    </row>
    <row r="89" spans="2:24" s="573" customFormat="1" ht="27" customHeight="1" x14ac:dyDescent="0.25">
      <c r="B89" s="488">
        <v>2</v>
      </c>
      <c r="C89" s="179" t="s">
        <v>66</v>
      </c>
      <c r="D89" s="180">
        <v>75.64</v>
      </c>
      <c r="E89" s="181">
        <v>1</v>
      </c>
      <c r="F89" s="183">
        <v>9076.7999999999993</v>
      </c>
      <c r="G89" s="183">
        <v>2344.84</v>
      </c>
      <c r="H89" s="183">
        <v>2117.92</v>
      </c>
      <c r="I89" s="183">
        <v>2344.84</v>
      </c>
      <c r="J89" s="183">
        <v>2269.1999999999998</v>
      </c>
      <c r="K89" s="183"/>
      <c r="L89" s="183"/>
      <c r="M89" s="183"/>
      <c r="N89" s="183"/>
      <c r="O89" s="183"/>
      <c r="P89" s="183"/>
      <c r="Q89" s="183"/>
      <c r="R89" s="185"/>
      <c r="S89"/>
      <c r="T89"/>
      <c r="U89"/>
      <c r="V89"/>
      <c r="W89"/>
      <c r="X89"/>
    </row>
    <row r="90" spans="2:24" s="573" customFormat="1" ht="33.75" customHeight="1" x14ac:dyDescent="0.25">
      <c r="B90" s="488">
        <v>3</v>
      </c>
      <c r="C90" s="179" t="s">
        <v>62</v>
      </c>
      <c r="D90" s="180">
        <v>71.400000000000006</v>
      </c>
      <c r="E90" s="181">
        <v>1</v>
      </c>
      <c r="F90" s="194">
        <v>26061</v>
      </c>
      <c r="G90" s="183">
        <v>2213.4</v>
      </c>
      <c r="H90" s="184">
        <v>1999.2</v>
      </c>
      <c r="I90" s="183">
        <v>2213.4</v>
      </c>
      <c r="J90" s="183">
        <v>2142</v>
      </c>
      <c r="K90" s="183">
        <v>2213.4</v>
      </c>
      <c r="L90" s="183">
        <v>2142</v>
      </c>
      <c r="M90" s="183">
        <v>2213.4</v>
      </c>
      <c r="N90" s="183">
        <v>2213.4</v>
      </c>
      <c r="O90" s="183">
        <v>2142</v>
      </c>
      <c r="P90" s="183">
        <v>2213.4</v>
      </c>
      <c r="Q90" s="183">
        <v>2142</v>
      </c>
      <c r="R90" s="185">
        <v>2213.4</v>
      </c>
      <c r="S90"/>
      <c r="T90"/>
      <c r="U90"/>
      <c r="V90"/>
      <c r="W90"/>
      <c r="X90"/>
    </row>
    <row r="91" spans="2:24" s="573" customFormat="1" x14ac:dyDescent="0.25">
      <c r="B91" s="488"/>
      <c r="C91" s="224" t="s">
        <v>68</v>
      </c>
      <c r="D91" s="180"/>
      <c r="E91" s="181"/>
      <c r="F91" s="184">
        <v>3.1</v>
      </c>
      <c r="G91" s="225"/>
      <c r="H91" s="184"/>
      <c r="I91" s="183"/>
      <c r="J91" s="183"/>
      <c r="K91" s="184"/>
      <c r="L91" s="184"/>
      <c r="M91" s="183"/>
      <c r="N91" s="183"/>
      <c r="O91" s="183"/>
      <c r="P91" s="183"/>
      <c r="Q91" s="183"/>
      <c r="R91" s="226">
        <v>3.1</v>
      </c>
      <c r="S91"/>
      <c r="T91"/>
      <c r="U91"/>
      <c r="V91"/>
      <c r="W91"/>
      <c r="X91"/>
    </row>
    <row r="92" spans="2:24" s="573" customFormat="1" x14ac:dyDescent="0.25">
      <c r="B92" s="488"/>
      <c r="C92" s="530" t="s">
        <v>73</v>
      </c>
      <c r="D92" s="530"/>
      <c r="E92" s="227">
        <v>10</v>
      </c>
      <c r="F92" s="228">
        <v>263107</v>
      </c>
      <c r="G92" s="228">
        <v>22346.04</v>
      </c>
      <c r="H92" s="228">
        <v>20183.52</v>
      </c>
      <c r="I92" s="228">
        <v>22346.04</v>
      </c>
      <c r="J92" s="228">
        <v>21625.200000000001</v>
      </c>
      <c r="K92" s="228">
        <v>22346.04</v>
      </c>
      <c r="L92" s="228">
        <v>21625.200000000001</v>
      </c>
      <c r="M92" s="228">
        <v>22346.04</v>
      </c>
      <c r="N92" s="228">
        <v>22346.04</v>
      </c>
      <c r="O92" s="228">
        <v>21625.200000000001</v>
      </c>
      <c r="P92" s="228">
        <v>22346.04</v>
      </c>
      <c r="Q92" s="228">
        <v>21625.200000000001</v>
      </c>
      <c r="R92" s="229">
        <v>22346.44</v>
      </c>
      <c r="S92"/>
      <c r="T92"/>
      <c r="U92"/>
      <c r="V92"/>
      <c r="W92"/>
      <c r="X92"/>
    </row>
    <row r="93" spans="2:24" s="573" customFormat="1" ht="15" customHeight="1" x14ac:dyDescent="0.25">
      <c r="B93" s="488"/>
      <c r="C93" s="484"/>
      <c r="D93" s="484"/>
      <c r="E93" s="581" t="s">
        <v>61</v>
      </c>
      <c r="F93" s="582">
        <v>-26061</v>
      </c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9"/>
      <c r="S93"/>
      <c r="T93"/>
      <c r="U93"/>
      <c r="V93"/>
      <c r="W93"/>
      <c r="X93"/>
    </row>
    <row r="94" spans="2:24" s="573" customFormat="1" ht="24" customHeight="1" x14ac:dyDescent="0.25">
      <c r="B94" s="488">
        <v>1</v>
      </c>
      <c r="C94" s="179" t="s">
        <v>72</v>
      </c>
      <c r="D94" s="180">
        <v>72.540000000000006</v>
      </c>
      <c r="E94" s="181">
        <v>6</v>
      </c>
      <c r="F94" s="194">
        <v>158862.6</v>
      </c>
      <c r="G94" s="183">
        <v>13492.44</v>
      </c>
      <c r="H94" s="184">
        <v>12186.72</v>
      </c>
      <c r="I94" s="183">
        <v>13492.44</v>
      </c>
      <c r="J94" s="183">
        <v>13057.2</v>
      </c>
      <c r="K94" s="183">
        <v>13492.44</v>
      </c>
      <c r="L94" s="183">
        <v>13057.2</v>
      </c>
      <c r="M94" s="183">
        <v>13492.44</v>
      </c>
      <c r="N94" s="183">
        <v>13492.44</v>
      </c>
      <c r="O94" s="183">
        <v>13057.2</v>
      </c>
      <c r="P94" s="183">
        <v>13492.44</v>
      </c>
      <c r="Q94" s="183">
        <v>13057.2</v>
      </c>
      <c r="R94" s="185">
        <v>13492.44</v>
      </c>
      <c r="S94"/>
      <c r="T94"/>
      <c r="U94"/>
      <c r="V94"/>
      <c r="W94"/>
      <c r="X94"/>
    </row>
    <row r="95" spans="2:24" s="573" customFormat="1" ht="24" customHeight="1" x14ac:dyDescent="0.25">
      <c r="B95" s="488">
        <v>2</v>
      </c>
      <c r="C95" s="179" t="s">
        <v>62</v>
      </c>
      <c r="D95" s="180">
        <v>71.400000000000006</v>
      </c>
      <c r="E95" s="181">
        <v>4</v>
      </c>
      <c r="F95" s="194">
        <v>104244</v>
      </c>
      <c r="G95" s="183">
        <v>8853.6</v>
      </c>
      <c r="H95" s="184">
        <v>7996.8</v>
      </c>
      <c r="I95" s="183">
        <v>8853.6</v>
      </c>
      <c r="J95" s="183">
        <v>8568</v>
      </c>
      <c r="K95" s="183">
        <v>8853.6</v>
      </c>
      <c r="L95" s="183">
        <v>8568</v>
      </c>
      <c r="M95" s="183">
        <v>8853.6</v>
      </c>
      <c r="N95" s="183">
        <v>8853.6</v>
      </c>
      <c r="O95" s="183">
        <v>8568</v>
      </c>
      <c r="P95" s="183">
        <v>8853.6</v>
      </c>
      <c r="Q95" s="183">
        <v>8568</v>
      </c>
      <c r="R95" s="185">
        <v>8853.6</v>
      </c>
      <c r="S95"/>
      <c r="T95"/>
      <c r="U95"/>
      <c r="V95"/>
      <c r="W95"/>
      <c r="X95"/>
    </row>
    <row r="96" spans="2:24" s="573" customFormat="1" ht="30.75" customHeight="1" x14ac:dyDescent="0.25">
      <c r="B96" s="488"/>
      <c r="C96" s="179" t="s">
        <v>68</v>
      </c>
      <c r="D96" s="180"/>
      <c r="E96" s="181"/>
      <c r="F96" s="194">
        <v>0.4</v>
      </c>
      <c r="G96" s="225"/>
      <c r="H96" s="232"/>
      <c r="I96" s="183"/>
      <c r="J96" s="183"/>
      <c r="K96" s="183"/>
      <c r="L96" s="183"/>
      <c r="M96" s="183"/>
      <c r="N96" s="183"/>
      <c r="O96" s="183"/>
      <c r="P96" s="183"/>
      <c r="Q96" s="183"/>
      <c r="R96" s="233">
        <v>0.4</v>
      </c>
      <c r="S96"/>
      <c r="T96"/>
      <c r="U96"/>
      <c r="V96"/>
      <c r="W96"/>
      <c r="X96"/>
    </row>
    <row r="97" spans="2:24" s="573" customFormat="1" x14ac:dyDescent="0.25">
      <c r="B97" s="234"/>
      <c r="C97" s="527" t="s">
        <v>74</v>
      </c>
      <c r="D97" s="527"/>
      <c r="E97" s="235"/>
      <c r="F97" s="235"/>
      <c r="G97" s="236"/>
      <c r="H97" s="237"/>
      <c r="I97" s="236"/>
      <c r="J97" s="236"/>
      <c r="K97" s="236"/>
      <c r="L97" s="236"/>
      <c r="M97" s="236"/>
      <c r="N97" s="236"/>
      <c r="O97" s="236"/>
      <c r="P97" s="236"/>
      <c r="Q97" s="239"/>
      <c r="R97" s="584"/>
      <c r="S97"/>
      <c r="T97"/>
      <c r="U97"/>
      <c r="V97"/>
      <c r="W97"/>
      <c r="X97"/>
    </row>
    <row r="98" spans="2:24" s="573" customFormat="1" ht="15.75" thickBot="1" x14ac:dyDescent="0.3">
      <c r="B98" s="210"/>
      <c r="C98" s="528" t="s">
        <v>75</v>
      </c>
      <c r="D98" s="528"/>
      <c r="E98" s="240">
        <v>375</v>
      </c>
      <c r="F98" s="241">
        <v>9920798</v>
      </c>
      <c r="G98" s="241">
        <v>940563.87</v>
      </c>
      <c r="H98" s="241">
        <v>857895.36</v>
      </c>
      <c r="I98" s="241">
        <v>951202.47</v>
      </c>
      <c r="J98" s="241">
        <v>769741.8</v>
      </c>
      <c r="K98" s="241">
        <v>795399.86</v>
      </c>
      <c r="L98" s="241">
        <v>789801.06</v>
      </c>
      <c r="M98" s="241">
        <v>804255.74</v>
      </c>
      <c r="N98" s="241">
        <v>811460.69</v>
      </c>
      <c r="O98" s="241">
        <v>780592.8</v>
      </c>
      <c r="P98" s="241">
        <v>818518.81</v>
      </c>
      <c r="Q98" s="241">
        <v>782675.1</v>
      </c>
      <c r="R98" s="243">
        <v>818690.44</v>
      </c>
      <c r="S98"/>
      <c r="T98"/>
      <c r="U98"/>
      <c r="V98"/>
      <c r="W98"/>
      <c r="X98"/>
    </row>
    <row r="99" spans="2:24" s="573" customFormat="1" x14ac:dyDescent="0.25">
      <c r="B99" s="244"/>
      <c r="C99" s="529" t="s">
        <v>76</v>
      </c>
      <c r="D99" s="529"/>
      <c r="E99" s="245">
        <v>87</v>
      </c>
      <c r="F99" s="246">
        <v>2199767</v>
      </c>
      <c r="G99" s="247">
        <v>181973.41</v>
      </c>
      <c r="H99" s="247">
        <v>164363.07999999999</v>
      </c>
      <c r="I99" s="248">
        <v>179760.01</v>
      </c>
      <c r="J99" s="248">
        <v>173961.3</v>
      </c>
      <c r="K99" s="248">
        <v>179760.01</v>
      </c>
      <c r="L99" s="248">
        <v>194091.96</v>
      </c>
      <c r="M99" s="247">
        <v>194218.15</v>
      </c>
      <c r="N99" s="248">
        <v>195344.06</v>
      </c>
      <c r="O99" s="248">
        <v>184671.3</v>
      </c>
      <c r="P99" s="248">
        <v>185164.1</v>
      </c>
      <c r="Q99" s="248">
        <v>180042</v>
      </c>
      <c r="R99" s="249">
        <v>186417.62</v>
      </c>
      <c r="S99"/>
      <c r="T99"/>
      <c r="U99"/>
      <c r="V99"/>
      <c r="W99"/>
      <c r="X99"/>
    </row>
    <row r="100" spans="2:24" s="573" customFormat="1" x14ac:dyDescent="0.25">
      <c r="B100" s="488"/>
      <c r="C100" s="484"/>
      <c r="D100" s="484"/>
      <c r="E100" s="581" t="s">
        <v>61</v>
      </c>
      <c r="F100" s="582">
        <v>-26500</v>
      </c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1"/>
      <c r="R100" s="251"/>
      <c r="S100"/>
      <c r="T100"/>
      <c r="U100"/>
      <c r="V100"/>
      <c r="W100"/>
      <c r="X100"/>
    </row>
    <row r="101" spans="2:24" s="573" customFormat="1" x14ac:dyDescent="0.25">
      <c r="B101" s="213">
        <v>1</v>
      </c>
      <c r="C101" s="252" t="s">
        <v>72</v>
      </c>
      <c r="D101" s="253">
        <v>72.540000000000006</v>
      </c>
      <c r="E101" s="254">
        <v>6</v>
      </c>
      <c r="F101" s="255">
        <v>158862.6</v>
      </c>
      <c r="G101" s="256">
        <v>13492.44</v>
      </c>
      <c r="H101" s="257">
        <v>12186.72</v>
      </c>
      <c r="I101" s="256">
        <v>13492.44</v>
      </c>
      <c r="J101" s="191">
        <v>13057.2</v>
      </c>
      <c r="K101" s="191">
        <v>13492.44</v>
      </c>
      <c r="L101" s="191">
        <v>13057.2</v>
      </c>
      <c r="M101" s="191">
        <v>13492.44</v>
      </c>
      <c r="N101" s="191">
        <v>13492.44</v>
      </c>
      <c r="O101" s="191">
        <v>13057.2</v>
      </c>
      <c r="P101" s="191">
        <v>13492.44</v>
      </c>
      <c r="Q101" s="191">
        <v>13057.2</v>
      </c>
      <c r="R101" s="193">
        <v>13492.44</v>
      </c>
      <c r="S101"/>
      <c r="T101"/>
      <c r="U101"/>
      <c r="V101"/>
      <c r="W101"/>
      <c r="X101"/>
    </row>
    <row r="102" spans="2:24" s="573" customFormat="1" x14ac:dyDescent="0.25">
      <c r="B102" s="258">
        <v>1</v>
      </c>
      <c r="C102" s="259" t="s">
        <v>72</v>
      </c>
      <c r="D102" s="260">
        <v>72.540000000000006</v>
      </c>
      <c r="E102" s="261">
        <v>1</v>
      </c>
      <c r="F102" s="262">
        <v>17264.52</v>
      </c>
      <c r="G102" s="263">
        <v>2248.7399999999998</v>
      </c>
      <c r="H102" s="264">
        <v>2031.12</v>
      </c>
      <c r="I102" s="263">
        <v>2248.7399999999998</v>
      </c>
      <c r="J102" s="265">
        <v>2176.1999999999998</v>
      </c>
      <c r="K102" s="265">
        <v>2248.7399999999998</v>
      </c>
      <c r="L102" s="265">
        <v>2176.1999999999998</v>
      </c>
      <c r="M102" s="265">
        <v>2248.7399999999998</v>
      </c>
      <c r="N102" s="265">
        <v>2248.7399999999998</v>
      </c>
      <c r="O102" s="265"/>
      <c r="P102" s="265">
        <v>-362.7</v>
      </c>
      <c r="Q102" s="265"/>
      <c r="R102" s="266"/>
      <c r="S102"/>
      <c r="T102"/>
      <c r="U102"/>
      <c r="V102"/>
      <c r="W102"/>
      <c r="X102"/>
    </row>
    <row r="103" spans="2:24" s="573" customFormat="1" x14ac:dyDescent="0.25">
      <c r="B103" s="186">
        <v>2</v>
      </c>
      <c r="C103" s="187" t="s">
        <v>77</v>
      </c>
      <c r="D103" s="188">
        <v>71.400000000000006</v>
      </c>
      <c r="E103" s="189">
        <v>1</v>
      </c>
      <c r="F103" s="231">
        <v>26061</v>
      </c>
      <c r="G103" s="256">
        <v>2213.4</v>
      </c>
      <c r="H103" s="257">
        <v>1999.2</v>
      </c>
      <c r="I103" s="256">
        <v>2213.4</v>
      </c>
      <c r="J103" s="191">
        <v>2142</v>
      </c>
      <c r="K103" s="191">
        <v>2213.4</v>
      </c>
      <c r="L103" s="191">
        <v>2142</v>
      </c>
      <c r="M103" s="191">
        <v>2213.4</v>
      </c>
      <c r="N103" s="191">
        <v>2213.4</v>
      </c>
      <c r="O103" s="191">
        <v>2142</v>
      </c>
      <c r="P103" s="191">
        <v>2213.4</v>
      </c>
      <c r="Q103" s="191">
        <v>2142</v>
      </c>
      <c r="R103" s="193">
        <v>2213.4</v>
      </c>
      <c r="S103"/>
      <c r="T103"/>
      <c r="U103"/>
      <c r="V103"/>
      <c r="W103"/>
      <c r="X103"/>
    </row>
    <row r="104" spans="2:24" s="573" customFormat="1" ht="31.5" customHeight="1" x14ac:dyDescent="0.25">
      <c r="B104" s="186">
        <v>2</v>
      </c>
      <c r="C104" s="187" t="s">
        <v>78</v>
      </c>
      <c r="D104" s="188">
        <v>74.63</v>
      </c>
      <c r="E104" s="189">
        <v>1</v>
      </c>
      <c r="F104" s="231">
        <v>27239.95</v>
      </c>
      <c r="G104" s="256">
        <v>2313.5300000000002</v>
      </c>
      <c r="H104" s="257">
        <v>2089.64</v>
      </c>
      <c r="I104" s="256">
        <v>2313.5300000000002</v>
      </c>
      <c r="J104" s="191">
        <v>2238.9</v>
      </c>
      <c r="K104" s="191">
        <v>2313.5300000000002</v>
      </c>
      <c r="L104" s="191">
        <v>2238.9</v>
      </c>
      <c r="M104" s="191">
        <v>2313.5300000000002</v>
      </c>
      <c r="N104" s="191">
        <v>2313.5300000000002</v>
      </c>
      <c r="O104" s="191">
        <v>2238.9</v>
      </c>
      <c r="P104" s="191">
        <v>2313.5300000000002</v>
      </c>
      <c r="Q104" s="191">
        <v>2238.9</v>
      </c>
      <c r="R104" s="193">
        <v>2313.5300000000002</v>
      </c>
      <c r="S104"/>
      <c r="T104"/>
      <c r="U104"/>
      <c r="V104"/>
      <c r="W104"/>
      <c r="X104"/>
    </row>
    <row r="105" spans="2:24" s="573" customFormat="1" x14ac:dyDescent="0.25">
      <c r="B105" s="186">
        <v>2</v>
      </c>
      <c r="C105" s="187" t="s">
        <v>62</v>
      </c>
      <c r="D105" s="188">
        <v>71.400000000000006</v>
      </c>
      <c r="E105" s="189">
        <v>1</v>
      </c>
      <c r="F105" s="231">
        <v>25846.799999999999</v>
      </c>
      <c r="G105" s="256">
        <v>2213.4</v>
      </c>
      <c r="H105" s="257">
        <v>1999.2</v>
      </c>
      <c r="I105" s="256">
        <v>2213.4</v>
      </c>
      <c r="J105" s="191">
        <v>2142</v>
      </c>
      <c r="K105" s="191">
        <v>2213.4</v>
      </c>
      <c r="L105" s="191">
        <v>2142</v>
      </c>
      <c r="M105" s="191">
        <v>2213.4</v>
      </c>
      <c r="N105" s="191">
        <v>2213.4</v>
      </c>
      <c r="O105" s="191">
        <v>2142</v>
      </c>
      <c r="P105" s="191">
        <v>2213.4</v>
      </c>
      <c r="Q105" s="191">
        <v>1927.8</v>
      </c>
      <c r="R105" s="193">
        <v>2213.4</v>
      </c>
      <c r="S105"/>
      <c r="T105"/>
      <c r="U105"/>
      <c r="V105"/>
      <c r="W105"/>
      <c r="X105"/>
    </row>
    <row r="106" spans="2:24" s="573" customFormat="1" x14ac:dyDescent="0.25">
      <c r="B106" s="186">
        <v>4</v>
      </c>
      <c r="C106" s="187" t="s">
        <v>62</v>
      </c>
      <c r="D106" s="188">
        <v>71.400000000000006</v>
      </c>
      <c r="E106" s="189">
        <v>4</v>
      </c>
      <c r="F106" s="231">
        <v>104244</v>
      </c>
      <c r="G106" s="256">
        <v>8853.6</v>
      </c>
      <c r="H106" s="257">
        <v>7996.8</v>
      </c>
      <c r="I106" s="256">
        <v>8853.6</v>
      </c>
      <c r="J106" s="191">
        <v>8568</v>
      </c>
      <c r="K106" s="191">
        <v>8853.6</v>
      </c>
      <c r="L106" s="191">
        <v>8568</v>
      </c>
      <c r="M106" s="191">
        <v>8853.6</v>
      </c>
      <c r="N106" s="191">
        <v>8853.6</v>
      </c>
      <c r="O106" s="191">
        <v>8568</v>
      </c>
      <c r="P106" s="191">
        <v>8853.6</v>
      </c>
      <c r="Q106" s="191">
        <v>8568</v>
      </c>
      <c r="R106" s="193">
        <v>8853.6</v>
      </c>
      <c r="S106"/>
      <c r="T106"/>
      <c r="U106"/>
      <c r="V106"/>
      <c r="W106"/>
      <c r="X106"/>
    </row>
    <row r="107" spans="2:24" s="573" customFormat="1" x14ac:dyDescent="0.25">
      <c r="B107" s="186">
        <v>5</v>
      </c>
      <c r="C107" s="187" t="s">
        <v>79</v>
      </c>
      <c r="D107" s="188">
        <v>74.63</v>
      </c>
      <c r="E107" s="189">
        <v>1</v>
      </c>
      <c r="F107" s="231">
        <v>27239.95</v>
      </c>
      <c r="G107" s="256">
        <v>2313.5300000000002</v>
      </c>
      <c r="H107" s="257">
        <v>2089.64</v>
      </c>
      <c r="I107" s="256">
        <v>2313.5300000000002</v>
      </c>
      <c r="J107" s="191">
        <v>2238.9</v>
      </c>
      <c r="K107" s="191">
        <v>2313.5300000000002</v>
      </c>
      <c r="L107" s="191">
        <v>2238.9</v>
      </c>
      <c r="M107" s="191">
        <v>2313.5300000000002</v>
      </c>
      <c r="N107" s="191">
        <v>3582.24</v>
      </c>
      <c r="O107" s="191">
        <v>2238.9</v>
      </c>
      <c r="P107" s="191">
        <v>2313.5300000000002</v>
      </c>
      <c r="Q107" s="191">
        <v>2238.9</v>
      </c>
      <c r="R107" s="193">
        <v>2313.5300000000002</v>
      </c>
      <c r="S107"/>
      <c r="T107"/>
      <c r="U107"/>
      <c r="V107"/>
      <c r="W107"/>
      <c r="X107"/>
    </row>
    <row r="108" spans="2:24" s="573" customFormat="1" x14ac:dyDescent="0.25">
      <c r="B108" s="186">
        <v>6</v>
      </c>
      <c r="C108" s="187" t="s">
        <v>80</v>
      </c>
      <c r="D108" s="188">
        <v>74.63</v>
      </c>
      <c r="E108" s="189">
        <v>1</v>
      </c>
      <c r="F108" s="231">
        <v>27239.95</v>
      </c>
      <c r="G108" s="256">
        <v>2313.5300000000002</v>
      </c>
      <c r="H108" s="257">
        <v>2089.64</v>
      </c>
      <c r="I108" s="256">
        <v>2313.5300000000002</v>
      </c>
      <c r="J108" s="191">
        <v>2238.9</v>
      </c>
      <c r="K108" s="191">
        <v>2313.5300000000002</v>
      </c>
      <c r="L108" s="191">
        <v>2238.9</v>
      </c>
      <c r="M108" s="191">
        <v>2313.5300000000002</v>
      </c>
      <c r="N108" s="191">
        <v>2313.5300000000002</v>
      </c>
      <c r="O108" s="191">
        <v>2238.9</v>
      </c>
      <c r="P108" s="191">
        <v>2313.5300000000002</v>
      </c>
      <c r="Q108" s="191">
        <v>2238.9</v>
      </c>
      <c r="R108" s="193">
        <v>2313.5300000000002</v>
      </c>
      <c r="S108"/>
      <c r="T108"/>
      <c r="U108"/>
      <c r="V108"/>
      <c r="W108"/>
      <c r="X108"/>
    </row>
    <row r="109" spans="2:24" s="573" customFormat="1" x14ac:dyDescent="0.25">
      <c r="B109" s="186">
        <v>6</v>
      </c>
      <c r="C109" s="187" t="s">
        <v>80</v>
      </c>
      <c r="D109" s="188">
        <v>74.63</v>
      </c>
      <c r="E109" s="189">
        <v>1</v>
      </c>
      <c r="F109" s="231">
        <v>19926.21</v>
      </c>
      <c r="G109" s="256">
        <v>2313.5300000000002</v>
      </c>
      <c r="H109" s="257">
        <v>2089.64</v>
      </c>
      <c r="I109" s="256">
        <v>2313.5300000000002</v>
      </c>
      <c r="J109" s="191">
        <v>2238.9</v>
      </c>
      <c r="K109" s="191">
        <v>2313.5300000000002</v>
      </c>
      <c r="L109" s="191">
        <v>2238.9</v>
      </c>
      <c r="M109" s="191">
        <v>2313.5300000000002</v>
      </c>
      <c r="N109" s="191">
        <v>2313.5300000000002</v>
      </c>
      <c r="O109" s="191">
        <v>2238.9</v>
      </c>
      <c r="P109" s="191">
        <v>-447.78</v>
      </c>
      <c r="Q109" s="191"/>
      <c r="R109" s="193"/>
      <c r="S109"/>
      <c r="T109"/>
      <c r="U109"/>
      <c r="V109"/>
      <c r="W109"/>
      <c r="X109"/>
    </row>
    <row r="110" spans="2:24" s="573" customFormat="1" ht="33.6" customHeight="1" x14ac:dyDescent="0.25">
      <c r="B110" s="186">
        <v>7</v>
      </c>
      <c r="C110" s="187" t="s">
        <v>81</v>
      </c>
      <c r="D110" s="188">
        <v>72.540000000000006</v>
      </c>
      <c r="E110" s="189">
        <v>1</v>
      </c>
      <c r="F110" s="231">
        <v>26477.1</v>
      </c>
      <c r="G110" s="256">
        <v>2248.7399999999998</v>
      </c>
      <c r="H110" s="257">
        <v>2031.12</v>
      </c>
      <c r="I110" s="256">
        <v>2248.7399999999998</v>
      </c>
      <c r="J110" s="191">
        <v>2176.1999999999998</v>
      </c>
      <c r="K110" s="191">
        <v>2248.7399999999998</v>
      </c>
      <c r="L110" s="191">
        <v>2176.1999999999998</v>
      </c>
      <c r="M110" s="191">
        <v>2248.7399999999998</v>
      </c>
      <c r="N110" s="191">
        <v>2248.7399999999998</v>
      </c>
      <c r="O110" s="191">
        <v>2176.1999999999998</v>
      </c>
      <c r="P110" s="191">
        <v>2248.7399999999998</v>
      </c>
      <c r="Q110" s="191">
        <v>2176.1999999999998</v>
      </c>
      <c r="R110" s="193">
        <v>2248.7399999999998</v>
      </c>
      <c r="S110"/>
      <c r="T110"/>
      <c r="U110"/>
      <c r="V110"/>
      <c r="W110"/>
      <c r="X110"/>
    </row>
    <row r="111" spans="2:24" s="573" customFormat="1" x14ac:dyDescent="0.25">
      <c r="B111" s="186">
        <v>8</v>
      </c>
      <c r="C111" s="187" t="s">
        <v>63</v>
      </c>
      <c r="D111" s="188">
        <v>78.25</v>
      </c>
      <c r="E111" s="189">
        <v>7</v>
      </c>
      <c r="F111" s="231">
        <v>199928.75</v>
      </c>
      <c r="G111" s="256">
        <v>16980.25</v>
      </c>
      <c r="H111" s="257">
        <v>15337</v>
      </c>
      <c r="I111" s="256">
        <v>16980.25</v>
      </c>
      <c r="J111" s="191">
        <v>16432.5</v>
      </c>
      <c r="K111" s="191">
        <v>16980.25</v>
      </c>
      <c r="L111" s="191">
        <v>16432.5</v>
      </c>
      <c r="M111" s="191">
        <v>16980.25</v>
      </c>
      <c r="N111" s="191">
        <v>16980.25</v>
      </c>
      <c r="O111" s="191">
        <v>16432.5</v>
      </c>
      <c r="P111" s="191">
        <v>16980.25</v>
      </c>
      <c r="Q111" s="191">
        <v>16432.5</v>
      </c>
      <c r="R111" s="193">
        <v>16980.25</v>
      </c>
      <c r="S111"/>
      <c r="T111"/>
      <c r="U111"/>
      <c r="V111"/>
      <c r="W111"/>
      <c r="X111"/>
    </row>
    <row r="112" spans="2:24" s="573" customFormat="1" x14ac:dyDescent="0.25">
      <c r="B112" s="186">
        <v>9</v>
      </c>
      <c r="C112" s="187" t="s">
        <v>82</v>
      </c>
      <c r="D112" s="188">
        <v>71.400000000000006</v>
      </c>
      <c r="E112" s="189">
        <v>42</v>
      </c>
      <c r="F112" s="231">
        <v>1094562</v>
      </c>
      <c r="G112" s="256">
        <v>92962.8</v>
      </c>
      <c r="H112" s="257">
        <v>83966.399999999994</v>
      </c>
      <c r="I112" s="256">
        <v>92962.8</v>
      </c>
      <c r="J112" s="191">
        <v>89964</v>
      </c>
      <c r="K112" s="191">
        <v>92962.8</v>
      </c>
      <c r="L112" s="191">
        <v>89964</v>
      </c>
      <c r="M112" s="191">
        <v>92962.8</v>
      </c>
      <c r="N112" s="191">
        <v>92962.8</v>
      </c>
      <c r="O112" s="191">
        <v>89964</v>
      </c>
      <c r="P112" s="191">
        <v>92962.8</v>
      </c>
      <c r="Q112" s="191">
        <v>89964</v>
      </c>
      <c r="R112" s="193">
        <v>92962.8</v>
      </c>
      <c r="S112"/>
      <c r="T112"/>
      <c r="U112"/>
      <c r="V112"/>
      <c r="W112"/>
      <c r="X112"/>
    </row>
    <row r="113" spans="2:24" s="573" customFormat="1" x14ac:dyDescent="0.25">
      <c r="B113" s="186">
        <v>9</v>
      </c>
      <c r="C113" s="187" t="s">
        <v>82</v>
      </c>
      <c r="D113" s="188">
        <v>71.400000000000006</v>
      </c>
      <c r="E113" s="189">
        <v>1</v>
      </c>
      <c r="F113" s="231">
        <v>26061</v>
      </c>
      <c r="G113" s="256">
        <v>2213.4</v>
      </c>
      <c r="H113" s="257">
        <v>1999.2</v>
      </c>
      <c r="I113" s="256">
        <v>2213.4</v>
      </c>
      <c r="J113" s="191">
        <v>2142</v>
      </c>
      <c r="K113" s="191">
        <v>2213.4</v>
      </c>
      <c r="L113" s="191">
        <v>2142</v>
      </c>
      <c r="M113" s="191">
        <v>1213.8</v>
      </c>
      <c r="N113" s="191">
        <v>3213</v>
      </c>
      <c r="O113" s="191">
        <v>2142</v>
      </c>
      <c r="P113" s="191">
        <v>2213.4</v>
      </c>
      <c r="Q113" s="191">
        <v>2142</v>
      </c>
      <c r="R113" s="193">
        <v>2213.4</v>
      </c>
      <c r="S113"/>
      <c r="T113"/>
      <c r="U113"/>
      <c r="V113"/>
      <c r="W113"/>
      <c r="X113"/>
    </row>
    <row r="114" spans="2:24" s="573" customFormat="1" x14ac:dyDescent="0.25">
      <c r="B114" s="186">
        <v>10</v>
      </c>
      <c r="C114" s="187" t="s">
        <v>82</v>
      </c>
      <c r="D114" s="188">
        <v>71.400000000000006</v>
      </c>
      <c r="E114" s="189">
        <v>1</v>
      </c>
      <c r="F114" s="231">
        <v>4212.6000000000004</v>
      </c>
      <c r="G114" s="256">
        <v>2213.4</v>
      </c>
      <c r="H114" s="257">
        <v>1999.2</v>
      </c>
      <c r="I114" s="256"/>
      <c r="J114" s="191"/>
      <c r="K114" s="191"/>
      <c r="L114" s="191"/>
      <c r="M114" s="191"/>
      <c r="N114" s="267"/>
      <c r="O114" s="191"/>
      <c r="P114" s="191"/>
      <c r="Q114" s="191"/>
      <c r="R114" s="193"/>
      <c r="S114"/>
      <c r="T114"/>
      <c r="U114"/>
      <c r="V114"/>
      <c r="W114"/>
      <c r="X114"/>
    </row>
    <row r="115" spans="2:24" s="573" customFormat="1" x14ac:dyDescent="0.25">
      <c r="B115" s="186">
        <v>13</v>
      </c>
      <c r="C115" s="187" t="s">
        <v>83</v>
      </c>
      <c r="D115" s="188">
        <v>72.540000000000006</v>
      </c>
      <c r="E115" s="268">
        <v>8</v>
      </c>
      <c r="F115" s="269">
        <v>211816.8</v>
      </c>
      <c r="G115" s="263">
        <v>17989.919999999998</v>
      </c>
      <c r="H115" s="264">
        <v>16248.96</v>
      </c>
      <c r="I115" s="263">
        <v>17989.919999999998</v>
      </c>
      <c r="J115" s="265">
        <v>17409.599999999999</v>
      </c>
      <c r="K115" s="265">
        <v>17989.919999999998</v>
      </c>
      <c r="L115" s="265">
        <v>17409.599999999999</v>
      </c>
      <c r="M115" s="265">
        <v>17989.919999999998</v>
      </c>
      <c r="N115" s="265">
        <v>17989.919999999998</v>
      </c>
      <c r="O115" s="265">
        <v>17409.599999999999</v>
      </c>
      <c r="P115" s="265">
        <v>17989.919999999998</v>
      </c>
      <c r="Q115" s="265">
        <v>17409.599999999999</v>
      </c>
      <c r="R115" s="266">
        <v>17989.919999999998</v>
      </c>
      <c r="S115"/>
      <c r="T115"/>
      <c r="U115"/>
      <c r="V115"/>
      <c r="W115"/>
      <c r="X115"/>
    </row>
    <row r="116" spans="2:24" s="573" customFormat="1" x14ac:dyDescent="0.25">
      <c r="B116" s="186">
        <v>13</v>
      </c>
      <c r="C116" s="187" t="s">
        <v>83</v>
      </c>
      <c r="D116" s="188">
        <v>72.540000000000006</v>
      </c>
      <c r="E116" s="268">
        <v>1</v>
      </c>
      <c r="F116" s="269">
        <v>19513.259999999998</v>
      </c>
      <c r="G116" s="263">
        <v>2248.7399999999998</v>
      </c>
      <c r="H116" s="264">
        <v>2031.12</v>
      </c>
      <c r="I116" s="263">
        <v>2248.7399999999998</v>
      </c>
      <c r="J116" s="265">
        <v>2176.1999999999998</v>
      </c>
      <c r="K116" s="265">
        <v>2248.7399999999998</v>
      </c>
      <c r="L116" s="265">
        <v>2176.1999999999998</v>
      </c>
      <c r="M116" s="265">
        <v>2248.7399999999998</v>
      </c>
      <c r="N116" s="265">
        <v>2248.7399999999998</v>
      </c>
      <c r="O116" s="265">
        <v>2176.1999999999998</v>
      </c>
      <c r="P116" s="265">
        <v>-290.16000000000003</v>
      </c>
      <c r="Q116" s="265"/>
      <c r="R116" s="266"/>
      <c r="S116"/>
      <c r="T116"/>
      <c r="U116"/>
      <c r="V116"/>
      <c r="W116"/>
      <c r="X116"/>
    </row>
    <row r="117" spans="2:24" s="573" customFormat="1" x14ac:dyDescent="0.25">
      <c r="B117" s="488">
        <v>14</v>
      </c>
      <c r="C117" s="179" t="s">
        <v>84</v>
      </c>
      <c r="D117" s="180">
        <v>71.400000000000006</v>
      </c>
      <c r="E117" s="268">
        <v>1</v>
      </c>
      <c r="F117" s="269">
        <v>26061</v>
      </c>
      <c r="G117" s="263">
        <v>2213.4</v>
      </c>
      <c r="H117" s="264">
        <v>1999.2</v>
      </c>
      <c r="I117" s="263">
        <v>2213.4</v>
      </c>
      <c r="J117" s="265">
        <v>2142</v>
      </c>
      <c r="K117" s="265">
        <v>2213.4</v>
      </c>
      <c r="L117" s="265">
        <v>2142</v>
      </c>
      <c r="M117" s="265">
        <v>2213.4</v>
      </c>
      <c r="N117" s="265">
        <v>2213.4</v>
      </c>
      <c r="O117" s="265">
        <v>2142</v>
      </c>
      <c r="P117" s="265">
        <v>2213.4</v>
      </c>
      <c r="Q117" s="265">
        <v>2142</v>
      </c>
      <c r="R117" s="266">
        <v>2213.4</v>
      </c>
      <c r="S117"/>
      <c r="T117"/>
      <c r="U117"/>
      <c r="V117"/>
      <c r="W117"/>
      <c r="X117"/>
    </row>
    <row r="118" spans="2:24" s="573" customFormat="1" x14ac:dyDescent="0.25">
      <c r="B118" s="488">
        <v>15</v>
      </c>
      <c r="C118" s="179" t="s">
        <v>85</v>
      </c>
      <c r="D118" s="180">
        <v>74.63</v>
      </c>
      <c r="E118" s="268">
        <v>2</v>
      </c>
      <c r="F118" s="269">
        <v>54479.9</v>
      </c>
      <c r="G118" s="263">
        <v>4627.0600000000004</v>
      </c>
      <c r="H118" s="264">
        <v>4179.28</v>
      </c>
      <c r="I118" s="263">
        <v>4627.0600000000004</v>
      </c>
      <c r="J118" s="265">
        <v>4477.8</v>
      </c>
      <c r="K118" s="265">
        <v>4627.0600000000004</v>
      </c>
      <c r="L118" s="265">
        <v>4477.8</v>
      </c>
      <c r="M118" s="265">
        <v>4627.0600000000004</v>
      </c>
      <c r="N118" s="265">
        <v>4627.0600000000004</v>
      </c>
      <c r="O118" s="265">
        <v>4477.8</v>
      </c>
      <c r="P118" s="265">
        <v>4627.0600000000004</v>
      </c>
      <c r="Q118" s="265">
        <v>4477.8</v>
      </c>
      <c r="R118" s="266">
        <v>4627.0600000000004</v>
      </c>
      <c r="S118"/>
      <c r="T118"/>
      <c r="U118"/>
      <c r="V118"/>
      <c r="W118"/>
      <c r="X118"/>
    </row>
    <row r="119" spans="2:24" s="573" customFormat="1" ht="13.5" customHeight="1" x14ac:dyDescent="0.25">
      <c r="B119" s="186">
        <v>16</v>
      </c>
      <c r="C119" s="187" t="s">
        <v>86</v>
      </c>
      <c r="D119" s="188">
        <v>71.400000000000006</v>
      </c>
      <c r="E119" s="268">
        <v>2</v>
      </c>
      <c r="F119" s="269">
        <v>34700.400000000001</v>
      </c>
      <c r="G119" s="263"/>
      <c r="H119" s="264"/>
      <c r="I119" s="263"/>
      <c r="J119" s="265"/>
      <c r="K119" s="265"/>
      <c r="L119" s="265">
        <v>8425.2000000000007</v>
      </c>
      <c r="M119" s="265">
        <v>4426.8</v>
      </c>
      <c r="N119" s="265">
        <v>4426.8</v>
      </c>
      <c r="O119" s="265">
        <v>4284</v>
      </c>
      <c r="P119" s="265">
        <v>4426.8</v>
      </c>
      <c r="Q119" s="265">
        <v>4284</v>
      </c>
      <c r="R119" s="266">
        <v>4426.8</v>
      </c>
      <c r="S119"/>
      <c r="T119"/>
      <c r="U119"/>
      <c r="V119"/>
      <c r="W119"/>
      <c r="X119"/>
    </row>
    <row r="120" spans="2:24" s="573" customFormat="1" hidden="1" x14ac:dyDescent="0.25">
      <c r="B120" s="186">
        <v>17</v>
      </c>
      <c r="C120" s="187" t="s">
        <v>86</v>
      </c>
      <c r="D120" s="188">
        <v>71.400000000000006</v>
      </c>
      <c r="E120" s="268">
        <v>1</v>
      </c>
      <c r="F120" s="269">
        <v>16350.6</v>
      </c>
      <c r="G120" s="263"/>
      <c r="H120" s="264"/>
      <c r="I120" s="263"/>
      <c r="J120" s="265"/>
      <c r="K120" s="265"/>
      <c r="L120" s="265">
        <v>3213</v>
      </c>
      <c r="M120" s="265">
        <v>2213.4</v>
      </c>
      <c r="N120" s="265">
        <v>2213.4</v>
      </c>
      <c r="O120" s="265">
        <v>2142</v>
      </c>
      <c r="P120" s="265">
        <v>2213.4</v>
      </c>
      <c r="Q120" s="265">
        <v>2142</v>
      </c>
      <c r="R120" s="266">
        <v>2213.4</v>
      </c>
      <c r="S120"/>
      <c r="T120"/>
      <c r="U120"/>
      <c r="V120"/>
      <c r="W120"/>
      <c r="X120"/>
    </row>
    <row r="121" spans="2:24" s="573" customFormat="1" hidden="1" x14ac:dyDescent="0.25">
      <c r="B121" s="186">
        <v>17</v>
      </c>
      <c r="C121" s="187" t="s">
        <v>86</v>
      </c>
      <c r="D121" s="188">
        <v>71.400000000000006</v>
      </c>
      <c r="E121" s="268">
        <v>1</v>
      </c>
      <c r="F121" s="269">
        <v>15279.6</v>
      </c>
      <c r="G121" s="263"/>
      <c r="H121" s="264"/>
      <c r="I121" s="263"/>
      <c r="J121" s="265"/>
      <c r="K121" s="265"/>
      <c r="L121" s="265"/>
      <c r="M121" s="265">
        <v>4355.3999999999996</v>
      </c>
      <c r="N121" s="265">
        <v>2213.4</v>
      </c>
      <c r="O121" s="265">
        <v>2142</v>
      </c>
      <c r="P121" s="265">
        <v>2213.4</v>
      </c>
      <c r="Q121" s="265">
        <v>2142</v>
      </c>
      <c r="R121" s="266">
        <v>2213.4</v>
      </c>
      <c r="S121"/>
      <c r="T121"/>
      <c r="U121"/>
      <c r="V121"/>
      <c r="W121"/>
      <c r="X121"/>
    </row>
    <row r="122" spans="2:24" s="573" customFormat="1" hidden="1" x14ac:dyDescent="0.25">
      <c r="B122" s="186">
        <v>18</v>
      </c>
      <c r="C122" s="187" t="s">
        <v>83</v>
      </c>
      <c r="D122" s="188">
        <v>72.540000000000006</v>
      </c>
      <c r="E122" s="268">
        <v>1</v>
      </c>
      <c r="F122" s="269">
        <v>17627.22</v>
      </c>
      <c r="G122" s="263"/>
      <c r="H122" s="264"/>
      <c r="I122" s="263"/>
      <c r="J122" s="265"/>
      <c r="K122" s="265"/>
      <c r="L122" s="265">
        <v>4279.8599999999997</v>
      </c>
      <c r="M122" s="265">
        <v>2248.7399999999998</v>
      </c>
      <c r="N122" s="265">
        <v>2248.7399999999998</v>
      </c>
      <c r="O122" s="265">
        <v>2176.1999999999998</v>
      </c>
      <c r="P122" s="265">
        <v>2248.7399999999998</v>
      </c>
      <c r="Q122" s="265">
        <v>2176.1999999999998</v>
      </c>
      <c r="R122" s="266">
        <v>2248.7399999999998</v>
      </c>
      <c r="S122"/>
      <c r="T122"/>
      <c r="U122"/>
      <c r="V122"/>
      <c r="W122"/>
      <c r="X122"/>
    </row>
    <row r="123" spans="2:24" s="573" customFormat="1" hidden="1" x14ac:dyDescent="0.25">
      <c r="B123" s="186">
        <v>19</v>
      </c>
      <c r="C123" s="187" t="s">
        <v>20</v>
      </c>
      <c r="D123" s="188">
        <v>71.400000000000006</v>
      </c>
      <c r="E123" s="268">
        <v>1</v>
      </c>
      <c r="F123" s="269">
        <v>17350.2</v>
      </c>
      <c r="G123" s="263"/>
      <c r="H123" s="264"/>
      <c r="I123" s="263"/>
      <c r="J123" s="265"/>
      <c r="K123" s="265"/>
      <c r="L123" s="265">
        <v>4212.6000000000004</v>
      </c>
      <c r="M123" s="265">
        <v>2213.4</v>
      </c>
      <c r="N123" s="265">
        <v>2213.4</v>
      </c>
      <c r="O123" s="265">
        <v>2142</v>
      </c>
      <c r="P123" s="265">
        <v>2213.4</v>
      </c>
      <c r="Q123" s="265">
        <v>2142</v>
      </c>
      <c r="R123" s="266">
        <v>2213.4</v>
      </c>
      <c r="S123"/>
      <c r="T123"/>
      <c r="U123"/>
      <c r="V123"/>
      <c r="W123"/>
      <c r="X123"/>
    </row>
    <row r="124" spans="2:24" s="573" customFormat="1" hidden="1" x14ac:dyDescent="0.25">
      <c r="B124" s="488"/>
      <c r="C124" s="179" t="s">
        <v>68</v>
      </c>
      <c r="D124" s="180"/>
      <c r="E124" s="181"/>
      <c r="F124" s="194">
        <v>1421.59</v>
      </c>
      <c r="G124" s="225"/>
      <c r="H124" s="184"/>
      <c r="I124" s="183"/>
      <c r="J124" s="183"/>
      <c r="K124" s="183"/>
      <c r="L124" s="183"/>
      <c r="M124" s="183"/>
      <c r="N124" s="183"/>
      <c r="O124" s="270"/>
      <c r="P124" s="267"/>
      <c r="Q124" s="183"/>
      <c r="R124" s="585">
        <v>152.88</v>
      </c>
      <c r="S124"/>
      <c r="T124"/>
      <c r="U124"/>
      <c r="V124"/>
      <c r="W124"/>
      <c r="X124"/>
    </row>
    <row r="125" spans="2:24" s="573" customFormat="1" hidden="1" x14ac:dyDescent="0.25">
      <c r="B125" s="488"/>
      <c r="C125" s="530" t="s">
        <v>87</v>
      </c>
      <c r="D125" s="530"/>
      <c r="E125" s="227">
        <v>162</v>
      </c>
      <c r="F125" s="250">
        <v>4619145</v>
      </c>
      <c r="G125" s="250">
        <v>507381.34</v>
      </c>
      <c r="H125" s="250">
        <v>462278.32</v>
      </c>
      <c r="I125" s="271">
        <v>513807.34</v>
      </c>
      <c r="J125" s="250">
        <v>346248.9</v>
      </c>
      <c r="K125" s="250">
        <v>357790.53</v>
      </c>
      <c r="L125" s="250">
        <v>344106.9</v>
      </c>
      <c r="M125" s="250">
        <v>353363.73</v>
      </c>
      <c r="N125" s="250">
        <v>351150.33</v>
      </c>
      <c r="O125" s="250">
        <v>340751.1</v>
      </c>
      <c r="P125" s="250">
        <v>351150.33</v>
      </c>
      <c r="Q125" s="250">
        <v>333396.90000000002</v>
      </c>
      <c r="R125" s="251">
        <v>357719.28</v>
      </c>
      <c r="S125"/>
      <c r="T125"/>
      <c r="U125"/>
      <c r="V125"/>
      <c r="W125"/>
      <c r="X125"/>
    </row>
    <row r="126" spans="2:24" s="573" customFormat="1" hidden="1" x14ac:dyDescent="0.25">
      <c r="B126" s="488"/>
      <c r="C126" s="484"/>
      <c r="D126" s="484"/>
      <c r="E126" s="581" t="s">
        <v>61</v>
      </c>
      <c r="F126" s="582">
        <v>-40556</v>
      </c>
      <c r="G126" s="250"/>
      <c r="H126" s="250"/>
      <c r="I126" s="250"/>
      <c r="J126" s="250"/>
      <c r="K126" s="250"/>
      <c r="L126" s="250"/>
      <c r="M126" s="272"/>
      <c r="N126" s="273"/>
      <c r="O126" s="274"/>
      <c r="P126" s="250"/>
      <c r="Q126" s="250"/>
      <c r="R126" s="251"/>
      <c r="S126"/>
      <c r="T126"/>
      <c r="U126"/>
      <c r="V126"/>
      <c r="W126"/>
      <c r="X126"/>
    </row>
    <row r="127" spans="2:24" s="573" customFormat="1" hidden="1" x14ac:dyDescent="0.25">
      <c r="B127" s="488">
        <v>1</v>
      </c>
      <c r="C127" s="179" t="s">
        <v>72</v>
      </c>
      <c r="D127" s="180">
        <v>72.540000000000006</v>
      </c>
      <c r="E127" s="181">
        <v>1</v>
      </c>
      <c r="F127" s="183">
        <v>26477.1</v>
      </c>
      <c r="G127" s="183">
        <v>2248.7399999999998</v>
      </c>
      <c r="H127" s="184">
        <v>2031.12</v>
      </c>
      <c r="I127" s="183">
        <v>2248.7399999999998</v>
      </c>
      <c r="J127" s="183">
        <v>2176.1999999999998</v>
      </c>
      <c r="K127" s="183">
        <v>2248.7399999999998</v>
      </c>
      <c r="L127" s="183">
        <v>2176.1999999999998</v>
      </c>
      <c r="M127" s="183">
        <v>2248.7399999999998</v>
      </c>
      <c r="N127" s="183">
        <v>2248.7399999999998</v>
      </c>
      <c r="O127" s="183">
        <v>2176.1999999999998</v>
      </c>
      <c r="P127" s="183">
        <v>2248.7399999999998</v>
      </c>
      <c r="Q127" s="183">
        <v>2176.1999999999998</v>
      </c>
      <c r="R127" s="185">
        <v>2248.7399999999998</v>
      </c>
      <c r="S127"/>
      <c r="T127"/>
      <c r="U127"/>
      <c r="V127"/>
      <c r="W127"/>
      <c r="X127"/>
    </row>
    <row r="128" spans="2:24" s="573" customFormat="1" hidden="1" x14ac:dyDescent="0.25">
      <c r="B128" s="488">
        <v>2</v>
      </c>
      <c r="C128" s="179" t="s">
        <v>88</v>
      </c>
      <c r="D128" s="180">
        <v>73.59</v>
      </c>
      <c r="E128" s="181">
        <v>2</v>
      </c>
      <c r="F128" s="183">
        <v>53720.7</v>
      </c>
      <c r="G128" s="183">
        <v>4562.58</v>
      </c>
      <c r="H128" s="184">
        <v>4121.04</v>
      </c>
      <c r="I128" s="183">
        <v>4562.58</v>
      </c>
      <c r="J128" s="183">
        <v>4415.3999999999996</v>
      </c>
      <c r="K128" s="183">
        <v>4562.58</v>
      </c>
      <c r="L128" s="183">
        <v>4415.3999999999996</v>
      </c>
      <c r="M128" s="183">
        <v>4562.58</v>
      </c>
      <c r="N128" s="183">
        <v>4562.58</v>
      </c>
      <c r="O128" s="183">
        <v>4415.3999999999996</v>
      </c>
      <c r="P128" s="183">
        <v>4562.58</v>
      </c>
      <c r="Q128" s="183">
        <v>4415.3999999999996</v>
      </c>
      <c r="R128" s="185">
        <v>4562.58</v>
      </c>
      <c r="S128"/>
      <c r="T128"/>
      <c r="U128"/>
      <c r="V128"/>
      <c r="W128"/>
      <c r="X128"/>
    </row>
    <row r="129" spans="2:24" s="573" customFormat="1" ht="33.6" customHeight="1" x14ac:dyDescent="0.25">
      <c r="B129" s="488">
        <v>3</v>
      </c>
      <c r="C129" s="179" t="s">
        <v>89</v>
      </c>
      <c r="D129" s="180">
        <v>74.63</v>
      </c>
      <c r="E129" s="181">
        <v>2</v>
      </c>
      <c r="F129" s="183">
        <v>54479.9</v>
      </c>
      <c r="G129" s="183">
        <v>4627.0600000000004</v>
      </c>
      <c r="H129" s="184">
        <v>4179.28</v>
      </c>
      <c r="I129" s="183">
        <v>4627.0600000000004</v>
      </c>
      <c r="J129" s="183">
        <v>4477.8</v>
      </c>
      <c r="K129" s="183">
        <v>4627.0600000000004</v>
      </c>
      <c r="L129" s="183">
        <v>4477.8</v>
      </c>
      <c r="M129" s="183">
        <v>4627.0600000000004</v>
      </c>
      <c r="N129" s="183">
        <v>4627.0600000000004</v>
      </c>
      <c r="O129" s="183">
        <v>4477.8</v>
      </c>
      <c r="P129" s="183">
        <v>4627.0600000000004</v>
      </c>
      <c r="Q129" s="183">
        <v>4477.8</v>
      </c>
      <c r="R129" s="185">
        <v>4627.0600000000004</v>
      </c>
      <c r="S129"/>
      <c r="T129"/>
      <c r="U129"/>
      <c r="V129"/>
      <c r="W129"/>
      <c r="X129"/>
    </row>
    <row r="130" spans="2:24" s="573" customFormat="1" x14ac:dyDescent="0.25">
      <c r="B130" s="488">
        <v>4</v>
      </c>
      <c r="C130" s="179" t="s">
        <v>62</v>
      </c>
      <c r="D130" s="180">
        <v>71.400000000000006</v>
      </c>
      <c r="E130" s="181">
        <v>4</v>
      </c>
      <c r="F130" s="183">
        <v>104244</v>
      </c>
      <c r="G130" s="183">
        <v>8853.6</v>
      </c>
      <c r="H130" s="184">
        <v>7996.8</v>
      </c>
      <c r="I130" s="183">
        <v>8853.6</v>
      </c>
      <c r="J130" s="183">
        <v>8568</v>
      </c>
      <c r="K130" s="183">
        <v>8853.6</v>
      </c>
      <c r="L130" s="183">
        <v>8568</v>
      </c>
      <c r="M130" s="183">
        <v>8853.6</v>
      </c>
      <c r="N130" s="183">
        <v>8853.6</v>
      </c>
      <c r="O130" s="183">
        <v>8568</v>
      </c>
      <c r="P130" s="183">
        <v>8853.6</v>
      </c>
      <c r="Q130" s="183">
        <v>8568</v>
      </c>
      <c r="R130" s="185">
        <v>8853.6</v>
      </c>
      <c r="S130"/>
      <c r="T130"/>
      <c r="U130"/>
      <c r="V130"/>
      <c r="W130"/>
      <c r="X130"/>
    </row>
    <row r="131" spans="2:24" s="573" customFormat="1" x14ac:dyDescent="0.25">
      <c r="B131" s="488">
        <v>5</v>
      </c>
      <c r="C131" s="179" t="s">
        <v>63</v>
      </c>
      <c r="D131" s="180">
        <v>78.25</v>
      </c>
      <c r="E131" s="181">
        <v>5</v>
      </c>
      <c r="F131" s="183">
        <v>142806.25</v>
      </c>
      <c r="G131" s="183">
        <v>12128.75</v>
      </c>
      <c r="H131" s="184">
        <v>10955</v>
      </c>
      <c r="I131" s="183">
        <v>12128.75</v>
      </c>
      <c r="J131" s="183">
        <v>11737.5</v>
      </c>
      <c r="K131" s="183">
        <v>12128.75</v>
      </c>
      <c r="L131" s="183">
        <v>11737.5</v>
      </c>
      <c r="M131" s="183">
        <v>12128.75</v>
      </c>
      <c r="N131" s="183">
        <v>12128.75</v>
      </c>
      <c r="O131" s="183">
        <v>11737.5</v>
      </c>
      <c r="P131" s="183">
        <v>12128.75</v>
      </c>
      <c r="Q131" s="183">
        <v>11737.5</v>
      </c>
      <c r="R131" s="185">
        <v>12128.75</v>
      </c>
      <c r="S131"/>
      <c r="T131"/>
      <c r="U131"/>
      <c r="V131"/>
      <c r="W131"/>
      <c r="X131"/>
    </row>
    <row r="132" spans="2:24" s="573" customFormat="1" x14ac:dyDescent="0.25">
      <c r="B132" s="488">
        <v>6</v>
      </c>
      <c r="C132" s="179" t="s">
        <v>82</v>
      </c>
      <c r="D132" s="180">
        <v>71.400000000000006</v>
      </c>
      <c r="E132" s="181">
        <v>14</v>
      </c>
      <c r="F132" s="183">
        <v>364854</v>
      </c>
      <c r="G132" s="183">
        <v>30987.599999999999</v>
      </c>
      <c r="H132" s="184">
        <v>27988.799999999999</v>
      </c>
      <c r="I132" s="183">
        <v>30987.599999999999</v>
      </c>
      <c r="J132" s="183">
        <v>29988</v>
      </c>
      <c r="K132" s="183">
        <v>30987.599999999999</v>
      </c>
      <c r="L132" s="183">
        <v>29988</v>
      </c>
      <c r="M132" s="183">
        <v>30987.599999999999</v>
      </c>
      <c r="N132" s="183">
        <v>30987.599999999999</v>
      </c>
      <c r="O132" s="183">
        <v>29988</v>
      </c>
      <c r="P132" s="183">
        <v>30987.599999999999</v>
      </c>
      <c r="Q132" s="183">
        <v>29988</v>
      </c>
      <c r="R132" s="185">
        <v>30987.599999999999</v>
      </c>
      <c r="S132"/>
      <c r="T132"/>
      <c r="U132"/>
      <c r="V132"/>
      <c r="W132"/>
      <c r="X132"/>
    </row>
    <row r="133" spans="2:24" s="573" customFormat="1" x14ac:dyDescent="0.25">
      <c r="B133" s="186">
        <v>8</v>
      </c>
      <c r="C133" s="187" t="s">
        <v>90</v>
      </c>
      <c r="D133" s="188">
        <v>71.400000000000006</v>
      </c>
      <c r="E133" s="189">
        <v>1</v>
      </c>
      <c r="F133" s="191">
        <v>16065</v>
      </c>
      <c r="G133" s="191">
        <v>2213.4</v>
      </c>
      <c r="H133" s="192">
        <v>1999.2</v>
      </c>
      <c r="I133" s="191">
        <v>2213.4</v>
      </c>
      <c r="J133" s="191">
        <v>2142</v>
      </c>
      <c r="K133" s="191">
        <v>2213.4</v>
      </c>
      <c r="L133" s="191">
        <v>2142</v>
      </c>
      <c r="M133" s="191">
        <v>2213.4</v>
      </c>
      <c r="N133" s="191"/>
      <c r="O133" s="191">
        <v>928.2</v>
      </c>
      <c r="P133" s="191"/>
      <c r="Q133" s="191"/>
      <c r="R133" s="193"/>
      <c r="S133"/>
      <c r="T133"/>
      <c r="U133"/>
      <c r="V133"/>
      <c r="W133"/>
      <c r="X133"/>
    </row>
    <row r="134" spans="2:24" s="573" customFormat="1" x14ac:dyDescent="0.25">
      <c r="B134" s="488">
        <v>8</v>
      </c>
      <c r="C134" s="179" t="s">
        <v>90</v>
      </c>
      <c r="D134" s="180">
        <v>71.400000000000006</v>
      </c>
      <c r="E134" s="181">
        <v>127</v>
      </c>
      <c r="F134" s="183">
        <v>3309747</v>
      </c>
      <c r="G134" s="183">
        <v>278888.40000000002</v>
      </c>
      <c r="H134" s="184">
        <v>255897.60000000001</v>
      </c>
      <c r="I134" s="183">
        <v>281101.8</v>
      </c>
      <c r="J134" s="183">
        <v>272034</v>
      </c>
      <c r="K134" s="183">
        <v>281101.8</v>
      </c>
      <c r="L134" s="183">
        <v>272034</v>
      </c>
      <c r="M134" s="183">
        <v>281101.8</v>
      </c>
      <c r="N134" s="183">
        <v>281101.8</v>
      </c>
      <c r="O134" s="183">
        <v>272034</v>
      </c>
      <c r="P134" s="183">
        <v>281101.8</v>
      </c>
      <c r="Q134" s="183">
        <v>272034</v>
      </c>
      <c r="R134" s="185">
        <v>281101.8</v>
      </c>
      <c r="S134"/>
      <c r="T134"/>
      <c r="U134"/>
      <c r="V134"/>
      <c r="W134"/>
      <c r="X134"/>
    </row>
    <row r="135" spans="2:24" s="573" customFormat="1" x14ac:dyDescent="0.25">
      <c r="B135" s="186">
        <v>8</v>
      </c>
      <c r="C135" s="187" t="s">
        <v>90</v>
      </c>
      <c r="D135" s="188">
        <v>71.400000000000006</v>
      </c>
      <c r="E135" s="189">
        <v>3</v>
      </c>
      <c r="F135" s="191">
        <v>65116.800000000003</v>
      </c>
      <c r="G135" s="191">
        <v>6640.2</v>
      </c>
      <c r="H135" s="192">
        <v>5997.6</v>
      </c>
      <c r="I135" s="191">
        <v>6640.2</v>
      </c>
      <c r="J135" s="191">
        <v>6426</v>
      </c>
      <c r="K135" s="191">
        <v>6640.2</v>
      </c>
      <c r="L135" s="191">
        <v>6426</v>
      </c>
      <c r="M135" s="191">
        <v>6640.2</v>
      </c>
      <c r="N135" s="191">
        <v>6640.2</v>
      </c>
      <c r="O135" s="191">
        <v>6426</v>
      </c>
      <c r="P135" s="191">
        <v>6640.2</v>
      </c>
      <c r="Q135" s="191"/>
      <c r="R135" s="193"/>
      <c r="S135"/>
      <c r="T135"/>
      <c r="U135"/>
      <c r="V135"/>
      <c r="W135"/>
      <c r="X135"/>
    </row>
    <row r="136" spans="2:24" s="573" customFormat="1" ht="33.6" customHeight="1" x14ac:dyDescent="0.25">
      <c r="B136" s="186">
        <v>8</v>
      </c>
      <c r="C136" s="187" t="s">
        <v>90</v>
      </c>
      <c r="D136" s="188">
        <v>71.400000000000006</v>
      </c>
      <c r="E136" s="189">
        <v>1</v>
      </c>
      <c r="F136" s="191">
        <v>12923.4</v>
      </c>
      <c r="G136" s="191">
        <v>2213.4</v>
      </c>
      <c r="H136" s="192">
        <v>1999.2</v>
      </c>
      <c r="I136" s="191">
        <v>2213.4</v>
      </c>
      <c r="J136" s="191">
        <v>2142</v>
      </c>
      <c r="K136" s="191">
        <v>2213.4</v>
      </c>
      <c r="L136" s="191">
        <v>2142</v>
      </c>
      <c r="M136" s="191"/>
      <c r="N136" s="191"/>
      <c r="O136" s="191"/>
      <c r="P136" s="191"/>
      <c r="Q136" s="191"/>
      <c r="R136" s="193"/>
      <c r="S136"/>
      <c r="T136"/>
      <c r="U136"/>
      <c r="V136"/>
      <c r="W136"/>
      <c r="X136"/>
    </row>
    <row r="137" spans="2:24" s="573" customFormat="1" x14ac:dyDescent="0.25">
      <c r="B137" s="186">
        <v>8</v>
      </c>
      <c r="C137" s="187" t="s">
        <v>90</v>
      </c>
      <c r="D137" s="188">
        <v>71.400000000000006</v>
      </c>
      <c r="E137" s="189">
        <v>1</v>
      </c>
      <c r="F137" s="191">
        <v>10781.4</v>
      </c>
      <c r="G137" s="191">
        <v>2213.4</v>
      </c>
      <c r="H137" s="192">
        <v>1999.2</v>
      </c>
      <c r="I137" s="191">
        <v>2213.4</v>
      </c>
      <c r="J137" s="191">
        <v>2142</v>
      </c>
      <c r="K137" s="191">
        <v>2213.4</v>
      </c>
      <c r="L137" s="191"/>
      <c r="M137" s="191"/>
      <c r="N137" s="191"/>
      <c r="O137" s="191"/>
      <c r="P137" s="191"/>
      <c r="Q137" s="191"/>
      <c r="R137" s="193"/>
      <c r="S137"/>
      <c r="T137"/>
      <c r="U137"/>
      <c r="V137"/>
      <c r="W137"/>
      <c r="X137"/>
    </row>
    <row r="138" spans="2:24" s="573" customFormat="1" x14ac:dyDescent="0.25">
      <c r="B138" s="488">
        <v>6</v>
      </c>
      <c r="C138" s="179" t="s">
        <v>90</v>
      </c>
      <c r="D138" s="180">
        <v>71.400000000000006</v>
      </c>
      <c r="E138" s="181">
        <v>1</v>
      </c>
      <c r="F138" s="183">
        <v>4212.6000000000004</v>
      </c>
      <c r="G138" s="183"/>
      <c r="H138" s="184"/>
      <c r="I138" s="183">
        <v>4212.6000000000004</v>
      </c>
      <c r="J138" s="183"/>
      <c r="K138" s="183"/>
      <c r="L138" s="183"/>
      <c r="M138" s="183"/>
      <c r="N138" s="183"/>
      <c r="O138" s="183"/>
      <c r="P138" s="183"/>
      <c r="Q138" s="183"/>
      <c r="R138" s="185"/>
      <c r="S138"/>
      <c r="T138"/>
      <c r="U138"/>
      <c r="V138"/>
      <c r="W138"/>
      <c r="X138"/>
    </row>
    <row r="139" spans="2:24" s="573" customFormat="1" x14ac:dyDescent="0.25">
      <c r="B139" s="186">
        <v>1</v>
      </c>
      <c r="C139" s="187" t="s">
        <v>72</v>
      </c>
      <c r="D139" s="188">
        <v>72.540000000000006</v>
      </c>
      <c r="E139" s="189"/>
      <c r="F139" s="191">
        <v>45700.2</v>
      </c>
      <c r="G139" s="191">
        <v>15741.18</v>
      </c>
      <c r="H139" s="192">
        <v>14217.84</v>
      </c>
      <c r="I139" s="191">
        <v>15741.18</v>
      </c>
      <c r="J139" s="191"/>
      <c r="K139" s="191"/>
      <c r="L139" s="191"/>
      <c r="M139" s="191"/>
      <c r="N139" s="191"/>
      <c r="O139" s="191"/>
      <c r="P139" s="191"/>
      <c r="Q139" s="191"/>
      <c r="R139" s="193"/>
      <c r="S139"/>
      <c r="T139"/>
      <c r="U139"/>
      <c r="V139"/>
      <c r="W139"/>
      <c r="X139"/>
    </row>
    <row r="140" spans="2:24" s="573" customFormat="1" x14ac:dyDescent="0.25">
      <c r="B140" s="186">
        <v>4</v>
      </c>
      <c r="C140" s="187" t="s">
        <v>91</v>
      </c>
      <c r="D140" s="188">
        <v>71.400000000000006</v>
      </c>
      <c r="E140" s="189"/>
      <c r="F140" s="191">
        <v>57834</v>
      </c>
      <c r="G140" s="191">
        <v>19920.599999999999</v>
      </c>
      <c r="H140" s="192">
        <v>17992.8</v>
      </c>
      <c r="I140" s="191">
        <v>19920.599999999999</v>
      </c>
      <c r="J140" s="191"/>
      <c r="K140" s="191"/>
      <c r="L140" s="191"/>
      <c r="M140" s="191"/>
      <c r="N140" s="191"/>
      <c r="O140" s="191"/>
      <c r="P140" s="191"/>
      <c r="Q140" s="191"/>
      <c r="R140" s="193"/>
      <c r="S140"/>
      <c r="T140"/>
      <c r="U140"/>
      <c r="V140"/>
      <c r="W140"/>
      <c r="X140"/>
    </row>
    <row r="141" spans="2:24" s="573" customFormat="1" x14ac:dyDescent="0.25">
      <c r="B141" s="186">
        <v>4</v>
      </c>
      <c r="C141" s="187" t="s">
        <v>62</v>
      </c>
      <c r="D141" s="188">
        <v>71.400000000000006</v>
      </c>
      <c r="E141" s="189"/>
      <c r="F141" s="191">
        <v>25704</v>
      </c>
      <c r="G141" s="191">
        <v>8853.6</v>
      </c>
      <c r="H141" s="192">
        <v>7996.8</v>
      </c>
      <c r="I141" s="191">
        <v>8853.6</v>
      </c>
      <c r="J141" s="191"/>
      <c r="K141" s="191"/>
      <c r="L141" s="191"/>
      <c r="M141" s="191"/>
      <c r="N141" s="191"/>
      <c r="O141" s="191"/>
      <c r="P141" s="191"/>
      <c r="Q141" s="191"/>
      <c r="R141" s="193"/>
      <c r="S141"/>
      <c r="T141"/>
      <c r="U141"/>
      <c r="V141"/>
      <c r="W141"/>
      <c r="X141"/>
    </row>
    <row r="142" spans="2:24" s="573" customFormat="1" x14ac:dyDescent="0.25">
      <c r="B142" s="186">
        <v>5</v>
      </c>
      <c r="C142" s="187" t="s">
        <v>32</v>
      </c>
      <c r="D142" s="188">
        <v>76.59</v>
      </c>
      <c r="E142" s="189"/>
      <c r="F142" s="191">
        <v>6893.1</v>
      </c>
      <c r="G142" s="191">
        <v>2374.29</v>
      </c>
      <c r="H142" s="192">
        <v>2144.52</v>
      </c>
      <c r="I142" s="191">
        <v>2374.29</v>
      </c>
      <c r="J142" s="191"/>
      <c r="K142" s="191"/>
      <c r="L142" s="191"/>
      <c r="M142" s="191"/>
      <c r="N142" s="191"/>
      <c r="O142" s="191"/>
      <c r="P142" s="191"/>
      <c r="Q142" s="191"/>
      <c r="R142" s="193"/>
      <c r="S142"/>
      <c r="T142"/>
      <c r="U142"/>
      <c r="V142"/>
      <c r="W142"/>
      <c r="X142"/>
    </row>
    <row r="143" spans="2:24" s="573" customFormat="1" ht="33.6" customHeight="1" x14ac:dyDescent="0.25">
      <c r="B143" s="186">
        <v>5</v>
      </c>
      <c r="C143" s="187" t="s">
        <v>92</v>
      </c>
      <c r="D143" s="188">
        <v>72.540000000000006</v>
      </c>
      <c r="E143" s="189"/>
      <c r="F143" s="191">
        <v>6528.6</v>
      </c>
      <c r="G143" s="191">
        <v>2248.7399999999998</v>
      </c>
      <c r="H143" s="192">
        <v>2031.12</v>
      </c>
      <c r="I143" s="191">
        <v>2248.7399999999998</v>
      </c>
      <c r="J143" s="191"/>
      <c r="K143" s="191"/>
      <c r="L143" s="191"/>
      <c r="M143" s="191"/>
      <c r="N143" s="191"/>
      <c r="O143" s="191"/>
      <c r="P143" s="191"/>
      <c r="Q143" s="191"/>
      <c r="R143" s="193"/>
      <c r="S143"/>
      <c r="T143"/>
      <c r="U143"/>
      <c r="V143"/>
      <c r="W143"/>
      <c r="X143"/>
    </row>
    <row r="144" spans="2:24" s="573" customFormat="1" x14ac:dyDescent="0.25">
      <c r="B144" s="186">
        <v>5</v>
      </c>
      <c r="C144" s="187" t="s">
        <v>63</v>
      </c>
      <c r="D144" s="188">
        <v>78.25</v>
      </c>
      <c r="E144" s="189"/>
      <c r="F144" s="191">
        <v>21127.5</v>
      </c>
      <c r="G144" s="191">
        <v>7277.25</v>
      </c>
      <c r="H144" s="192">
        <v>6573</v>
      </c>
      <c r="I144" s="191">
        <v>7277.25</v>
      </c>
      <c r="J144" s="191"/>
      <c r="K144" s="191"/>
      <c r="L144" s="191"/>
      <c r="M144" s="191"/>
      <c r="N144" s="191"/>
      <c r="O144" s="191"/>
      <c r="P144" s="191"/>
      <c r="Q144" s="191"/>
      <c r="R144" s="193"/>
      <c r="S144"/>
      <c r="T144"/>
      <c r="U144"/>
      <c r="V144"/>
      <c r="W144"/>
      <c r="X144"/>
    </row>
    <row r="145" spans="2:24" s="573" customFormat="1" x14ac:dyDescent="0.25">
      <c r="B145" s="186">
        <v>6</v>
      </c>
      <c r="C145" s="187" t="s">
        <v>82</v>
      </c>
      <c r="D145" s="188">
        <v>71.400000000000006</v>
      </c>
      <c r="E145" s="189"/>
      <c r="F145" s="191">
        <v>212058</v>
      </c>
      <c r="G145" s="191">
        <v>73042.2</v>
      </c>
      <c r="H145" s="192">
        <v>65973.600000000006</v>
      </c>
      <c r="I145" s="191">
        <v>73042.2</v>
      </c>
      <c r="J145" s="191"/>
      <c r="K145" s="191"/>
      <c r="L145" s="191"/>
      <c r="M145" s="191"/>
      <c r="N145" s="191"/>
      <c r="O145" s="191"/>
      <c r="P145" s="191"/>
      <c r="Q145" s="191"/>
      <c r="R145" s="193"/>
      <c r="S145"/>
      <c r="T145"/>
      <c r="U145"/>
      <c r="V145"/>
      <c r="W145"/>
      <c r="X145"/>
    </row>
    <row r="146" spans="2:24" s="573" customFormat="1" x14ac:dyDescent="0.25">
      <c r="B146" s="186">
        <v>8</v>
      </c>
      <c r="C146" s="187" t="s">
        <v>90</v>
      </c>
      <c r="D146" s="188">
        <v>71.400000000000006</v>
      </c>
      <c r="E146" s="189"/>
      <c r="F146" s="191">
        <v>57834</v>
      </c>
      <c r="G146" s="191">
        <v>19920.599999999999</v>
      </c>
      <c r="H146" s="192">
        <v>17992.8</v>
      </c>
      <c r="I146" s="191">
        <v>19920.599999999999</v>
      </c>
      <c r="J146" s="191"/>
      <c r="K146" s="191"/>
      <c r="L146" s="191"/>
      <c r="M146" s="191"/>
      <c r="N146" s="191"/>
      <c r="O146" s="191"/>
      <c r="P146" s="191"/>
      <c r="Q146" s="191"/>
      <c r="R146" s="193"/>
      <c r="S146"/>
      <c r="T146"/>
      <c r="U146"/>
      <c r="V146"/>
      <c r="W146"/>
      <c r="X146"/>
    </row>
    <row r="147" spans="2:24" s="573" customFormat="1" ht="26.25" x14ac:dyDescent="0.25">
      <c r="B147" s="186">
        <v>8</v>
      </c>
      <c r="C147" s="187" t="s">
        <v>93</v>
      </c>
      <c r="D147" s="188">
        <v>78.25</v>
      </c>
      <c r="E147" s="189"/>
      <c r="F147" s="191">
        <v>7042.5</v>
      </c>
      <c r="G147" s="191">
        <v>2425.75</v>
      </c>
      <c r="H147" s="192">
        <v>2191</v>
      </c>
      <c r="I147" s="191">
        <v>2425.75</v>
      </c>
      <c r="J147" s="191"/>
      <c r="K147" s="191"/>
      <c r="L147" s="191"/>
      <c r="M147" s="191"/>
      <c r="N147" s="191"/>
      <c r="O147" s="191"/>
      <c r="P147" s="191"/>
      <c r="Q147" s="191"/>
      <c r="R147" s="193"/>
      <c r="S147"/>
      <c r="T147"/>
      <c r="U147"/>
      <c r="V147"/>
      <c r="W147"/>
      <c r="X147"/>
    </row>
    <row r="148" spans="2:24" s="573" customFormat="1" ht="33.6" customHeight="1" x14ac:dyDescent="0.25">
      <c r="B148" s="488"/>
      <c r="C148" s="179" t="s">
        <v>68</v>
      </c>
      <c r="D148" s="180"/>
      <c r="E148" s="181"/>
      <c r="F148" s="182">
        <v>12994.95</v>
      </c>
      <c r="G148" s="225"/>
      <c r="H148" s="184"/>
      <c r="I148" s="183"/>
      <c r="J148" s="183"/>
      <c r="K148" s="183"/>
      <c r="L148" s="183"/>
      <c r="M148" s="183"/>
      <c r="N148" s="183"/>
      <c r="O148" s="183"/>
      <c r="P148" s="183"/>
      <c r="Q148" s="183"/>
      <c r="R148" s="275">
        <v>13209.15</v>
      </c>
      <c r="S148"/>
      <c r="T148"/>
      <c r="U148"/>
      <c r="V148"/>
      <c r="W148"/>
      <c r="X148"/>
    </row>
    <row r="149" spans="2:24" s="573" customFormat="1" x14ac:dyDescent="0.25">
      <c r="B149" s="488"/>
      <c r="C149" s="530" t="s">
        <v>94</v>
      </c>
      <c r="D149" s="530"/>
      <c r="E149" s="227">
        <v>27</v>
      </c>
      <c r="F149" s="250">
        <v>710400</v>
      </c>
      <c r="G149" s="250">
        <v>60186.5</v>
      </c>
      <c r="H149" s="250">
        <v>55218.8</v>
      </c>
      <c r="I149" s="250">
        <v>60186.5</v>
      </c>
      <c r="J149" s="250">
        <v>58245</v>
      </c>
      <c r="K149" s="250">
        <v>60186.5</v>
      </c>
      <c r="L149" s="250">
        <v>58245</v>
      </c>
      <c r="M149" s="250">
        <v>60186.5</v>
      </c>
      <c r="N149" s="250">
        <v>60186.5</v>
      </c>
      <c r="O149" s="250">
        <v>58245</v>
      </c>
      <c r="P149" s="250">
        <v>60186.5</v>
      </c>
      <c r="Q149" s="250">
        <v>58245</v>
      </c>
      <c r="R149" s="251">
        <v>61082.2</v>
      </c>
      <c r="S149"/>
      <c r="T149"/>
      <c r="U149"/>
      <c r="V149"/>
      <c r="W149"/>
      <c r="X149"/>
    </row>
    <row r="150" spans="2:24" s="573" customFormat="1" x14ac:dyDescent="0.25">
      <c r="B150" s="488"/>
      <c r="C150" s="484"/>
      <c r="D150" s="484"/>
      <c r="E150" s="485" t="s">
        <v>61</v>
      </c>
      <c r="F150" s="250">
        <v>0</v>
      </c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1"/>
      <c r="S150"/>
      <c r="T150"/>
      <c r="U150"/>
      <c r="V150"/>
      <c r="W150"/>
      <c r="X150"/>
    </row>
    <row r="151" spans="2:24" s="573" customFormat="1" x14ac:dyDescent="0.25">
      <c r="B151" s="488">
        <v>4</v>
      </c>
      <c r="C151" s="179" t="s">
        <v>62</v>
      </c>
      <c r="D151" s="180">
        <v>71.400000000000006</v>
      </c>
      <c r="E151" s="181">
        <v>7</v>
      </c>
      <c r="F151" s="183">
        <v>183283.8</v>
      </c>
      <c r="G151" s="183">
        <v>15493.8</v>
      </c>
      <c r="H151" s="184">
        <v>14851.2</v>
      </c>
      <c r="I151" s="183">
        <v>15493.8</v>
      </c>
      <c r="J151" s="183">
        <v>14994</v>
      </c>
      <c r="K151" s="183">
        <v>15493.8</v>
      </c>
      <c r="L151" s="183">
        <v>14994</v>
      </c>
      <c r="M151" s="183">
        <v>15493.8</v>
      </c>
      <c r="N151" s="183">
        <v>15493.8</v>
      </c>
      <c r="O151" s="183">
        <v>14994</v>
      </c>
      <c r="P151" s="183">
        <v>15493.8</v>
      </c>
      <c r="Q151" s="183">
        <v>14994</v>
      </c>
      <c r="R151" s="185">
        <v>15493.8</v>
      </c>
      <c r="S151"/>
      <c r="T151"/>
      <c r="U151"/>
      <c r="V151"/>
      <c r="W151"/>
      <c r="X151"/>
    </row>
    <row r="152" spans="2:24" s="573" customFormat="1" x14ac:dyDescent="0.25">
      <c r="B152" s="488">
        <v>4</v>
      </c>
      <c r="C152" s="179" t="s">
        <v>20</v>
      </c>
      <c r="D152" s="180">
        <v>71.400000000000006</v>
      </c>
      <c r="E152" s="181">
        <v>1</v>
      </c>
      <c r="F152" s="182">
        <v>26061</v>
      </c>
      <c r="G152" s="183">
        <v>2213.4</v>
      </c>
      <c r="H152" s="184">
        <v>1999.2</v>
      </c>
      <c r="I152" s="183">
        <v>2213.4</v>
      </c>
      <c r="J152" s="183">
        <v>2142</v>
      </c>
      <c r="K152" s="183">
        <v>2213.4</v>
      </c>
      <c r="L152" s="183">
        <v>2142</v>
      </c>
      <c r="M152" s="183">
        <v>2213.4</v>
      </c>
      <c r="N152" s="183">
        <v>2213.4</v>
      </c>
      <c r="O152" s="183">
        <v>2142</v>
      </c>
      <c r="P152" s="183">
        <v>2213.4</v>
      </c>
      <c r="Q152" s="183">
        <v>2142</v>
      </c>
      <c r="R152" s="185">
        <v>2213.4</v>
      </c>
      <c r="S152"/>
      <c r="T152"/>
      <c r="U152"/>
      <c r="V152"/>
      <c r="W152"/>
      <c r="X152"/>
    </row>
    <row r="153" spans="2:24" s="573" customFormat="1" x14ac:dyDescent="0.25">
      <c r="B153" s="488">
        <v>5</v>
      </c>
      <c r="C153" s="179" t="s">
        <v>63</v>
      </c>
      <c r="D153" s="180">
        <v>78.25</v>
      </c>
      <c r="E153" s="181">
        <v>2</v>
      </c>
      <c r="F153" s="183">
        <v>57122.5</v>
      </c>
      <c r="G153" s="183">
        <v>4851.5</v>
      </c>
      <c r="H153" s="184">
        <v>4382</v>
      </c>
      <c r="I153" s="183">
        <v>4851.5</v>
      </c>
      <c r="J153" s="183">
        <v>4695</v>
      </c>
      <c r="K153" s="183">
        <v>4851.5</v>
      </c>
      <c r="L153" s="183">
        <v>4695</v>
      </c>
      <c r="M153" s="183">
        <v>4851.5</v>
      </c>
      <c r="N153" s="183">
        <v>4851.5</v>
      </c>
      <c r="O153" s="183">
        <v>4695</v>
      </c>
      <c r="P153" s="183">
        <v>4851.5</v>
      </c>
      <c r="Q153" s="183">
        <v>4695</v>
      </c>
      <c r="R153" s="185">
        <v>4851.5</v>
      </c>
      <c r="S153"/>
      <c r="T153"/>
      <c r="U153"/>
      <c r="V153"/>
      <c r="W153"/>
      <c r="X153"/>
    </row>
    <row r="154" spans="2:24" s="573" customFormat="1" ht="33.6" customHeight="1" x14ac:dyDescent="0.25">
      <c r="B154" s="488">
        <v>5</v>
      </c>
      <c r="C154" s="179" t="s">
        <v>82</v>
      </c>
      <c r="D154" s="180">
        <v>71.400000000000006</v>
      </c>
      <c r="E154" s="181">
        <v>2</v>
      </c>
      <c r="F154" s="183">
        <v>52122</v>
      </c>
      <c r="G154" s="183">
        <v>4426.8</v>
      </c>
      <c r="H154" s="184">
        <v>3998.4</v>
      </c>
      <c r="I154" s="183">
        <v>4426.8</v>
      </c>
      <c r="J154" s="183">
        <v>4284</v>
      </c>
      <c r="K154" s="183">
        <v>4426.8</v>
      </c>
      <c r="L154" s="183">
        <v>4284</v>
      </c>
      <c r="M154" s="183">
        <v>4426.8</v>
      </c>
      <c r="N154" s="183">
        <v>4426.8</v>
      </c>
      <c r="O154" s="183">
        <v>4284</v>
      </c>
      <c r="P154" s="183">
        <v>4426.8</v>
      </c>
      <c r="Q154" s="183">
        <v>4284</v>
      </c>
      <c r="R154" s="185">
        <v>4426.8</v>
      </c>
      <c r="S154"/>
      <c r="T154"/>
      <c r="U154"/>
      <c r="V154"/>
      <c r="W154"/>
      <c r="X154"/>
    </row>
    <row r="155" spans="2:24" s="573" customFormat="1" x14ac:dyDescent="0.25">
      <c r="B155" s="488">
        <v>8</v>
      </c>
      <c r="C155" s="179" t="s">
        <v>90</v>
      </c>
      <c r="D155" s="180">
        <v>71.400000000000006</v>
      </c>
      <c r="E155" s="181">
        <v>15</v>
      </c>
      <c r="F155" s="183">
        <v>390915</v>
      </c>
      <c r="G155" s="183">
        <v>33201</v>
      </c>
      <c r="H155" s="184">
        <v>29988</v>
      </c>
      <c r="I155" s="183">
        <v>33201</v>
      </c>
      <c r="J155" s="183">
        <v>32130</v>
      </c>
      <c r="K155" s="183">
        <v>33201</v>
      </c>
      <c r="L155" s="183">
        <v>32130</v>
      </c>
      <c r="M155" s="183">
        <v>33201</v>
      </c>
      <c r="N155" s="183">
        <v>33201</v>
      </c>
      <c r="O155" s="183">
        <v>32130</v>
      </c>
      <c r="P155" s="183">
        <v>33201</v>
      </c>
      <c r="Q155" s="183">
        <v>32130</v>
      </c>
      <c r="R155" s="185">
        <v>33201</v>
      </c>
      <c r="S155"/>
      <c r="T155"/>
      <c r="U155"/>
      <c r="V155"/>
      <c r="W155"/>
      <c r="X155"/>
    </row>
    <row r="156" spans="2:24" s="573" customFormat="1" x14ac:dyDescent="0.25">
      <c r="B156" s="488"/>
      <c r="C156" s="179" t="s">
        <v>68</v>
      </c>
      <c r="D156" s="180"/>
      <c r="E156" s="181"/>
      <c r="F156" s="182">
        <v>895.7</v>
      </c>
      <c r="G156" s="225"/>
      <c r="H156" s="184"/>
      <c r="I156" s="183"/>
      <c r="J156" s="183"/>
      <c r="K156" s="183"/>
      <c r="L156" s="183"/>
      <c r="M156" s="183"/>
      <c r="N156" s="183"/>
      <c r="O156" s="270"/>
      <c r="P156" s="267"/>
      <c r="Q156" s="183"/>
      <c r="R156" s="275">
        <v>895.7</v>
      </c>
      <c r="S156"/>
      <c r="T156"/>
      <c r="U156"/>
      <c r="V156"/>
      <c r="W156"/>
      <c r="X156"/>
    </row>
    <row r="157" spans="2:24" s="573" customFormat="1" x14ac:dyDescent="0.25">
      <c r="B157" s="488"/>
      <c r="C157" s="530" t="s">
        <v>95</v>
      </c>
      <c r="D157" s="530"/>
      <c r="E157" s="227">
        <v>22</v>
      </c>
      <c r="F157" s="250">
        <v>545250</v>
      </c>
      <c r="G157" s="250">
        <v>44737.96</v>
      </c>
      <c r="H157" s="250">
        <v>40408.480000000003</v>
      </c>
      <c r="I157" s="250">
        <v>44737.96</v>
      </c>
      <c r="J157" s="250">
        <v>43294.8</v>
      </c>
      <c r="K157" s="250">
        <v>44737.96</v>
      </c>
      <c r="L157" s="250">
        <v>43294.8</v>
      </c>
      <c r="M157" s="250">
        <v>42634.3</v>
      </c>
      <c r="N157" s="250">
        <v>46841.62</v>
      </c>
      <c r="O157" s="250">
        <v>46507.8</v>
      </c>
      <c r="P157" s="250">
        <v>51306.76</v>
      </c>
      <c r="Q157" s="250">
        <v>47578.8</v>
      </c>
      <c r="R157" s="251">
        <v>49168.76</v>
      </c>
      <c r="S157"/>
      <c r="T157"/>
      <c r="U157"/>
      <c r="V157"/>
      <c r="W157"/>
      <c r="X157"/>
    </row>
    <row r="158" spans="2:24" s="573" customFormat="1" ht="37.9" customHeight="1" x14ac:dyDescent="0.25">
      <c r="B158" s="488"/>
      <c r="C158" s="484"/>
      <c r="D158" s="274"/>
      <c r="E158" s="485" t="s">
        <v>61</v>
      </c>
      <c r="F158" s="276">
        <v>0</v>
      </c>
      <c r="G158" s="250"/>
      <c r="H158" s="250"/>
      <c r="I158" s="250"/>
      <c r="J158" s="250"/>
      <c r="K158" s="250"/>
      <c r="L158" s="250"/>
      <c r="M158" s="250"/>
      <c r="N158" s="274"/>
      <c r="O158" s="250"/>
      <c r="P158" s="250"/>
      <c r="Q158" s="250"/>
      <c r="R158" s="251"/>
      <c r="S158"/>
      <c r="T158"/>
      <c r="U158"/>
      <c r="V158"/>
      <c r="W158"/>
      <c r="X158"/>
    </row>
    <row r="159" spans="2:24" s="573" customFormat="1" x14ac:dyDescent="0.25">
      <c r="B159" s="488">
        <v>4</v>
      </c>
      <c r="C159" s="179" t="s">
        <v>72</v>
      </c>
      <c r="D159" s="180">
        <v>72.540000000000006</v>
      </c>
      <c r="E159" s="181">
        <v>4</v>
      </c>
      <c r="F159" s="183">
        <v>105908.4</v>
      </c>
      <c r="G159" s="183">
        <v>8994.9599999999991</v>
      </c>
      <c r="H159" s="184">
        <v>8124.48</v>
      </c>
      <c r="I159" s="183">
        <v>8994.9599999999991</v>
      </c>
      <c r="J159" s="183">
        <v>8704.7999999999993</v>
      </c>
      <c r="K159" s="183">
        <v>8994.9599999999991</v>
      </c>
      <c r="L159" s="183">
        <v>8704.7999999999993</v>
      </c>
      <c r="M159" s="183">
        <v>8994.9599999999991</v>
      </c>
      <c r="N159" s="183">
        <v>8994.9599999999991</v>
      </c>
      <c r="O159" s="183">
        <v>8704.7999999999993</v>
      </c>
      <c r="P159" s="183">
        <v>8994.9599999999991</v>
      </c>
      <c r="Q159" s="183">
        <v>8704.7999999999993</v>
      </c>
      <c r="R159" s="185">
        <v>8994.9599999999991</v>
      </c>
      <c r="S159"/>
      <c r="T159"/>
      <c r="U159"/>
      <c r="V159"/>
      <c r="W159"/>
      <c r="X159"/>
    </row>
    <row r="160" spans="2:24" s="573" customFormat="1" x14ac:dyDescent="0.25">
      <c r="B160" s="186">
        <v>4</v>
      </c>
      <c r="C160" s="187" t="s">
        <v>96</v>
      </c>
      <c r="D160" s="188">
        <v>72.540000000000006</v>
      </c>
      <c r="E160" s="189">
        <v>1</v>
      </c>
      <c r="F160" s="190">
        <v>26477.1</v>
      </c>
      <c r="G160" s="191">
        <v>2248.7399999999998</v>
      </c>
      <c r="H160" s="192">
        <v>2031.12</v>
      </c>
      <c r="I160" s="191">
        <v>2248.7399999999998</v>
      </c>
      <c r="J160" s="191">
        <v>2176.1999999999998</v>
      </c>
      <c r="K160" s="191">
        <v>2248.7399999999998</v>
      </c>
      <c r="L160" s="191">
        <v>2176.1999999999998</v>
      </c>
      <c r="M160" s="191">
        <v>145.08000000000001</v>
      </c>
      <c r="N160" s="191">
        <v>4352.3999999999996</v>
      </c>
      <c r="O160" s="191">
        <v>2176.1999999999998</v>
      </c>
      <c r="P160" s="191">
        <v>2248.7399999999998</v>
      </c>
      <c r="Q160" s="191">
        <v>2176.1999999999998</v>
      </c>
      <c r="R160" s="193">
        <v>2248.7399999999998</v>
      </c>
      <c r="S160"/>
      <c r="T160"/>
      <c r="U160"/>
      <c r="V160"/>
      <c r="W160"/>
      <c r="X160"/>
    </row>
    <row r="161" spans="2:24" s="573" customFormat="1" x14ac:dyDescent="0.25">
      <c r="B161" s="488">
        <v>5</v>
      </c>
      <c r="C161" s="179" t="s">
        <v>82</v>
      </c>
      <c r="D161" s="180">
        <v>71.400000000000006</v>
      </c>
      <c r="E161" s="181">
        <v>9</v>
      </c>
      <c r="F161" s="183">
        <v>234549</v>
      </c>
      <c r="G161" s="183">
        <v>19920.599999999999</v>
      </c>
      <c r="H161" s="184">
        <v>17992.8</v>
      </c>
      <c r="I161" s="183">
        <v>19920.599999999999</v>
      </c>
      <c r="J161" s="183">
        <v>19278</v>
      </c>
      <c r="K161" s="183">
        <v>19920.599999999999</v>
      </c>
      <c r="L161" s="183">
        <v>19278</v>
      </c>
      <c r="M161" s="183">
        <v>19920.599999999999</v>
      </c>
      <c r="N161" s="183">
        <v>19920.599999999999</v>
      </c>
      <c r="O161" s="183">
        <v>19278</v>
      </c>
      <c r="P161" s="183">
        <v>19920.599999999999</v>
      </c>
      <c r="Q161" s="183">
        <v>19278</v>
      </c>
      <c r="R161" s="185">
        <v>19920.599999999999</v>
      </c>
      <c r="S161"/>
      <c r="T161"/>
      <c r="U161"/>
      <c r="V161"/>
      <c r="W161"/>
      <c r="X161"/>
    </row>
    <row r="162" spans="2:24" s="573" customFormat="1" ht="33.6" customHeight="1" x14ac:dyDescent="0.25">
      <c r="B162" s="186">
        <v>5</v>
      </c>
      <c r="C162" s="187" t="s">
        <v>90</v>
      </c>
      <c r="D162" s="188">
        <v>71.400000000000006</v>
      </c>
      <c r="E162" s="189">
        <v>1</v>
      </c>
      <c r="F162" s="191">
        <v>8710.7999999999993</v>
      </c>
      <c r="G162" s="191"/>
      <c r="H162" s="192"/>
      <c r="I162" s="191"/>
      <c r="J162" s="191"/>
      <c r="K162" s="191"/>
      <c r="L162" s="191"/>
      <c r="M162" s="191"/>
      <c r="N162" s="191"/>
      <c r="O162" s="191"/>
      <c r="P162" s="191">
        <v>4355.3999999999996</v>
      </c>
      <c r="Q162" s="191">
        <v>2142</v>
      </c>
      <c r="R162" s="193">
        <v>2213.4</v>
      </c>
      <c r="S162"/>
      <c r="T162"/>
      <c r="U162"/>
      <c r="V162"/>
      <c r="W162"/>
      <c r="X162"/>
    </row>
    <row r="163" spans="2:24" s="573" customFormat="1" x14ac:dyDescent="0.25">
      <c r="B163" s="488">
        <v>5</v>
      </c>
      <c r="C163" s="179" t="s">
        <v>90</v>
      </c>
      <c r="D163" s="180">
        <v>71.400000000000006</v>
      </c>
      <c r="E163" s="181">
        <v>5</v>
      </c>
      <c r="F163" s="183">
        <v>130305</v>
      </c>
      <c r="G163" s="183">
        <v>11067</v>
      </c>
      <c r="H163" s="184">
        <v>9996</v>
      </c>
      <c r="I163" s="183">
        <v>11067</v>
      </c>
      <c r="J163" s="183">
        <v>10710</v>
      </c>
      <c r="K163" s="183">
        <v>11067</v>
      </c>
      <c r="L163" s="183">
        <v>10710</v>
      </c>
      <c r="M163" s="183">
        <v>11067</v>
      </c>
      <c r="N163" s="183">
        <v>11067</v>
      </c>
      <c r="O163" s="183">
        <v>10710</v>
      </c>
      <c r="P163" s="183">
        <v>11067</v>
      </c>
      <c r="Q163" s="183">
        <v>10710</v>
      </c>
      <c r="R163" s="185">
        <v>11067</v>
      </c>
      <c r="S163"/>
      <c r="T163"/>
      <c r="U163"/>
      <c r="V163"/>
      <c r="W163"/>
      <c r="X163"/>
    </row>
    <row r="164" spans="2:24" s="573" customFormat="1" x14ac:dyDescent="0.25">
      <c r="B164" s="186">
        <v>5</v>
      </c>
      <c r="C164" s="187" t="s">
        <v>77</v>
      </c>
      <c r="D164" s="188">
        <v>71.400000000000006</v>
      </c>
      <c r="E164" s="189">
        <v>1</v>
      </c>
      <c r="F164" s="191">
        <v>9781.7999999999993</v>
      </c>
      <c r="G164" s="191"/>
      <c r="H164" s="192"/>
      <c r="I164" s="191"/>
      <c r="J164" s="191"/>
      <c r="K164" s="191"/>
      <c r="L164" s="191"/>
      <c r="M164" s="191"/>
      <c r="N164" s="191"/>
      <c r="O164" s="191">
        <v>3213</v>
      </c>
      <c r="P164" s="191">
        <v>2213.4</v>
      </c>
      <c r="Q164" s="191">
        <v>2142</v>
      </c>
      <c r="R164" s="193">
        <v>2213.4</v>
      </c>
      <c r="S164"/>
      <c r="T164"/>
      <c r="U164"/>
      <c r="V164"/>
      <c r="W164"/>
      <c r="X164"/>
    </row>
    <row r="165" spans="2:24" s="573" customFormat="1" x14ac:dyDescent="0.25">
      <c r="B165" s="488">
        <v>8</v>
      </c>
      <c r="C165" s="179" t="s">
        <v>67</v>
      </c>
      <c r="D165" s="180">
        <v>80.86</v>
      </c>
      <c r="E165" s="181">
        <v>1</v>
      </c>
      <c r="F165" s="183">
        <v>29513.9</v>
      </c>
      <c r="G165" s="183">
        <v>2506.66</v>
      </c>
      <c r="H165" s="184">
        <v>2264.08</v>
      </c>
      <c r="I165" s="183">
        <v>2506.66</v>
      </c>
      <c r="J165" s="183">
        <v>2425.8000000000002</v>
      </c>
      <c r="K165" s="183">
        <v>2506.66</v>
      </c>
      <c r="L165" s="183">
        <v>2425.8000000000002</v>
      </c>
      <c r="M165" s="183">
        <v>2506.66</v>
      </c>
      <c r="N165" s="183">
        <v>2506.66</v>
      </c>
      <c r="O165" s="183">
        <v>2425.8000000000002</v>
      </c>
      <c r="P165" s="183">
        <v>2506.66</v>
      </c>
      <c r="Q165" s="183">
        <v>2425.8000000000002</v>
      </c>
      <c r="R165" s="185">
        <v>2506.66</v>
      </c>
      <c r="S165"/>
      <c r="T165"/>
      <c r="U165"/>
      <c r="V165"/>
      <c r="W165"/>
      <c r="X165"/>
    </row>
    <row r="166" spans="2:24" s="573" customFormat="1" ht="35.25" customHeight="1" x14ac:dyDescent="0.25">
      <c r="B166" s="488"/>
      <c r="C166" s="179" t="s">
        <v>68</v>
      </c>
      <c r="D166" s="180"/>
      <c r="E166" s="181"/>
      <c r="F166" s="191">
        <v>4</v>
      </c>
      <c r="G166" s="225"/>
      <c r="H166" s="184"/>
      <c r="I166" s="183"/>
      <c r="J166" s="183"/>
      <c r="K166" s="183"/>
      <c r="L166" s="277"/>
      <c r="M166" s="272"/>
      <c r="N166" s="183"/>
      <c r="O166" s="183"/>
      <c r="P166" s="278"/>
      <c r="Q166" s="1"/>
      <c r="R166" s="193">
        <v>4</v>
      </c>
      <c r="S166"/>
      <c r="T166"/>
      <c r="U166"/>
      <c r="V166"/>
      <c r="W166"/>
      <c r="X166"/>
    </row>
    <row r="167" spans="2:24" s="573" customFormat="1" ht="27" customHeight="1" x14ac:dyDescent="0.25">
      <c r="B167" s="186"/>
      <c r="C167" s="547" t="s">
        <v>97</v>
      </c>
      <c r="D167" s="547"/>
      <c r="E167" s="279">
        <v>17</v>
      </c>
      <c r="F167" s="250">
        <v>352860</v>
      </c>
      <c r="G167" s="250">
        <v>28774.2</v>
      </c>
      <c r="H167" s="250">
        <v>25989.599999999999</v>
      </c>
      <c r="I167" s="250">
        <v>28774.2</v>
      </c>
      <c r="J167" s="250">
        <v>27846</v>
      </c>
      <c r="K167" s="250">
        <v>28774.2</v>
      </c>
      <c r="L167" s="250">
        <v>25704</v>
      </c>
      <c r="M167" s="250">
        <v>27489</v>
      </c>
      <c r="N167" s="250">
        <v>26560.799999999999</v>
      </c>
      <c r="O167" s="250">
        <v>25704</v>
      </c>
      <c r="P167" s="250">
        <v>33129.599999999999</v>
      </c>
      <c r="Q167" s="250">
        <v>38698.800000000003</v>
      </c>
      <c r="R167" s="251">
        <v>35415.599999999999</v>
      </c>
      <c r="S167"/>
      <c r="T167"/>
      <c r="U167"/>
      <c r="V167"/>
      <c r="W167"/>
      <c r="X167"/>
    </row>
    <row r="168" spans="2:24" s="573" customFormat="1" ht="15" customHeight="1" x14ac:dyDescent="0.25">
      <c r="B168" s="488"/>
      <c r="C168" s="484"/>
      <c r="D168" s="484"/>
      <c r="E168" s="581" t="s">
        <v>61</v>
      </c>
      <c r="F168" s="582">
        <v>-7640</v>
      </c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1"/>
      <c r="S168"/>
      <c r="T168"/>
      <c r="U168"/>
      <c r="V168"/>
      <c r="W168"/>
      <c r="X168"/>
    </row>
    <row r="169" spans="2:24" s="573" customFormat="1" x14ac:dyDescent="0.25">
      <c r="B169" s="488">
        <v>4</v>
      </c>
      <c r="C169" s="179" t="s">
        <v>62</v>
      </c>
      <c r="D169" s="180">
        <v>71.400000000000006</v>
      </c>
      <c r="E169" s="181">
        <v>2</v>
      </c>
      <c r="F169" s="183">
        <v>52122</v>
      </c>
      <c r="G169" s="183">
        <v>4426.8</v>
      </c>
      <c r="H169" s="184">
        <v>3998.4</v>
      </c>
      <c r="I169" s="183">
        <v>4426.8</v>
      </c>
      <c r="J169" s="183">
        <v>4284</v>
      </c>
      <c r="K169" s="183">
        <v>4426.8</v>
      </c>
      <c r="L169" s="183">
        <v>4284</v>
      </c>
      <c r="M169" s="183">
        <v>4426.8</v>
      </c>
      <c r="N169" s="183">
        <v>4426.8</v>
      </c>
      <c r="O169" s="183">
        <v>4284</v>
      </c>
      <c r="P169" s="183">
        <v>4426.8</v>
      </c>
      <c r="Q169" s="183">
        <v>4284</v>
      </c>
      <c r="R169" s="185">
        <v>4426.8</v>
      </c>
      <c r="S169"/>
      <c r="T169"/>
      <c r="U169"/>
      <c r="V169"/>
      <c r="W169"/>
      <c r="X169"/>
    </row>
    <row r="170" spans="2:24" s="573" customFormat="1" x14ac:dyDescent="0.25">
      <c r="B170" s="186">
        <v>4</v>
      </c>
      <c r="C170" s="187" t="s">
        <v>62</v>
      </c>
      <c r="D170" s="188">
        <v>71.400000000000006</v>
      </c>
      <c r="E170" s="189">
        <v>1</v>
      </c>
      <c r="F170" s="191">
        <v>11709.6</v>
      </c>
      <c r="G170" s="191">
        <v>2213.4</v>
      </c>
      <c r="H170" s="192">
        <v>1999.2</v>
      </c>
      <c r="I170" s="191">
        <v>2213.4</v>
      </c>
      <c r="J170" s="191">
        <v>2142</v>
      </c>
      <c r="K170" s="191">
        <v>2213.4</v>
      </c>
      <c r="L170" s="191"/>
      <c r="M170" s="191">
        <v>928.2</v>
      </c>
      <c r="N170" s="191"/>
      <c r="O170" s="191"/>
      <c r="P170" s="191"/>
      <c r="Q170" s="191"/>
      <c r="R170" s="193"/>
      <c r="S170"/>
      <c r="T170"/>
      <c r="U170"/>
      <c r="V170"/>
      <c r="W170"/>
      <c r="X170"/>
    </row>
    <row r="171" spans="2:24" s="573" customFormat="1" x14ac:dyDescent="0.25">
      <c r="B171" s="186">
        <v>4</v>
      </c>
      <c r="C171" s="187" t="s">
        <v>90</v>
      </c>
      <c r="D171" s="188">
        <v>71.400000000000006</v>
      </c>
      <c r="E171" s="189">
        <v>2</v>
      </c>
      <c r="F171" s="190">
        <v>15279.6</v>
      </c>
      <c r="G171" s="191"/>
      <c r="H171" s="192"/>
      <c r="I171" s="191"/>
      <c r="J171" s="191"/>
      <c r="K171" s="191"/>
      <c r="L171" s="191"/>
      <c r="M171" s="191"/>
      <c r="N171" s="191"/>
      <c r="O171" s="191"/>
      <c r="P171" s="191">
        <v>6568.8</v>
      </c>
      <c r="Q171" s="191">
        <v>4284</v>
      </c>
      <c r="R171" s="193">
        <v>4426.8</v>
      </c>
      <c r="S171"/>
      <c r="T171"/>
      <c r="U171"/>
      <c r="V171"/>
      <c r="W171"/>
      <c r="X171"/>
    </row>
    <row r="172" spans="2:24" s="573" customFormat="1" x14ac:dyDescent="0.25">
      <c r="B172" s="186">
        <v>4</v>
      </c>
      <c r="C172" s="187" t="s">
        <v>90</v>
      </c>
      <c r="D172" s="188">
        <v>71.400000000000006</v>
      </c>
      <c r="E172" s="189">
        <v>2</v>
      </c>
      <c r="F172" s="191">
        <v>13137.6</v>
      </c>
      <c r="G172" s="191"/>
      <c r="H172" s="192"/>
      <c r="I172" s="191"/>
      <c r="J172" s="191"/>
      <c r="K172" s="191"/>
      <c r="L172" s="191"/>
      <c r="M172" s="191"/>
      <c r="N172" s="191"/>
      <c r="O172" s="191"/>
      <c r="P172" s="191"/>
      <c r="Q172" s="191">
        <v>8710.7999999999993</v>
      </c>
      <c r="R172" s="193">
        <v>4426.8</v>
      </c>
      <c r="S172"/>
      <c r="T172"/>
      <c r="U172"/>
      <c r="V172"/>
      <c r="W172"/>
      <c r="X172"/>
    </row>
    <row r="173" spans="2:24" s="573" customFormat="1" x14ac:dyDescent="0.25">
      <c r="B173" s="488">
        <v>4</v>
      </c>
      <c r="C173" s="179" t="s">
        <v>82</v>
      </c>
      <c r="D173" s="180">
        <v>71.400000000000006</v>
      </c>
      <c r="E173" s="181">
        <v>1</v>
      </c>
      <c r="F173" s="182">
        <v>26061</v>
      </c>
      <c r="G173" s="183">
        <v>2213.4</v>
      </c>
      <c r="H173" s="184">
        <v>1999.2</v>
      </c>
      <c r="I173" s="183">
        <v>2213.4</v>
      </c>
      <c r="J173" s="183">
        <v>2142</v>
      </c>
      <c r="K173" s="183">
        <v>2213.4</v>
      </c>
      <c r="L173" s="183">
        <v>2142</v>
      </c>
      <c r="M173" s="183">
        <v>2213.4</v>
      </c>
      <c r="N173" s="183">
        <v>2213.4</v>
      </c>
      <c r="O173" s="183">
        <v>2142</v>
      </c>
      <c r="P173" s="183">
        <v>2213.4</v>
      </c>
      <c r="Q173" s="183">
        <v>2142</v>
      </c>
      <c r="R173" s="185">
        <v>2213.4</v>
      </c>
      <c r="S173"/>
      <c r="T173"/>
      <c r="U173"/>
      <c r="V173"/>
      <c r="W173"/>
      <c r="X173"/>
    </row>
    <row r="174" spans="2:24" s="573" customFormat="1" x14ac:dyDescent="0.25">
      <c r="B174" s="488">
        <v>5</v>
      </c>
      <c r="C174" s="179" t="s">
        <v>90</v>
      </c>
      <c r="D174" s="180">
        <v>71.400000000000006</v>
      </c>
      <c r="E174" s="181">
        <v>9</v>
      </c>
      <c r="F174" s="183">
        <v>234549</v>
      </c>
      <c r="G174" s="183">
        <v>19920.599999999999</v>
      </c>
      <c r="H174" s="184">
        <v>17992.8</v>
      </c>
      <c r="I174" s="183">
        <v>19920.599999999999</v>
      </c>
      <c r="J174" s="183">
        <v>19278</v>
      </c>
      <c r="K174" s="183">
        <v>19920.599999999999</v>
      </c>
      <c r="L174" s="183">
        <v>19278</v>
      </c>
      <c r="M174" s="183">
        <v>19920.599999999999</v>
      </c>
      <c r="N174" s="183">
        <v>19920.599999999999</v>
      </c>
      <c r="O174" s="183">
        <v>19278</v>
      </c>
      <c r="P174" s="183">
        <v>19920.599999999999</v>
      </c>
      <c r="Q174" s="183">
        <v>19278</v>
      </c>
      <c r="R174" s="185">
        <v>19920.599999999999</v>
      </c>
      <c r="S174"/>
      <c r="T174"/>
      <c r="U174"/>
      <c r="V174"/>
      <c r="W174"/>
      <c r="X174"/>
    </row>
    <row r="175" spans="2:24" s="586" customFormat="1" x14ac:dyDescent="0.25">
      <c r="B175" s="488"/>
      <c r="C175" s="179" t="s">
        <v>68</v>
      </c>
      <c r="D175" s="180"/>
      <c r="E175" s="181"/>
      <c r="F175" s="183">
        <v>1.2</v>
      </c>
      <c r="G175" s="225"/>
      <c r="H175" s="184"/>
      <c r="I175" s="183"/>
      <c r="J175" s="183"/>
      <c r="K175" s="183"/>
      <c r="L175" s="183"/>
      <c r="M175" s="183"/>
      <c r="N175" s="183"/>
      <c r="O175" s="183"/>
      <c r="P175" s="183"/>
      <c r="Q175" s="183"/>
      <c r="R175" s="185">
        <v>1.2</v>
      </c>
      <c r="S175"/>
      <c r="T175"/>
      <c r="U175"/>
      <c r="V175"/>
      <c r="W175"/>
      <c r="X175"/>
    </row>
    <row r="176" spans="2:24" s="573" customFormat="1" x14ac:dyDescent="0.25">
      <c r="B176" s="488"/>
      <c r="C176" s="530" t="s">
        <v>98</v>
      </c>
      <c r="D176" s="530"/>
      <c r="E176" s="227">
        <v>17</v>
      </c>
      <c r="F176" s="250">
        <v>404271</v>
      </c>
      <c r="G176" s="250">
        <v>31187.86</v>
      </c>
      <c r="H176" s="250">
        <v>28169.68</v>
      </c>
      <c r="I176" s="250">
        <v>31187.86</v>
      </c>
      <c r="J176" s="250">
        <v>32323.8</v>
      </c>
      <c r="K176" s="250">
        <v>33401.26</v>
      </c>
      <c r="L176" s="250">
        <v>32323.8</v>
      </c>
      <c r="M176" s="250">
        <v>33401.26</v>
      </c>
      <c r="N176" s="250">
        <v>33401.26</v>
      </c>
      <c r="O176" s="250">
        <v>32323.8</v>
      </c>
      <c r="P176" s="250">
        <v>42112.06</v>
      </c>
      <c r="Q176" s="250">
        <v>36607.800000000003</v>
      </c>
      <c r="R176" s="251">
        <v>37830.559999999998</v>
      </c>
      <c r="S176"/>
      <c r="T176"/>
      <c r="U176"/>
      <c r="V176"/>
      <c r="W176"/>
      <c r="X176"/>
    </row>
    <row r="177" spans="2:24" s="573" customFormat="1" x14ac:dyDescent="0.25">
      <c r="B177" s="488"/>
      <c r="C177" s="484"/>
      <c r="D177" s="484"/>
      <c r="E177" s="485" t="s">
        <v>61</v>
      </c>
      <c r="F177" s="280">
        <v>0</v>
      </c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1"/>
      <c r="S177"/>
      <c r="T177"/>
      <c r="U177"/>
      <c r="V177"/>
      <c r="W177"/>
      <c r="X177"/>
    </row>
    <row r="178" spans="2:24" s="573" customFormat="1" x14ac:dyDescent="0.25">
      <c r="B178" s="488">
        <v>1</v>
      </c>
      <c r="C178" s="179" t="s">
        <v>89</v>
      </c>
      <c r="D178" s="180">
        <v>74.63</v>
      </c>
      <c r="E178" s="181">
        <v>2</v>
      </c>
      <c r="F178" s="183">
        <v>54479.9</v>
      </c>
      <c r="G178" s="183">
        <v>4627.0600000000004</v>
      </c>
      <c r="H178" s="184">
        <v>4179.28</v>
      </c>
      <c r="I178" s="183">
        <v>4627.0600000000004</v>
      </c>
      <c r="J178" s="183">
        <v>4477.8</v>
      </c>
      <c r="K178" s="183">
        <v>4627.0600000000004</v>
      </c>
      <c r="L178" s="183">
        <v>4477.8</v>
      </c>
      <c r="M178" s="183">
        <v>4627.0600000000004</v>
      </c>
      <c r="N178" s="183">
        <v>4627.0600000000004</v>
      </c>
      <c r="O178" s="183">
        <v>4477.8</v>
      </c>
      <c r="P178" s="183">
        <v>4627.0600000000004</v>
      </c>
      <c r="Q178" s="183">
        <v>4477.8</v>
      </c>
      <c r="R178" s="185">
        <v>4627.0600000000004</v>
      </c>
      <c r="S178"/>
      <c r="T178"/>
      <c r="U178"/>
      <c r="V178"/>
      <c r="W178"/>
      <c r="X178"/>
    </row>
    <row r="179" spans="2:24" s="573" customFormat="1" x14ac:dyDescent="0.25">
      <c r="B179" s="488">
        <v>2</v>
      </c>
      <c r="C179" s="179" t="s">
        <v>62</v>
      </c>
      <c r="D179" s="180">
        <v>71.400000000000006</v>
      </c>
      <c r="E179" s="181">
        <v>1</v>
      </c>
      <c r="F179" s="182">
        <v>26061</v>
      </c>
      <c r="G179" s="183">
        <v>2213.4</v>
      </c>
      <c r="H179" s="184">
        <v>1999.2</v>
      </c>
      <c r="I179" s="183">
        <v>2213.4</v>
      </c>
      <c r="J179" s="183">
        <v>2142</v>
      </c>
      <c r="K179" s="183">
        <v>2213.4</v>
      </c>
      <c r="L179" s="183">
        <v>2142</v>
      </c>
      <c r="M179" s="183">
        <v>2213.4</v>
      </c>
      <c r="N179" s="183">
        <v>2213.4</v>
      </c>
      <c r="O179" s="183">
        <v>2142</v>
      </c>
      <c r="P179" s="183">
        <v>2213.4</v>
      </c>
      <c r="Q179" s="183">
        <v>2142</v>
      </c>
      <c r="R179" s="185">
        <v>2213.4</v>
      </c>
      <c r="S179"/>
      <c r="T179"/>
      <c r="U179"/>
      <c r="V179"/>
      <c r="W179"/>
      <c r="X179"/>
    </row>
    <row r="180" spans="2:24" s="573" customFormat="1" x14ac:dyDescent="0.25">
      <c r="B180" s="488">
        <v>3</v>
      </c>
      <c r="C180" s="179" t="s">
        <v>82</v>
      </c>
      <c r="D180" s="180">
        <v>71.400000000000006</v>
      </c>
      <c r="E180" s="181">
        <v>1</v>
      </c>
      <c r="F180" s="183">
        <v>26061</v>
      </c>
      <c r="G180" s="183">
        <v>2213.4</v>
      </c>
      <c r="H180" s="184">
        <v>1999.2</v>
      </c>
      <c r="I180" s="183">
        <v>2213.4</v>
      </c>
      <c r="J180" s="183">
        <v>2142</v>
      </c>
      <c r="K180" s="183">
        <v>2213.4</v>
      </c>
      <c r="L180" s="183">
        <v>2142</v>
      </c>
      <c r="M180" s="183">
        <v>2213.4</v>
      </c>
      <c r="N180" s="183">
        <v>2213.4</v>
      </c>
      <c r="O180" s="183">
        <v>2142</v>
      </c>
      <c r="P180" s="183">
        <v>2213.4</v>
      </c>
      <c r="Q180" s="183">
        <v>2142</v>
      </c>
      <c r="R180" s="185">
        <v>2213.4</v>
      </c>
      <c r="S180"/>
      <c r="T180"/>
      <c r="U180"/>
      <c r="V180"/>
      <c r="W180"/>
      <c r="X180"/>
    </row>
    <row r="181" spans="2:24" s="573" customFormat="1" x14ac:dyDescent="0.25">
      <c r="B181" s="488">
        <v>3</v>
      </c>
      <c r="C181" s="179" t="s">
        <v>82</v>
      </c>
      <c r="D181" s="180">
        <v>71.400000000000006</v>
      </c>
      <c r="E181" s="181">
        <v>1</v>
      </c>
      <c r="F181" s="183">
        <v>19635</v>
      </c>
      <c r="G181" s="183"/>
      <c r="H181" s="184"/>
      <c r="I181" s="183"/>
      <c r="J181" s="183">
        <v>2142</v>
      </c>
      <c r="K181" s="183">
        <v>2213.4</v>
      </c>
      <c r="L181" s="183">
        <v>2142</v>
      </c>
      <c r="M181" s="183">
        <v>2213.4</v>
      </c>
      <c r="N181" s="183">
        <v>2213.4</v>
      </c>
      <c r="O181" s="183">
        <v>2142</v>
      </c>
      <c r="P181" s="183">
        <v>2213.4</v>
      </c>
      <c r="Q181" s="183">
        <v>2142</v>
      </c>
      <c r="R181" s="185">
        <v>2213.4</v>
      </c>
      <c r="S181"/>
      <c r="T181"/>
      <c r="U181"/>
      <c r="V181"/>
      <c r="W181"/>
      <c r="X181"/>
    </row>
    <row r="182" spans="2:24" s="573" customFormat="1" x14ac:dyDescent="0.25">
      <c r="B182" s="186">
        <v>4</v>
      </c>
      <c r="C182" s="187" t="s">
        <v>90</v>
      </c>
      <c r="D182" s="188">
        <v>71.400000000000006</v>
      </c>
      <c r="E182" s="189">
        <v>2</v>
      </c>
      <c r="F182" s="191">
        <v>17421.599999999999</v>
      </c>
      <c r="G182" s="191"/>
      <c r="H182" s="192"/>
      <c r="I182" s="191"/>
      <c r="J182" s="191"/>
      <c r="K182" s="191"/>
      <c r="L182" s="191"/>
      <c r="M182" s="191"/>
      <c r="N182" s="191"/>
      <c r="O182" s="191"/>
      <c r="P182" s="191">
        <v>8710.7999999999993</v>
      </c>
      <c r="Q182" s="191">
        <v>4284</v>
      </c>
      <c r="R182" s="193">
        <v>4426.8</v>
      </c>
      <c r="S182"/>
      <c r="T182"/>
      <c r="U182"/>
      <c r="V182"/>
      <c r="W182"/>
      <c r="X182"/>
    </row>
    <row r="183" spans="2:24" s="586" customFormat="1" x14ac:dyDescent="0.25">
      <c r="B183" s="488">
        <v>4</v>
      </c>
      <c r="C183" s="179" t="s">
        <v>90</v>
      </c>
      <c r="D183" s="180">
        <v>71.400000000000006</v>
      </c>
      <c r="E183" s="181">
        <v>10</v>
      </c>
      <c r="F183" s="183">
        <v>260610</v>
      </c>
      <c r="G183" s="183">
        <v>22134</v>
      </c>
      <c r="H183" s="184">
        <v>19992</v>
      </c>
      <c r="I183" s="183">
        <v>22134</v>
      </c>
      <c r="J183" s="183">
        <v>21420</v>
      </c>
      <c r="K183" s="183">
        <v>22134</v>
      </c>
      <c r="L183" s="183">
        <v>21420</v>
      </c>
      <c r="M183" s="183">
        <v>22134</v>
      </c>
      <c r="N183" s="183">
        <v>22134</v>
      </c>
      <c r="O183" s="183">
        <v>21420</v>
      </c>
      <c r="P183" s="183">
        <v>22134</v>
      </c>
      <c r="Q183" s="183">
        <v>21420</v>
      </c>
      <c r="R183" s="185">
        <v>22134</v>
      </c>
      <c r="S183"/>
      <c r="T183"/>
      <c r="U183"/>
      <c r="V183"/>
      <c r="W183"/>
      <c r="X183"/>
    </row>
    <row r="184" spans="2:24" s="573" customFormat="1" x14ac:dyDescent="0.25">
      <c r="B184" s="488"/>
      <c r="C184" s="179" t="s">
        <v>68</v>
      </c>
      <c r="D184" s="180"/>
      <c r="E184" s="181"/>
      <c r="F184" s="191">
        <v>2.5</v>
      </c>
      <c r="G184" s="225"/>
      <c r="H184" s="184"/>
      <c r="I184" s="183"/>
      <c r="J184" s="183"/>
      <c r="K184" s="183"/>
      <c r="L184" s="183"/>
      <c r="M184" s="183"/>
      <c r="N184" s="183"/>
      <c r="O184" s="183"/>
      <c r="P184" s="183"/>
      <c r="Q184" s="183"/>
      <c r="R184" s="193">
        <v>2.5</v>
      </c>
      <c r="S184"/>
      <c r="T184"/>
      <c r="U184"/>
      <c r="V184"/>
      <c r="W184"/>
      <c r="X184"/>
    </row>
    <row r="185" spans="2:24" s="573" customFormat="1" x14ac:dyDescent="0.25">
      <c r="B185" s="488"/>
      <c r="C185" s="530" t="s">
        <v>99</v>
      </c>
      <c r="D185" s="530"/>
      <c r="E185" s="227">
        <v>9</v>
      </c>
      <c r="F185" s="281">
        <v>234559</v>
      </c>
      <c r="G185" s="281">
        <v>19920.599999999999</v>
      </c>
      <c r="H185" s="281">
        <v>17992.8</v>
      </c>
      <c r="I185" s="281">
        <v>19920.599999999999</v>
      </c>
      <c r="J185" s="281">
        <v>19278</v>
      </c>
      <c r="K185" s="281">
        <v>19920.599999999999</v>
      </c>
      <c r="L185" s="281">
        <v>19278</v>
      </c>
      <c r="M185" s="281">
        <v>19920.599999999999</v>
      </c>
      <c r="N185" s="281">
        <v>19920.599999999999</v>
      </c>
      <c r="O185" s="281">
        <v>19278</v>
      </c>
      <c r="P185" s="281">
        <v>19920.599999999999</v>
      </c>
      <c r="Q185" s="281">
        <v>19278</v>
      </c>
      <c r="R185" s="282">
        <v>19930.599999999999</v>
      </c>
      <c r="S185"/>
      <c r="T185"/>
      <c r="U185"/>
      <c r="V185"/>
      <c r="W185"/>
      <c r="X185"/>
    </row>
    <row r="186" spans="2:24" s="573" customFormat="1" ht="30.6" customHeight="1" x14ac:dyDescent="0.25">
      <c r="B186" s="488"/>
      <c r="C186" s="484"/>
      <c r="D186" s="484"/>
      <c r="E186" s="485" t="s">
        <v>61</v>
      </c>
      <c r="F186" s="250">
        <v>0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1"/>
      <c r="S186"/>
      <c r="T186"/>
      <c r="U186"/>
      <c r="V186"/>
      <c r="W186"/>
      <c r="X186"/>
    </row>
    <row r="187" spans="2:24" s="573" customFormat="1" x14ac:dyDescent="0.25">
      <c r="B187" s="488">
        <v>1</v>
      </c>
      <c r="C187" s="179" t="s">
        <v>62</v>
      </c>
      <c r="D187" s="180">
        <v>71.400000000000006</v>
      </c>
      <c r="E187" s="181">
        <v>1</v>
      </c>
      <c r="F187" s="183">
        <v>26061</v>
      </c>
      <c r="G187" s="183">
        <v>2213.4</v>
      </c>
      <c r="H187" s="184">
        <v>1999.2</v>
      </c>
      <c r="I187" s="183">
        <v>2213.4</v>
      </c>
      <c r="J187" s="183">
        <v>2142</v>
      </c>
      <c r="K187" s="183">
        <v>2213.4</v>
      </c>
      <c r="L187" s="183">
        <v>2142</v>
      </c>
      <c r="M187" s="183">
        <v>2213.4</v>
      </c>
      <c r="N187" s="183">
        <v>2213.4</v>
      </c>
      <c r="O187" s="183">
        <v>2142</v>
      </c>
      <c r="P187" s="183">
        <v>2213.4</v>
      </c>
      <c r="Q187" s="183">
        <v>2142</v>
      </c>
      <c r="R187" s="185">
        <v>2213.4</v>
      </c>
      <c r="S187"/>
      <c r="T187"/>
      <c r="U187"/>
      <c r="V187"/>
      <c r="W187"/>
      <c r="X187"/>
    </row>
    <row r="188" spans="2:24" s="573" customFormat="1" x14ac:dyDescent="0.25">
      <c r="B188" s="488">
        <v>2</v>
      </c>
      <c r="C188" s="179" t="s">
        <v>90</v>
      </c>
      <c r="D188" s="180">
        <v>71.400000000000006</v>
      </c>
      <c r="E188" s="181">
        <v>8</v>
      </c>
      <c r="F188" s="183">
        <v>208488</v>
      </c>
      <c r="G188" s="183">
        <v>17707.2</v>
      </c>
      <c r="H188" s="184">
        <v>15993.6</v>
      </c>
      <c r="I188" s="183">
        <v>17707.2</v>
      </c>
      <c r="J188" s="183">
        <v>17136</v>
      </c>
      <c r="K188" s="183">
        <v>17707.2</v>
      </c>
      <c r="L188" s="183">
        <v>17136</v>
      </c>
      <c r="M188" s="183">
        <v>17707.2</v>
      </c>
      <c r="N188" s="183">
        <v>17707.2</v>
      </c>
      <c r="O188" s="183">
        <v>17136</v>
      </c>
      <c r="P188" s="183">
        <v>17707.2</v>
      </c>
      <c r="Q188" s="183">
        <v>17136</v>
      </c>
      <c r="R188" s="185">
        <v>17707.2</v>
      </c>
      <c r="S188"/>
      <c r="T188"/>
      <c r="U188"/>
      <c r="V188"/>
      <c r="W188"/>
      <c r="X188"/>
    </row>
    <row r="189" spans="2:24" s="573" customFormat="1" x14ac:dyDescent="0.25">
      <c r="B189" s="488"/>
      <c r="C189" s="179" t="s">
        <v>68</v>
      </c>
      <c r="D189" s="180"/>
      <c r="E189" s="181"/>
      <c r="F189" s="182">
        <v>10</v>
      </c>
      <c r="G189" s="225"/>
      <c r="H189" s="184"/>
      <c r="I189" s="183"/>
      <c r="J189" s="183"/>
      <c r="K189" s="183"/>
      <c r="L189" s="183"/>
      <c r="M189" s="183"/>
      <c r="N189" s="183"/>
      <c r="O189" s="183"/>
      <c r="P189" s="183"/>
      <c r="Q189" s="183"/>
      <c r="R189" s="275">
        <v>10</v>
      </c>
      <c r="S189"/>
      <c r="T189"/>
      <c r="U189"/>
      <c r="V189"/>
      <c r="W189"/>
      <c r="X189"/>
    </row>
    <row r="190" spans="2:24" s="573" customFormat="1" x14ac:dyDescent="0.25">
      <c r="B190" s="488"/>
      <c r="C190" s="530" t="s">
        <v>100</v>
      </c>
      <c r="D190" s="530"/>
      <c r="E190" s="227">
        <v>27</v>
      </c>
      <c r="F190" s="283">
        <v>672117</v>
      </c>
      <c r="G190" s="276">
        <v>50908.2</v>
      </c>
      <c r="H190" s="276">
        <v>49480.2</v>
      </c>
      <c r="I190" s="284">
        <v>57334.2</v>
      </c>
      <c r="J190" s="276">
        <v>53550</v>
      </c>
      <c r="K190" s="276">
        <v>55335</v>
      </c>
      <c r="L190" s="276">
        <v>57762.6</v>
      </c>
      <c r="M190" s="276">
        <v>57548.4</v>
      </c>
      <c r="N190" s="276">
        <v>62561.72</v>
      </c>
      <c r="O190" s="276">
        <v>58117.8</v>
      </c>
      <c r="P190" s="276">
        <v>60055.06</v>
      </c>
      <c r="Q190" s="276">
        <v>53833.8</v>
      </c>
      <c r="R190" s="285">
        <v>55630.02</v>
      </c>
      <c r="S190"/>
      <c r="T190"/>
      <c r="U190"/>
      <c r="V190"/>
      <c r="W190"/>
      <c r="X190"/>
    </row>
    <row r="191" spans="2:24" s="573" customFormat="1" x14ac:dyDescent="0.25">
      <c r="B191" s="488"/>
      <c r="C191" s="484"/>
      <c r="D191" s="484"/>
      <c r="E191" s="581" t="s">
        <v>61</v>
      </c>
      <c r="F191" s="582">
        <v>-11530</v>
      </c>
      <c r="G191" s="276"/>
      <c r="H191" s="276"/>
      <c r="I191" s="284"/>
      <c r="J191" s="276"/>
      <c r="K191" s="276"/>
      <c r="L191" s="276"/>
      <c r="M191" s="276"/>
      <c r="N191" s="276"/>
      <c r="O191" s="276"/>
      <c r="P191" s="276"/>
      <c r="Q191" s="276"/>
      <c r="R191" s="285"/>
      <c r="S191"/>
      <c r="T191"/>
      <c r="U191"/>
      <c r="V191"/>
      <c r="W191"/>
      <c r="X191"/>
    </row>
    <row r="192" spans="2:24" s="573" customFormat="1" ht="15" customHeight="1" x14ac:dyDescent="0.25">
      <c r="B192" s="488">
        <v>1</v>
      </c>
      <c r="C192" s="179" t="s">
        <v>62</v>
      </c>
      <c r="D192" s="180">
        <v>71.400000000000006</v>
      </c>
      <c r="E192" s="181">
        <v>1</v>
      </c>
      <c r="F192" s="183">
        <v>23847.599999999999</v>
      </c>
      <c r="G192" s="183"/>
      <c r="H192" s="184"/>
      <c r="I192" s="183">
        <v>4212.6000000000004</v>
      </c>
      <c r="J192" s="183">
        <v>2142</v>
      </c>
      <c r="K192" s="183">
        <v>2213.4</v>
      </c>
      <c r="L192" s="183">
        <v>2142</v>
      </c>
      <c r="M192" s="183">
        <v>2213.4</v>
      </c>
      <c r="N192" s="183">
        <v>2213.4</v>
      </c>
      <c r="O192" s="183">
        <v>2142</v>
      </c>
      <c r="P192" s="183">
        <v>2213.4</v>
      </c>
      <c r="Q192" s="183">
        <v>2142</v>
      </c>
      <c r="R192" s="185">
        <v>2213.4</v>
      </c>
      <c r="S192"/>
      <c r="T192"/>
      <c r="U192"/>
      <c r="V192"/>
      <c r="W192"/>
      <c r="X192"/>
    </row>
    <row r="193" spans="2:24" s="573" customFormat="1" x14ac:dyDescent="0.25">
      <c r="B193" s="488">
        <v>2</v>
      </c>
      <c r="C193" s="179" t="s">
        <v>90</v>
      </c>
      <c r="D193" s="180">
        <v>71.400000000000006</v>
      </c>
      <c r="E193" s="181">
        <v>22</v>
      </c>
      <c r="F193" s="182">
        <v>572485.19999999995</v>
      </c>
      <c r="G193" s="183">
        <v>46481.4</v>
      </c>
      <c r="H193" s="184">
        <v>45481.8</v>
      </c>
      <c r="I193" s="286">
        <v>48694.8</v>
      </c>
      <c r="J193" s="183">
        <v>47124</v>
      </c>
      <c r="K193" s="183">
        <v>48694.8</v>
      </c>
      <c r="L193" s="183">
        <v>47124</v>
      </c>
      <c r="M193" s="183">
        <v>48694.8</v>
      </c>
      <c r="N193" s="183">
        <v>48694.8</v>
      </c>
      <c r="O193" s="183">
        <v>47124</v>
      </c>
      <c r="P193" s="183">
        <v>48694.8</v>
      </c>
      <c r="Q193" s="183">
        <v>47124</v>
      </c>
      <c r="R193" s="185">
        <v>48694.8</v>
      </c>
      <c r="S193"/>
      <c r="T193"/>
      <c r="U193"/>
      <c r="V193"/>
      <c r="W193"/>
      <c r="X193"/>
    </row>
    <row r="194" spans="2:24" s="573" customFormat="1" x14ac:dyDescent="0.25">
      <c r="B194" s="186">
        <v>2</v>
      </c>
      <c r="C194" s="187" t="s">
        <v>90</v>
      </c>
      <c r="D194" s="188">
        <v>71.400000000000006</v>
      </c>
      <c r="E194" s="189">
        <v>2</v>
      </c>
      <c r="F194" s="190">
        <v>43554</v>
      </c>
      <c r="G194" s="191">
        <v>4426.8</v>
      </c>
      <c r="H194" s="192">
        <v>3998.4</v>
      </c>
      <c r="I194" s="256">
        <v>4426.8</v>
      </c>
      <c r="J194" s="191">
        <v>4284</v>
      </c>
      <c r="K194" s="191">
        <v>4426.8</v>
      </c>
      <c r="L194" s="191">
        <v>4284</v>
      </c>
      <c r="M194" s="191">
        <v>4426.8</v>
      </c>
      <c r="N194" s="191">
        <v>4426.8</v>
      </c>
      <c r="O194" s="191">
        <v>4284</v>
      </c>
      <c r="P194" s="191">
        <v>4426.8</v>
      </c>
      <c r="Q194" s="191"/>
      <c r="R194" s="193"/>
      <c r="S194"/>
      <c r="T194"/>
      <c r="U194"/>
      <c r="V194"/>
      <c r="W194"/>
      <c r="X194"/>
    </row>
    <row r="195" spans="2:24" s="573" customFormat="1" x14ac:dyDescent="0.25">
      <c r="B195" s="488">
        <v>3</v>
      </c>
      <c r="C195" s="179" t="s">
        <v>90</v>
      </c>
      <c r="D195" s="180">
        <v>71.400000000000006</v>
      </c>
      <c r="E195" s="181">
        <v>1</v>
      </c>
      <c r="F195" s="190">
        <v>17350.2</v>
      </c>
      <c r="G195" s="183"/>
      <c r="H195" s="184"/>
      <c r="I195" s="286"/>
      <c r="J195" s="183"/>
      <c r="K195" s="183"/>
      <c r="L195" s="183">
        <v>4212.6000000000004</v>
      </c>
      <c r="M195" s="183">
        <v>2213.4</v>
      </c>
      <c r="N195" s="183">
        <v>2213.4</v>
      </c>
      <c r="O195" s="183">
        <v>2142</v>
      </c>
      <c r="P195" s="183">
        <v>2213.4</v>
      </c>
      <c r="Q195" s="183">
        <v>2142</v>
      </c>
      <c r="R195" s="185">
        <v>2213.4</v>
      </c>
      <c r="S195"/>
      <c r="T195"/>
      <c r="U195"/>
      <c r="V195"/>
      <c r="W195"/>
      <c r="X195"/>
    </row>
    <row r="196" spans="2:24" s="573" customFormat="1" ht="15" customHeight="1" x14ac:dyDescent="0.25">
      <c r="B196" s="186">
        <v>4</v>
      </c>
      <c r="C196" s="187" t="s">
        <v>67</v>
      </c>
      <c r="D196" s="188">
        <v>80.86</v>
      </c>
      <c r="E196" s="189">
        <v>1</v>
      </c>
      <c r="F196" s="191">
        <v>14878.24</v>
      </c>
      <c r="G196" s="191"/>
      <c r="H196" s="192"/>
      <c r="I196" s="191"/>
      <c r="J196" s="191"/>
      <c r="K196" s="191"/>
      <c r="L196" s="191"/>
      <c r="M196" s="191"/>
      <c r="N196" s="191">
        <v>5013.32</v>
      </c>
      <c r="O196" s="191">
        <v>2425.8000000000002</v>
      </c>
      <c r="P196" s="191">
        <v>2506.66</v>
      </c>
      <c r="Q196" s="191">
        <v>2425.8000000000002</v>
      </c>
      <c r="R196" s="193">
        <v>2506.66</v>
      </c>
      <c r="S196"/>
      <c r="T196"/>
      <c r="U196"/>
      <c r="V196"/>
      <c r="W196"/>
      <c r="X196"/>
    </row>
    <row r="197" spans="2:24" s="573" customFormat="1" x14ac:dyDescent="0.25">
      <c r="B197" s="488"/>
      <c r="C197" s="179" t="s">
        <v>68</v>
      </c>
      <c r="D197" s="180"/>
      <c r="E197" s="181"/>
      <c r="F197" s="191">
        <v>1.76</v>
      </c>
      <c r="G197" s="287"/>
      <c r="H197" s="192"/>
      <c r="I197" s="191"/>
      <c r="J197" s="191"/>
      <c r="K197" s="191"/>
      <c r="L197" s="191"/>
      <c r="M197" s="191"/>
      <c r="N197" s="191"/>
      <c r="O197" s="191"/>
      <c r="P197" s="191"/>
      <c r="Q197" s="191"/>
      <c r="R197" s="193">
        <v>1.76</v>
      </c>
      <c r="S197"/>
      <c r="T197"/>
      <c r="U197"/>
      <c r="V197"/>
      <c r="W197"/>
      <c r="X197"/>
    </row>
    <row r="198" spans="2:24" s="573" customFormat="1" x14ac:dyDescent="0.25">
      <c r="B198" s="488"/>
      <c r="C198" s="179"/>
      <c r="D198" s="180"/>
      <c r="E198" s="181"/>
      <c r="F198" s="194"/>
      <c r="G198" s="183"/>
      <c r="H198" s="184"/>
      <c r="I198" s="183"/>
      <c r="J198" s="183"/>
      <c r="K198" s="183"/>
      <c r="L198" s="183"/>
      <c r="M198" s="183"/>
      <c r="N198" s="183"/>
      <c r="O198" s="183"/>
      <c r="P198" s="183"/>
      <c r="Q198" s="183"/>
      <c r="R198" s="185"/>
      <c r="S198"/>
      <c r="T198"/>
      <c r="U198"/>
      <c r="V198"/>
      <c r="W198"/>
      <c r="X198"/>
    </row>
    <row r="199" spans="2:24" s="573" customFormat="1" x14ac:dyDescent="0.25">
      <c r="B199" s="488"/>
      <c r="C199" s="530" t="s">
        <v>101</v>
      </c>
      <c r="D199" s="530"/>
      <c r="E199" s="227">
        <v>7</v>
      </c>
      <c r="F199" s="281">
        <v>182429</v>
      </c>
      <c r="G199" s="281">
        <v>15493.8</v>
      </c>
      <c r="H199" s="281">
        <v>13994.4</v>
      </c>
      <c r="I199" s="281">
        <v>15493.8</v>
      </c>
      <c r="J199" s="281">
        <v>14994</v>
      </c>
      <c r="K199" s="281">
        <v>15493.8</v>
      </c>
      <c r="L199" s="281">
        <v>14994</v>
      </c>
      <c r="M199" s="281">
        <v>15493.8</v>
      </c>
      <c r="N199" s="281">
        <v>15493.8</v>
      </c>
      <c r="O199" s="281">
        <v>14994</v>
      </c>
      <c r="P199" s="281">
        <v>15493.8</v>
      </c>
      <c r="Q199" s="281">
        <v>14994</v>
      </c>
      <c r="R199" s="282">
        <v>15495.8</v>
      </c>
      <c r="S199"/>
      <c r="T199"/>
      <c r="U199"/>
      <c r="V199"/>
      <c r="W199"/>
      <c r="X199"/>
    </row>
    <row r="200" spans="2:24" s="573" customFormat="1" ht="15" customHeight="1" x14ac:dyDescent="0.25">
      <c r="B200" s="488"/>
      <c r="C200" s="484"/>
      <c r="D200" s="484"/>
      <c r="E200" s="581" t="s">
        <v>61</v>
      </c>
      <c r="F200" s="582">
        <v>-17430</v>
      </c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2"/>
      <c r="S200"/>
      <c r="T200"/>
      <c r="U200"/>
      <c r="V200"/>
      <c r="W200"/>
      <c r="X200"/>
    </row>
    <row r="201" spans="2:24" s="573" customFormat="1" x14ac:dyDescent="0.25">
      <c r="B201" s="488">
        <v>1</v>
      </c>
      <c r="C201" s="179" t="s">
        <v>82</v>
      </c>
      <c r="D201" s="180">
        <v>71.400000000000006</v>
      </c>
      <c r="E201" s="181">
        <v>1</v>
      </c>
      <c r="F201" s="183">
        <v>26061</v>
      </c>
      <c r="G201" s="183">
        <v>2213.4</v>
      </c>
      <c r="H201" s="184">
        <v>1999.2</v>
      </c>
      <c r="I201" s="183">
        <v>2213.4</v>
      </c>
      <c r="J201" s="183">
        <v>2142</v>
      </c>
      <c r="K201" s="183">
        <v>2213.4</v>
      </c>
      <c r="L201" s="183">
        <v>2142</v>
      </c>
      <c r="M201" s="183">
        <v>2213.4</v>
      </c>
      <c r="N201" s="183">
        <v>2213.4</v>
      </c>
      <c r="O201" s="183">
        <v>2142</v>
      </c>
      <c r="P201" s="183">
        <v>2213.4</v>
      </c>
      <c r="Q201" s="183">
        <v>2142</v>
      </c>
      <c r="R201" s="185">
        <v>2213.4</v>
      </c>
      <c r="S201"/>
      <c r="T201"/>
      <c r="U201"/>
      <c r="V201"/>
      <c r="W201"/>
      <c r="X201"/>
    </row>
    <row r="202" spans="2:24" s="573" customFormat="1" x14ac:dyDescent="0.25">
      <c r="B202" s="488">
        <v>2</v>
      </c>
      <c r="C202" s="179" t="s">
        <v>90</v>
      </c>
      <c r="D202" s="180">
        <v>71.400000000000006</v>
      </c>
      <c r="E202" s="181">
        <v>6</v>
      </c>
      <c r="F202" s="183">
        <v>156366</v>
      </c>
      <c r="G202" s="183">
        <v>13280.4</v>
      </c>
      <c r="H202" s="184">
        <v>11995.2</v>
      </c>
      <c r="I202" s="183">
        <v>13280.4</v>
      </c>
      <c r="J202" s="183">
        <v>12852</v>
      </c>
      <c r="K202" s="183">
        <v>13280.4</v>
      </c>
      <c r="L202" s="183">
        <v>12852</v>
      </c>
      <c r="M202" s="183">
        <v>13280.4</v>
      </c>
      <c r="N202" s="183">
        <v>13280.4</v>
      </c>
      <c r="O202" s="183">
        <v>12852</v>
      </c>
      <c r="P202" s="183">
        <v>13280.4</v>
      </c>
      <c r="Q202" s="183">
        <v>12852</v>
      </c>
      <c r="R202" s="185">
        <v>13280.4</v>
      </c>
      <c r="S202"/>
      <c r="T202"/>
      <c r="U202"/>
      <c r="V202"/>
      <c r="W202"/>
      <c r="X202"/>
    </row>
    <row r="203" spans="2:24" s="573" customFormat="1" ht="15.75" thickBot="1" x14ac:dyDescent="0.3">
      <c r="B203" s="488"/>
      <c r="C203" s="179" t="s">
        <v>68</v>
      </c>
      <c r="D203" s="180"/>
      <c r="E203" s="181"/>
      <c r="F203" s="182">
        <v>2</v>
      </c>
      <c r="G203" s="225"/>
      <c r="H203" s="184"/>
      <c r="I203" s="183"/>
      <c r="J203" s="183"/>
      <c r="K203" s="183"/>
      <c r="L203" s="183"/>
      <c r="M203" s="183"/>
      <c r="N203" s="183"/>
      <c r="O203" s="183"/>
      <c r="P203" s="183"/>
      <c r="Q203" s="183"/>
      <c r="R203" s="288">
        <v>2</v>
      </c>
      <c r="S203"/>
      <c r="T203"/>
      <c r="U203"/>
      <c r="V203"/>
      <c r="W203"/>
      <c r="X203"/>
    </row>
    <row r="204" spans="2:24" s="573" customFormat="1" ht="28.15" customHeight="1" x14ac:dyDescent="0.25">
      <c r="B204" s="289"/>
      <c r="C204" s="290" t="s">
        <v>102</v>
      </c>
      <c r="D204" s="291"/>
      <c r="E204" s="291"/>
      <c r="F204" s="291"/>
      <c r="G204" s="292"/>
      <c r="H204" s="293"/>
      <c r="I204" s="292"/>
      <c r="J204" s="292"/>
      <c r="K204" s="292"/>
      <c r="L204" s="292"/>
      <c r="M204" s="292"/>
      <c r="N204" s="292"/>
      <c r="O204" s="292"/>
      <c r="P204" s="292"/>
      <c r="Q204" s="292"/>
      <c r="R204" s="294"/>
      <c r="S204"/>
      <c r="T204"/>
      <c r="U204"/>
      <c r="V204"/>
      <c r="W204"/>
      <c r="X204"/>
    </row>
    <row r="205" spans="2:24" s="573" customFormat="1" ht="23.45" customHeight="1" thickBot="1" x14ac:dyDescent="0.3">
      <c r="B205" s="210"/>
      <c r="C205" s="528" t="s">
        <v>103</v>
      </c>
      <c r="D205" s="528"/>
      <c r="E205" s="240">
        <v>105</v>
      </c>
      <c r="F205" s="295">
        <v>2515798</v>
      </c>
      <c r="G205" s="295">
        <v>201787.37</v>
      </c>
      <c r="H205" s="295">
        <v>187614.56</v>
      </c>
      <c r="I205" s="295">
        <v>201787.37</v>
      </c>
      <c r="J205" s="295">
        <v>195278.1</v>
      </c>
      <c r="K205" s="295">
        <v>201787.37</v>
      </c>
      <c r="L205" s="295">
        <v>195420.9</v>
      </c>
      <c r="M205" s="295">
        <v>203293.53</v>
      </c>
      <c r="N205" s="295">
        <v>213912.71</v>
      </c>
      <c r="O205" s="295">
        <v>205604.4</v>
      </c>
      <c r="P205" s="295">
        <v>213004.93</v>
      </c>
      <c r="Q205" s="295">
        <v>234578.7</v>
      </c>
      <c r="R205" s="296">
        <v>261728.06</v>
      </c>
      <c r="S205"/>
      <c r="T205"/>
      <c r="U205"/>
      <c r="V205"/>
      <c r="W205"/>
      <c r="X205"/>
    </row>
    <row r="206" spans="2:24" s="573" customFormat="1" x14ac:dyDescent="0.25">
      <c r="B206" s="244"/>
      <c r="C206" s="529" t="s">
        <v>104</v>
      </c>
      <c r="D206" s="529"/>
      <c r="E206" s="297">
        <v>71</v>
      </c>
      <c r="F206" s="298">
        <v>1821061</v>
      </c>
      <c r="G206" s="299">
        <v>150550.57</v>
      </c>
      <c r="H206" s="298">
        <v>141336.16</v>
      </c>
      <c r="I206" s="298">
        <v>150550.57</v>
      </c>
      <c r="J206" s="298">
        <v>145694.1</v>
      </c>
      <c r="K206" s="298">
        <v>150550.57</v>
      </c>
      <c r="L206" s="298">
        <v>145836.9</v>
      </c>
      <c r="M206" s="298">
        <v>152056.73000000001</v>
      </c>
      <c r="N206" s="298">
        <v>155857.15</v>
      </c>
      <c r="O206" s="298">
        <v>148403.70000000001</v>
      </c>
      <c r="P206" s="298">
        <v>150666.51</v>
      </c>
      <c r="Q206" s="298">
        <v>150620.1</v>
      </c>
      <c r="R206" s="300">
        <v>178937.94</v>
      </c>
      <c r="S206"/>
      <c r="T206"/>
      <c r="U206"/>
      <c r="V206"/>
      <c r="W206"/>
      <c r="X206"/>
    </row>
    <row r="207" spans="2:24" s="573" customFormat="1" x14ac:dyDescent="0.25">
      <c r="B207" s="488"/>
      <c r="C207" s="484"/>
      <c r="D207" s="484"/>
      <c r="E207" s="485" t="s">
        <v>61</v>
      </c>
      <c r="F207" s="250">
        <v>0</v>
      </c>
      <c r="G207" s="250"/>
      <c r="H207" s="250"/>
      <c r="I207" s="250"/>
      <c r="J207" s="250"/>
      <c r="K207" s="250"/>
      <c r="L207" s="250"/>
      <c r="M207" s="301"/>
      <c r="N207" s="250"/>
      <c r="O207" s="250"/>
      <c r="P207" s="302"/>
      <c r="Q207" s="303"/>
      <c r="R207" s="251"/>
      <c r="S207"/>
      <c r="T207"/>
      <c r="U207"/>
      <c r="V207"/>
      <c r="W207"/>
      <c r="X207"/>
    </row>
    <row r="208" spans="2:24" s="573" customFormat="1" x14ac:dyDescent="0.25">
      <c r="B208" s="213">
        <v>1</v>
      </c>
      <c r="C208" s="252" t="s">
        <v>72</v>
      </c>
      <c r="D208" s="253">
        <v>72.540000000000006</v>
      </c>
      <c r="E208" s="304">
        <v>4</v>
      </c>
      <c r="F208" s="286">
        <v>105908.4</v>
      </c>
      <c r="G208" s="286">
        <v>8994.9599999999991</v>
      </c>
      <c r="H208" s="305">
        <v>8124.48</v>
      </c>
      <c r="I208" s="286">
        <v>8994.9599999999991</v>
      </c>
      <c r="J208" s="286">
        <v>8704.7999999999993</v>
      </c>
      <c r="K208" s="286">
        <v>8994.9599999999991</v>
      </c>
      <c r="L208" s="286">
        <v>8704.7999999999993</v>
      </c>
      <c r="M208" s="183">
        <v>8994.9599999999991</v>
      </c>
      <c r="N208" s="183">
        <v>8994.9599999999991</v>
      </c>
      <c r="O208" s="183">
        <v>8704.7999999999993</v>
      </c>
      <c r="P208" s="183">
        <v>8994.9599999999991</v>
      </c>
      <c r="Q208" s="183">
        <v>8704.7999999999993</v>
      </c>
      <c r="R208" s="185">
        <v>8994.9599999999991</v>
      </c>
      <c r="S208"/>
      <c r="T208"/>
      <c r="U208"/>
      <c r="V208"/>
      <c r="W208"/>
      <c r="X208"/>
    </row>
    <row r="209" spans="2:24" s="573" customFormat="1" x14ac:dyDescent="0.25">
      <c r="B209" s="186">
        <v>1</v>
      </c>
      <c r="C209" s="306" t="s">
        <v>72</v>
      </c>
      <c r="D209" s="188">
        <v>72.540000000000006</v>
      </c>
      <c r="E209" s="189">
        <v>1</v>
      </c>
      <c r="F209" s="231">
        <v>19295.64</v>
      </c>
      <c r="G209" s="256">
        <v>2248.7399999999998</v>
      </c>
      <c r="H209" s="257">
        <v>2031.12</v>
      </c>
      <c r="I209" s="256">
        <v>2248.7399999999998</v>
      </c>
      <c r="J209" s="256">
        <v>2176.1999999999998</v>
      </c>
      <c r="K209" s="256">
        <v>2248.7399999999998</v>
      </c>
      <c r="L209" s="256">
        <v>2176.1999999999998</v>
      </c>
      <c r="M209" s="191">
        <v>2248.7399999999998</v>
      </c>
      <c r="N209" s="191">
        <v>2248.7399999999998</v>
      </c>
      <c r="O209" s="191">
        <v>2176.1999999999998</v>
      </c>
      <c r="P209" s="191">
        <v>-435.24</v>
      </c>
      <c r="Q209" s="191"/>
      <c r="R209" s="193"/>
      <c r="S209"/>
      <c r="T209"/>
      <c r="U209"/>
      <c r="V209"/>
      <c r="W209"/>
      <c r="X209"/>
    </row>
    <row r="210" spans="2:24" s="573" customFormat="1" x14ac:dyDescent="0.25">
      <c r="B210" s="488">
        <v>2</v>
      </c>
      <c r="C210" s="179" t="s">
        <v>88</v>
      </c>
      <c r="D210" s="180">
        <v>73.59</v>
      </c>
      <c r="E210" s="181">
        <v>1</v>
      </c>
      <c r="F210" s="183">
        <v>26860.35</v>
      </c>
      <c r="G210" s="286">
        <v>2281.29</v>
      </c>
      <c r="H210" s="305">
        <v>2060.52</v>
      </c>
      <c r="I210" s="286">
        <v>2281.29</v>
      </c>
      <c r="J210" s="286">
        <v>2207.6999999999998</v>
      </c>
      <c r="K210" s="286">
        <v>2281.29</v>
      </c>
      <c r="L210" s="286">
        <v>2207.6999999999998</v>
      </c>
      <c r="M210" s="183">
        <v>2281.29</v>
      </c>
      <c r="N210" s="183">
        <v>2281.29</v>
      </c>
      <c r="O210" s="183">
        <v>2207.6999999999998</v>
      </c>
      <c r="P210" s="183">
        <v>2281.29</v>
      </c>
      <c r="Q210" s="183">
        <v>2207.6999999999998</v>
      </c>
      <c r="R210" s="185">
        <v>2281.29</v>
      </c>
      <c r="S210"/>
      <c r="T210"/>
      <c r="U210"/>
      <c r="V210"/>
      <c r="W210"/>
      <c r="X210"/>
    </row>
    <row r="211" spans="2:24" s="573" customFormat="1" ht="35.25" customHeight="1" x14ac:dyDescent="0.25">
      <c r="B211" s="488">
        <v>4</v>
      </c>
      <c r="C211" s="179" t="s">
        <v>105</v>
      </c>
      <c r="D211" s="180">
        <v>71.400000000000006</v>
      </c>
      <c r="E211" s="181">
        <v>15</v>
      </c>
      <c r="F211" s="183">
        <v>390915</v>
      </c>
      <c r="G211" s="286">
        <v>33201</v>
      </c>
      <c r="H211" s="305">
        <v>31987.200000000001</v>
      </c>
      <c r="I211" s="286">
        <v>33201</v>
      </c>
      <c r="J211" s="286">
        <v>32130</v>
      </c>
      <c r="K211" s="286">
        <v>33201</v>
      </c>
      <c r="L211" s="286">
        <v>32272.799999999999</v>
      </c>
      <c r="M211" s="183">
        <v>33201</v>
      </c>
      <c r="N211" s="183">
        <v>33201</v>
      </c>
      <c r="O211" s="183">
        <v>32130</v>
      </c>
      <c r="P211" s="183">
        <v>33201</v>
      </c>
      <c r="Q211" s="183">
        <v>32130</v>
      </c>
      <c r="R211" s="185">
        <v>33201</v>
      </c>
      <c r="S211"/>
      <c r="T211"/>
      <c r="U211"/>
      <c r="V211"/>
      <c r="W211"/>
      <c r="X211"/>
    </row>
    <row r="212" spans="2:24" s="573" customFormat="1" x14ac:dyDescent="0.25">
      <c r="B212" s="488">
        <v>5</v>
      </c>
      <c r="C212" s="179" t="s">
        <v>96</v>
      </c>
      <c r="D212" s="180">
        <v>72.540000000000006</v>
      </c>
      <c r="E212" s="181">
        <v>4</v>
      </c>
      <c r="F212" s="183">
        <v>105908.4</v>
      </c>
      <c r="G212" s="286">
        <v>8994.9599999999991</v>
      </c>
      <c r="H212" s="305">
        <v>8124.48</v>
      </c>
      <c r="I212" s="286">
        <v>8994.9599999999991</v>
      </c>
      <c r="J212" s="286">
        <v>8704.7999999999993</v>
      </c>
      <c r="K212" s="286">
        <v>8994.9599999999991</v>
      </c>
      <c r="L212" s="286">
        <v>8704.7999999999993</v>
      </c>
      <c r="M212" s="183">
        <v>8994.9599999999991</v>
      </c>
      <c r="N212" s="183">
        <v>8994.9599999999991</v>
      </c>
      <c r="O212" s="183">
        <v>8704.7999999999993</v>
      </c>
      <c r="P212" s="183">
        <v>8994.9599999999991</v>
      </c>
      <c r="Q212" s="183">
        <v>8704.7999999999993</v>
      </c>
      <c r="R212" s="185">
        <v>8994.9599999999991</v>
      </c>
      <c r="S212"/>
      <c r="T212"/>
      <c r="U212"/>
      <c r="V212"/>
      <c r="W212"/>
      <c r="X212"/>
    </row>
    <row r="213" spans="2:24" s="573" customFormat="1" x14ac:dyDescent="0.25">
      <c r="B213" s="488">
        <v>6</v>
      </c>
      <c r="C213" s="179" t="s">
        <v>106</v>
      </c>
      <c r="D213" s="180">
        <v>73.59</v>
      </c>
      <c r="E213" s="181">
        <v>1</v>
      </c>
      <c r="F213" s="183">
        <v>26860.35</v>
      </c>
      <c r="G213" s="286">
        <v>2281.29</v>
      </c>
      <c r="H213" s="305">
        <v>2060.52</v>
      </c>
      <c r="I213" s="286">
        <v>2281.29</v>
      </c>
      <c r="J213" s="286">
        <v>2207.6999999999998</v>
      </c>
      <c r="K213" s="286">
        <v>2281.29</v>
      </c>
      <c r="L213" s="286">
        <v>2207.6999999999998</v>
      </c>
      <c r="M213" s="183">
        <v>2281.29</v>
      </c>
      <c r="N213" s="183">
        <v>2281.29</v>
      </c>
      <c r="O213" s="183">
        <v>2207.6999999999998</v>
      </c>
      <c r="P213" s="183">
        <v>2281.29</v>
      </c>
      <c r="Q213" s="183">
        <v>2207.6999999999998</v>
      </c>
      <c r="R213" s="185">
        <v>2281.29</v>
      </c>
      <c r="S213"/>
      <c r="T213"/>
      <c r="U213"/>
      <c r="V213"/>
      <c r="W213"/>
      <c r="X213"/>
    </row>
    <row r="214" spans="2:24" s="573" customFormat="1" x14ac:dyDescent="0.25">
      <c r="B214" s="488">
        <v>7</v>
      </c>
      <c r="C214" s="179" t="s">
        <v>107</v>
      </c>
      <c r="D214" s="180">
        <v>77.59</v>
      </c>
      <c r="E214" s="181">
        <v>2</v>
      </c>
      <c r="F214" s="183">
        <v>56640.7</v>
      </c>
      <c r="G214" s="286">
        <v>4810.58</v>
      </c>
      <c r="H214" s="305">
        <v>4345.04</v>
      </c>
      <c r="I214" s="286">
        <v>4810.58</v>
      </c>
      <c r="J214" s="286">
        <v>4655.3999999999996</v>
      </c>
      <c r="K214" s="286">
        <v>4810.58</v>
      </c>
      <c r="L214" s="286">
        <v>4655.3999999999996</v>
      </c>
      <c r="M214" s="183">
        <v>4810.58</v>
      </c>
      <c r="N214" s="183">
        <v>4810.58</v>
      </c>
      <c r="O214" s="183">
        <v>4655.3999999999996</v>
      </c>
      <c r="P214" s="183">
        <v>4810.58</v>
      </c>
      <c r="Q214" s="183">
        <v>4655.3999999999996</v>
      </c>
      <c r="R214" s="185">
        <v>4810.58</v>
      </c>
      <c r="S214"/>
      <c r="T214"/>
      <c r="U214"/>
      <c r="V214"/>
      <c r="W214"/>
      <c r="X214"/>
    </row>
    <row r="215" spans="2:24" s="573" customFormat="1" ht="15" customHeight="1" x14ac:dyDescent="0.25">
      <c r="B215" s="488">
        <v>8</v>
      </c>
      <c r="C215" s="179" t="s">
        <v>20</v>
      </c>
      <c r="D215" s="180">
        <v>71.400000000000006</v>
      </c>
      <c r="E215" s="181">
        <v>16</v>
      </c>
      <c r="F215" s="183">
        <v>419046.6</v>
      </c>
      <c r="G215" s="286">
        <v>35414.400000000001</v>
      </c>
      <c r="H215" s="305">
        <v>34057.800000000003</v>
      </c>
      <c r="I215" s="286">
        <v>35414.400000000001</v>
      </c>
      <c r="J215" s="286">
        <v>34272</v>
      </c>
      <c r="K215" s="286">
        <v>35414.400000000001</v>
      </c>
      <c r="L215" s="286">
        <v>34272</v>
      </c>
      <c r="M215" s="183">
        <v>35414.400000000001</v>
      </c>
      <c r="N215" s="183">
        <v>35414.400000000001</v>
      </c>
      <c r="O215" s="183">
        <v>34272</v>
      </c>
      <c r="P215" s="183">
        <v>35414.400000000001</v>
      </c>
      <c r="Q215" s="183">
        <v>34272</v>
      </c>
      <c r="R215" s="185">
        <v>35414.400000000001</v>
      </c>
      <c r="S215"/>
      <c r="T215"/>
      <c r="U215"/>
      <c r="V215"/>
      <c r="W215"/>
      <c r="X215"/>
    </row>
    <row r="216" spans="2:24" s="573" customFormat="1" ht="24.75" customHeight="1" x14ac:dyDescent="0.25">
      <c r="B216" s="186">
        <v>8</v>
      </c>
      <c r="C216" s="187" t="s">
        <v>20</v>
      </c>
      <c r="D216" s="188">
        <v>71.400000000000006</v>
      </c>
      <c r="E216" s="189">
        <v>1</v>
      </c>
      <c r="F216" s="191">
        <v>12923.4</v>
      </c>
      <c r="G216" s="256">
        <v>2213.4</v>
      </c>
      <c r="H216" s="257">
        <v>1999.2</v>
      </c>
      <c r="I216" s="256">
        <v>2213.4</v>
      </c>
      <c r="J216" s="256">
        <v>2142</v>
      </c>
      <c r="K216" s="256">
        <v>2213.4</v>
      </c>
      <c r="L216" s="256">
        <v>2142</v>
      </c>
      <c r="M216" s="191"/>
      <c r="N216" s="191"/>
      <c r="O216" s="191"/>
      <c r="P216" s="191"/>
      <c r="Q216" s="191"/>
      <c r="R216" s="193"/>
      <c r="S216"/>
      <c r="T216"/>
      <c r="U216"/>
      <c r="V216"/>
      <c r="W216"/>
      <c r="X216"/>
    </row>
    <row r="217" spans="2:24" s="573" customFormat="1" x14ac:dyDescent="0.25">
      <c r="B217" s="488">
        <v>9</v>
      </c>
      <c r="C217" s="179" t="s">
        <v>26</v>
      </c>
      <c r="D217" s="180">
        <v>75.64</v>
      </c>
      <c r="E217" s="181">
        <v>4</v>
      </c>
      <c r="F217" s="183">
        <v>110434.4</v>
      </c>
      <c r="G217" s="286">
        <v>9379.36</v>
      </c>
      <c r="H217" s="305">
        <v>8471.68</v>
      </c>
      <c r="I217" s="286">
        <v>9379.36</v>
      </c>
      <c r="J217" s="286">
        <v>9076.7999999999993</v>
      </c>
      <c r="K217" s="286">
        <v>9379.36</v>
      </c>
      <c r="L217" s="286">
        <v>9076.7999999999993</v>
      </c>
      <c r="M217" s="183">
        <v>9379.36</v>
      </c>
      <c r="N217" s="183">
        <v>9379.36</v>
      </c>
      <c r="O217" s="183">
        <v>9076.7999999999993</v>
      </c>
      <c r="P217" s="183">
        <v>9379.36</v>
      </c>
      <c r="Q217" s="183">
        <v>9076.7999999999993</v>
      </c>
      <c r="R217" s="185">
        <v>9379.36</v>
      </c>
      <c r="S217"/>
      <c r="T217"/>
      <c r="U217"/>
      <c r="V217"/>
      <c r="W217"/>
      <c r="X217"/>
    </row>
    <row r="218" spans="2:24" s="573" customFormat="1" x14ac:dyDescent="0.25">
      <c r="B218" s="488">
        <v>10</v>
      </c>
      <c r="C218" s="179" t="s">
        <v>108</v>
      </c>
      <c r="D218" s="180">
        <v>77.59</v>
      </c>
      <c r="E218" s="181">
        <v>1</v>
      </c>
      <c r="F218" s="183">
        <v>28320.35</v>
      </c>
      <c r="G218" s="286">
        <v>2405.29</v>
      </c>
      <c r="H218" s="305">
        <v>2172.52</v>
      </c>
      <c r="I218" s="286">
        <v>2405.29</v>
      </c>
      <c r="J218" s="286">
        <v>2327.6999999999998</v>
      </c>
      <c r="K218" s="286">
        <v>2405.29</v>
      </c>
      <c r="L218" s="286">
        <v>2327.6999999999998</v>
      </c>
      <c r="M218" s="183">
        <v>2405.29</v>
      </c>
      <c r="N218" s="183">
        <v>2405.29</v>
      </c>
      <c r="O218" s="183">
        <v>2327.6999999999998</v>
      </c>
      <c r="P218" s="183">
        <v>2405.29</v>
      </c>
      <c r="Q218" s="183">
        <v>2327.6999999999998</v>
      </c>
      <c r="R218" s="185">
        <v>2405.29</v>
      </c>
      <c r="S218"/>
      <c r="T218"/>
      <c r="U218"/>
      <c r="V218"/>
      <c r="W218"/>
      <c r="X218"/>
    </row>
    <row r="219" spans="2:24" s="573" customFormat="1" x14ac:dyDescent="0.25">
      <c r="B219" s="488">
        <v>12</v>
      </c>
      <c r="C219" s="179" t="s">
        <v>23</v>
      </c>
      <c r="D219" s="180">
        <v>71.400000000000006</v>
      </c>
      <c r="E219" s="181">
        <v>2</v>
      </c>
      <c r="F219" s="183">
        <v>52122</v>
      </c>
      <c r="G219" s="286">
        <v>4426.8</v>
      </c>
      <c r="H219" s="305">
        <v>3998.4</v>
      </c>
      <c r="I219" s="286">
        <v>4426.8</v>
      </c>
      <c r="J219" s="286">
        <v>4284</v>
      </c>
      <c r="K219" s="286">
        <v>4426.8</v>
      </c>
      <c r="L219" s="286">
        <v>4284</v>
      </c>
      <c r="M219" s="183">
        <v>4426.8</v>
      </c>
      <c r="N219" s="183">
        <v>4426.8</v>
      </c>
      <c r="O219" s="183">
        <v>4284</v>
      </c>
      <c r="P219" s="183">
        <v>4426.8</v>
      </c>
      <c r="Q219" s="183">
        <v>4284</v>
      </c>
      <c r="R219" s="185">
        <v>4426.8</v>
      </c>
      <c r="S219"/>
      <c r="T219"/>
      <c r="U219"/>
      <c r="V219"/>
      <c r="W219"/>
      <c r="X219"/>
    </row>
    <row r="220" spans="2:24" s="573" customFormat="1" x14ac:dyDescent="0.25">
      <c r="B220" s="186">
        <v>13</v>
      </c>
      <c r="C220" s="187" t="s">
        <v>109</v>
      </c>
      <c r="D220" s="188">
        <v>72.540000000000006</v>
      </c>
      <c r="E220" s="307">
        <v>1</v>
      </c>
      <c r="F220" s="191">
        <v>22052.16</v>
      </c>
      <c r="G220" s="256">
        <v>2248.7399999999998</v>
      </c>
      <c r="H220" s="257">
        <v>2031.12</v>
      </c>
      <c r="I220" s="256">
        <v>2248.7399999999998</v>
      </c>
      <c r="J220" s="256">
        <v>2176.1999999999998</v>
      </c>
      <c r="K220" s="256">
        <v>2248.7399999999998</v>
      </c>
      <c r="L220" s="256">
        <v>2176.1999999999998</v>
      </c>
      <c r="M220" s="191">
        <v>2248.7399999999998</v>
      </c>
      <c r="N220" s="191">
        <v>2248.7399999999998</v>
      </c>
      <c r="O220" s="191">
        <v>2176.1999999999998</v>
      </c>
      <c r="P220" s="191">
        <v>2248.7399999999998</v>
      </c>
      <c r="Q220" s="191"/>
      <c r="R220" s="193"/>
      <c r="S220"/>
      <c r="T220"/>
      <c r="U220"/>
      <c r="V220"/>
      <c r="W220"/>
      <c r="X220"/>
    </row>
    <row r="221" spans="2:24" s="573" customFormat="1" x14ac:dyDescent="0.25">
      <c r="B221" s="186">
        <v>14</v>
      </c>
      <c r="C221" s="187" t="s">
        <v>63</v>
      </c>
      <c r="D221" s="188">
        <v>78.25</v>
      </c>
      <c r="E221" s="189">
        <v>2</v>
      </c>
      <c r="F221" s="191">
        <v>57122.5</v>
      </c>
      <c r="G221" s="256">
        <v>4851.5</v>
      </c>
      <c r="H221" s="257">
        <v>4382</v>
      </c>
      <c r="I221" s="256">
        <v>4851.5</v>
      </c>
      <c r="J221" s="256">
        <v>4695</v>
      </c>
      <c r="K221" s="256">
        <v>4851.5</v>
      </c>
      <c r="L221" s="256">
        <v>4695</v>
      </c>
      <c r="M221" s="191">
        <v>4851.5</v>
      </c>
      <c r="N221" s="191">
        <v>4851.5</v>
      </c>
      <c r="O221" s="191">
        <v>4695</v>
      </c>
      <c r="P221" s="191">
        <v>4851.5</v>
      </c>
      <c r="Q221" s="191">
        <v>4695</v>
      </c>
      <c r="R221" s="193">
        <v>4851.5</v>
      </c>
      <c r="S221"/>
      <c r="T221"/>
      <c r="U221"/>
      <c r="V221"/>
      <c r="W221"/>
      <c r="X221"/>
    </row>
    <row r="222" spans="2:24" s="573" customFormat="1" ht="30.75" customHeight="1" x14ac:dyDescent="0.25">
      <c r="B222" s="186">
        <v>15</v>
      </c>
      <c r="C222" s="187" t="s">
        <v>90</v>
      </c>
      <c r="D222" s="188">
        <v>71.400000000000006</v>
      </c>
      <c r="E222" s="307">
        <v>7</v>
      </c>
      <c r="F222" s="191">
        <v>182427</v>
      </c>
      <c r="G222" s="256">
        <v>15493.8</v>
      </c>
      <c r="H222" s="257">
        <v>15279.6</v>
      </c>
      <c r="I222" s="256">
        <v>15493.8</v>
      </c>
      <c r="J222" s="256">
        <v>14994</v>
      </c>
      <c r="K222" s="256">
        <v>15493.8</v>
      </c>
      <c r="L222" s="256">
        <v>14994</v>
      </c>
      <c r="M222" s="191">
        <v>15493.8</v>
      </c>
      <c r="N222" s="191">
        <v>15493.8</v>
      </c>
      <c r="O222" s="191">
        <v>14994</v>
      </c>
      <c r="P222" s="191">
        <v>15493.8</v>
      </c>
      <c r="Q222" s="191">
        <v>14994</v>
      </c>
      <c r="R222" s="193">
        <v>15493.8</v>
      </c>
      <c r="S222"/>
      <c r="T222"/>
      <c r="U222"/>
      <c r="V222"/>
      <c r="W222"/>
      <c r="X222"/>
    </row>
    <row r="223" spans="2:24" s="573" customFormat="1" x14ac:dyDescent="0.25">
      <c r="B223" s="186">
        <v>15</v>
      </c>
      <c r="C223" s="187" t="s">
        <v>90</v>
      </c>
      <c r="D223" s="188">
        <v>71.400000000000006</v>
      </c>
      <c r="E223" s="307">
        <v>1</v>
      </c>
      <c r="F223" s="191">
        <v>21705.599999999999</v>
      </c>
      <c r="G223" s="256">
        <v>2213.4</v>
      </c>
      <c r="H223" s="257">
        <v>1999.2</v>
      </c>
      <c r="I223" s="256">
        <v>2213.4</v>
      </c>
      <c r="J223" s="256">
        <v>2142</v>
      </c>
      <c r="K223" s="256">
        <v>2213.4</v>
      </c>
      <c r="L223" s="256">
        <v>2142</v>
      </c>
      <c r="M223" s="191">
        <v>2213.4</v>
      </c>
      <c r="N223" s="191">
        <v>2213.4</v>
      </c>
      <c r="O223" s="191">
        <v>2142</v>
      </c>
      <c r="P223" s="191">
        <v>2213.4</v>
      </c>
      <c r="Q223" s="191"/>
      <c r="R223" s="193"/>
      <c r="S223"/>
      <c r="T223"/>
      <c r="U223"/>
      <c r="V223"/>
      <c r="W223"/>
      <c r="X223"/>
    </row>
    <row r="224" spans="2:24" s="573" customFormat="1" x14ac:dyDescent="0.25">
      <c r="B224" s="488">
        <v>16</v>
      </c>
      <c r="C224" s="179" t="s">
        <v>83</v>
      </c>
      <c r="D224" s="180">
        <v>72.540000000000006</v>
      </c>
      <c r="E224" s="181">
        <v>3</v>
      </c>
      <c r="F224" s="183">
        <v>79431.3</v>
      </c>
      <c r="G224" s="286">
        <v>6746.22</v>
      </c>
      <c r="H224" s="305">
        <v>6093.36</v>
      </c>
      <c r="I224" s="286">
        <v>6746.22</v>
      </c>
      <c r="J224" s="286">
        <v>6528.6</v>
      </c>
      <c r="K224" s="286">
        <v>6746.22</v>
      </c>
      <c r="L224" s="286">
        <v>6528.6</v>
      </c>
      <c r="M224" s="183">
        <v>6746.22</v>
      </c>
      <c r="N224" s="183">
        <v>6746.22</v>
      </c>
      <c r="O224" s="183">
        <v>6528.6</v>
      </c>
      <c r="P224" s="183">
        <v>6746.22</v>
      </c>
      <c r="Q224" s="183">
        <v>6528.6</v>
      </c>
      <c r="R224" s="185">
        <v>6746.22</v>
      </c>
      <c r="S224"/>
      <c r="T224"/>
      <c r="U224"/>
      <c r="V224"/>
      <c r="W224"/>
      <c r="X224"/>
    </row>
    <row r="225" spans="2:24" s="573" customFormat="1" x14ac:dyDescent="0.25">
      <c r="B225" s="186">
        <v>17</v>
      </c>
      <c r="C225" s="187" t="s">
        <v>67</v>
      </c>
      <c r="D225" s="188">
        <v>80.86</v>
      </c>
      <c r="E225" s="189">
        <v>1</v>
      </c>
      <c r="F225" s="191">
        <v>16172</v>
      </c>
      <c r="G225" s="191"/>
      <c r="H225" s="192"/>
      <c r="I225" s="191"/>
      <c r="J225" s="191"/>
      <c r="K225" s="191"/>
      <c r="L225" s="191"/>
      <c r="M225" s="191">
        <v>3719.56</v>
      </c>
      <c r="N225" s="191">
        <v>2506.66</v>
      </c>
      <c r="O225" s="191">
        <v>2425.8000000000002</v>
      </c>
      <c r="P225" s="191">
        <v>2506.66</v>
      </c>
      <c r="Q225" s="191">
        <v>2425.8000000000002</v>
      </c>
      <c r="R225" s="193">
        <v>2506.66</v>
      </c>
      <c r="S225"/>
      <c r="T225"/>
      <c r="U225"/>
      <c r="V225"/>
      <c r="W225"/>
      <c r="X225"/>
    </row>
    <row r="226" spans="2:24" s="573" customFormat="1" x14ac:dyDescent="0.25">
      <c r="B226" s="186">
        <v>17</v>
      </c>
      <c r="C226" s="187" t="s">
        <v>67</v>
      </c>
      <c r="D226" s="188">
        <v>80.86</v>
      </c>
      <c r="E226" s="189">
        <v>1</v>
      </c>
      <c r="F226" s="191">
        <v>14878.24</v>
      </c>
      <c r="G226" s="191"/>
      <c r="H226" s="192"/>
      <c r="I226" s="191"/>
      <c r="J226" s="191"/>
      <c r="K226" s="191"/>
      <c r="L226" s="191"/>
      <c r="M226" s="191"/>
      <c r="N226" s="191">
        <v>5013.32</v>
      </c>
      <c r="O226" s="191">
        <v>2425.8000000000002</v>
      </c>
      <c r="P226" s="191">
        <v>2506.66</v>
      </c>
      <c r="Q226" s="191">
        <v>2425.8000000000002</v>
      </c>
      <c r="R226" s="193">
        <v>2506.66</v>
      </c>
      <c r="S226"/>
      <c r="T226"/>
      <c r="U226"/>
      <c r="V226"/>
      <c r="W226"/>
      <c r="X226"/>
    </row>
    <row r="227" spans="2:24" s="573" customFormat="1" ht="36.75" customHeight="1" x14ac:dyDescent="0.25">
      <c r="B227" s="186">
        <v>15</v>
      </c>
      <c r="C227" s="187" t="s">
        <v>90</v>
      </c>
      <c r="D227" s="188">
        <v>71.400000000000006</v>
      </c>
      <c r="E227" s="307">
        <v>1</v>
      </c>
      <c r="F227" s="191">
        <v>6568.8</v>
      </c>
      <c r="G227" s="256"/>
      <c r="H227" s="257"/>
      <c r="I227" s="256"/>
      <c r="J227" s="256"/>
      <c r="K227" s="256"/>
      <c r="L227" s="256"/>
      <c r="M227" s="191"/>
      <c r="N227" s="191"/>
      <c r="O227" s="191"/>
      <c r="P227" s="191"/>
      <c r="Q227" s="191">
        <v>4355.3999999999996</v>
      </c>
      <c r="R227" s="193">
        <v>2213.4</v>
      </c>
      <c r="S227"/>
      <c r="T227"/>
      <c r="U227"/>
      <c r="V227"/>
      <c r="W227"/>
      <c r="X227"/>
    </row>
    <row r="228" spans="2:24" s="573" customFormat="1" x14ac:dyDescent="0.25">
      <c r="B228" s="186">
        <v>9</v>
      </c>
      <c r="C228" s="308" t="s">
        <v>77</v>
      </c>
      <c r="D228" s="188">
        <v>71.400000000000006</v>
      </c>
      <c r="E228" s="189">
        <v>1</v>
      </c>
      <c r="F228" s="191">
        <v>6568.8</v>
      </c>
      <c r="G228" s="191"/>
      <c r="H228" s="192"/>
      <c r="I228" s="191"/>
      <c r="J228" s="191"/>
      <c r="K228" s="191"/>
      <c r="L228" s="191"/>
      <c r="M228" s="191"/>
      <c r="N228" s="191"/>
      <c r="O228" s="191"/>
      <c r="P228" s="191"/>
      <c r="Q228" s="191">
        <v>4355.3999999999996</v>
      </c>
      <c r="R228" s="193">
        <v>2213.4</v>
      </c>
      <c r="S228"/>
      <c r="T228"/>
      <c r="U228"/>
      <c r="V228"/>
      <c r="W228"/>
      <c r="X228"/>
    </row>
    <row r="229" spans="2:24" s="573" customFormat="1" ht="30" customHeight="1" x14ac:dyDescent="0.25">
      <c r="B229" s="488">
        <v>17</v>
      </c>
      <c r="C229" s="179" t="s">
        <v>66</v>
      </c>
      <c r="D229" s="180">
        <v>75.64</v>
      </c>
      <c r="E229" s="309">
        <v>1</v>
      </c>
      <c r="F229" s="183">
        <v>27608.6</v>
      </c>
      <c r="G229" s="286">
        <v>2344.84</v>
      </c>
      <c r="H229" s="305">
        <v>2117.92</v>
      </c>
      <c r="I229" s="286">
        <v>2344.84</v>
      </c>
      <c r="J229" s="286">
        <v>2269.1999999999998</v>
      </c>
      <c r="K229" s="286">
        <v>2344.84</v>
      </c>
      <c r="L229" s="286">
        <v>2269.1999999999998</v>
      </c>
      <c r="M229" s="183">
        <v>2344.84</v>
      </c>
      <c r="N229" s="183">
        <v>2344.84</v>
      </c>
      <c r="O229" s="183">
        <v>2269.1999999999998</v>
      </c>
      <c r="P229" s="183">
        <v>2344.84</v>
      </c>
      <c r="Q229" s="183">
        <v>2269.1999999999998</v>
      </c>
      <c r="R229" s="185">
        <v>2344.84</v>
      </c>
      <c r="S229"/>
      <c r="T229"/>
      <c r="U229"/>
      <c r="V229"/>
      <c r="W229"/>
      <c r="X229"/>
    </row>
    <row r="230" spans="2:24" s="573" customFormat="1" x14ac:dyDescent="0.25">
      <c r="B230" s="488"/>
      <c r="C230" s="179" t="s">
        <v>68</v>
      </c>
      <c r="D230" s="180"/>
      <c r="E230" s="181"/>
      <c r="F230" s="183">
        <v>31290.41</v>
      </c>
      <c r="G230" s="225"/>
      <c r="H230" s="184"/>
      <c r="I230" s="183"/>
      <c r="J230" s="194"/>
      <c r="K230" s="194"/>
      <c r="L230" s="183"/>
      <c r="M230" s="183"/>
      <c r="N230" s="183"/>
      <c r="O230" s="183"/>
      <c r="P230" s="183"/>
      <c r="Q230" s="183"/>
      <c r="R230" s="185">
        <v>27871.53</v>
      </c>
      <c r="S230"/>
      <c r="T230"/>
      <c r="U230"/>
      <c r="V230"/>
      <c r="W230"/>
      <c r="X230"/>
    </row>
    <row r="231" spans="2:24" s="573" customFormat="1" x14ac:dyDescent="0.25">
      <c r="B231" s="488"/>
      <c r="C231" s="179"/>
      <c r="D231" s="180"/>
      <c r="E231" s="181"/>
      <c r="F231" s="183"/>
      <c r="G231" s="194"/>
      <c r="H231" s="184"/>
      <c r="I231" s="183"/>
      <c r="J231" s="194"/>
      <c r="K231" s="194"/>
      <c r="L231" s="183"/>
      <c r="M231" s="183"/>
      <c r="N231" s="183"/>
      <c r="O231" s="183"/>
      <c r="P231" s="183"/>
      <c r="Q231" s="183"/>
      <c r="R231" s="233"/>
      <c r="S231"/>
      <c r="T231"/>
      <c r="U231"/>
      <c r="V231"/>
      <c r="W231"/>
      <c r="X231"/>
    </row>
    <row r="232" spans="2:24" s="573" customFormat="1" x14ac:dyDescent="0.25">
      <c r="B232" s="488"/>
      <c r="C232" s="587" t="s">
        <v>110</v>
      </c>
      <c r="D232" s="587"/>
      <c r="E232" s="227">
        <v>23</v>
      </c>
      <c r="F232" s="228">
        <v>407630</v>
      </c>
      <c r="G232" s="228">
        <v>26854.06</v>
      </c>
      <c r="H232" s="228">
        <v>24255.279999999999</v>
      </c>
      <c r="I232" s="310">
        <v>26854.06</v>
      </c>
      <c r="J232" s="228">
        <v>25987.8</v>
      </c>
      <c r="K232" s="228">
        <v>26854.06</v>
      </c>
      <c r="L232" s="228">
        <v>25987.8</v>
      </c>
      <c r="M232" s="228">
        <v>26854.06</v>
      </c>
      <c r="N232" s="228">
        <v>33672.82</v>
      </c>
      <c r="O232" s="228">
        <v>33604.5</v>
      </c>
      <c r="P232" s="183">
        <v>37955.68</v>
      </c>
      <c r="Q232" s="183">
        <v>60362.400000000001</v>
      </c>
      <c r="R232" s="229">
        <v>58387.48</v>
      </c>
      <c r="S232"/>
      <c r="T232"/>
      <c r="U232"/>
      <c r="V232"/>
      <c r="W232"/>
      <c r="X232"/>
    </row>
    <row r="233" spans="2:24" s="573" customFormat="1" x14ac:dyDescent="0.25">
      <c r="B233" s="488"/>
      <c r="C233" s="484"/>
      <c r="D233" s="484"/>
      <c r="E233" s="311" t="s">
        <v>61</v>
      </c>
      <c r="F233" s="250">
        <v>0</v>
      </c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1"/>
      <c r="S233"/>
      <c r="T233"/>
      <c r="U233"/>
      <c r="V233"/>
      <c r="W233"/>
      <c r="X233"/>
    </row>
    <row r="234" spans="2:24" s="573" customFormat="1" x14ac:dyDescent="0.25">
      <c r="B234" s="488">
        <v>2</v>
      </c>
      <c r="C234" s="179" t="s">
        <v>62</v>
      </c>
      <c r="D234" s="180">
        <v>71.400000000000006</v>
      </c>
      <c r="E234" s="181">
        <v>9</v>
      </c>
      <c r="F234" s="183">
        <v>234549</v>
      </c>
      <c r="G234" s="183">
        <v>19920.599999999999</v>
      </c>
      <c r="H234" s="184">
        <v>17992.8</v>
      </c>
      <c r="I234" s="183">
        <v>19920.599999999999</v>
      </c>
      <c r="J234" s="183">
        <v>19278</v>
      </c>
      <c r="K234" s="183">
        <v>19920.599999999999</v>
      </c>
      <c r="L234" s="183">
        <v>19278</v>
      </c>
      <c r="M234" s="183">
        <v>19920.599999999999</v>
      </c>
      <c r="N234" s="183">
        <v>19920.599999999999</v>
      </c>
      <c r="O234" s="183">
        <v>19278</v>
      </c>
      <c r="P234" s="183">
        <v>19920.599999999999</v>
      </c>
      <c r="Q234" s="183">
        <v>19278</v>
      </c>
      <c r="R234" s="185">
        <v>19920.599999999999</v>
      </c>
      <c r="S234"/>
      <c r="T234"/>
      <c r="U234"/>
      <c r="V234"/>
      <c r="W234"/>
      <c r="X234"/>
    </row>
    <row r="235" spans="2:24" s="573" customFormat="1" x14ac:dyDescent="0.25">
      <c r="B235" s="488">
        <v>3</v>
      </c>
      <c r="C235" s="179" t="s">
        <v>20</v>
      </c>
      <c r="D235" s="180">
        <v>71.400000000000006</v>
      </c>
      <c r="E235" s="181">
        <v>2</v>
      </c>
      <c r="F235" s="183">
        <v>52122</v>
      </c>
      <c r="G235" s="183">
        <v>4426.8</v>
      </c>
      <c r="H235" s="184">
        <v>3998.4</v>
      </c>
      <c r="I235" s="183">
        <v>4426.8</v>
      </c>
      <c r="J235" s="183">
        <v>4284</v>
      </c>
      <c r="K235" s="183">
        <v>4426.8</v>
      </c>
      <c r="L235" s="183">
        <v>4284</v>
      </c>
      <c r="M235" s="183">
        <v>4426.8</v>
      </c>
      <c r="N235" s="183">
        <v>4426.8</v>
      </c>
      <c r="O235" s="183">
        <v>4284</v>
      </c>
      <c r="P235" s="183">
        <v>4426.8</v>
      </c>
      <c r="Q235" s="183">
        <v>4284</v>
      </c>
      <c r="R235" s="185">
        <v>4426.8</v>
      </c>
      <c r="S235"/>
      <c r="T235"/>
      <c r="U235"/>
      <c r="V235"/>
      <c r="W235"/>
      <c r="X235"/>
    </row>
    <row r="236" spans="2:24" s="573" customFormat="1" x14ac:dyDescent="0.25">
      <c r="B236" s="186">
        <v>3</v>
      </c>
      <c r="C236" s="187" t="s">
        <v>72</v>
      </c>
      <c r="D236" s="188">
        <v>72.540000000000006</v>
      </c>
      <c r="E236" s="189">
        <v>2</v>
      </c>
      <c r="F236" s="191">
        <v>24518.52</v>
      </c>
      <c r="G236" s="191"/>
      <c r="H236" s="192"/>
      <c r="I236" s="191"/>
      <c r="J236" s="191"/>
      <c r="K236" s="191"/>
      <c r="L236" s="191"/>
      <c r="M236" s="191"/>
      <c r="N236" s="191">
        <v>6818.76</v>
      </c>
      <c r="O236" s="191">
        <v>4352.3999999999996</v>
      </c>
      <c r="P236" s="191">
        <v>4497.4799999999996</v>
      </c>
      <c r="Q236" s="191">
        <v>4352.3999999999996</v>
      </c>
      <c r="R236" s="193">
        <v>4497.4799999999996</v>
      </c>
      <c r="S236"/>
      <c r="T236"/>
      <c r="U236"/>
      <c r="V236"/>
      <c r="W236"/>
      <c r="X236"/>
    </row>
    <row r="237" spans="2:24" s="573" customFormat="1" x14ac:dyDescent="0.25">
      <c r="B237" s="186">
        <v>3</v>
      </c>
      <c r="C237" s="187" t="s">
        <v>30</v>
      </c>
      <c r="D237" s="188">
        <v>72.540000000000006</v>
      </c>
      <c r="E237" s="189">
        <v>1</v>
      </c>
      <c r="F237" s="191">
        <v>9937.98</v>
      </c>
      <c r="G237" s="191"/>
      <c r="H237" s="192"/>
      <c r="I237" s="191"/>
      <c r="J237" s="191"/>
      <c r="K237" s="191"/>
      <c r="L237" s="191"/>
      <c r="M237" s="191"/>
      <c r="N237" s="191"/>
      <c r="O237" s="191">
        <v>3264.3</v>
      </c>
      <c r="P237" s="191">
        <v>2248.7399999999998</v>
      </c>
      <c r="Q237" s="191">
        <v>2176.1999999999998</v>
      </c>
      <c r="R237" s="193">
        <v>2248.7399999999998</v>
      </c>
      <c r="S237"/>
      <c r="T237"/>
      <c r="U237"/>
      <c r="V237"/>
      <c r="W237"/>
      <c r="X237"/>
    </row>
    <row r="238" spans="2:24" s="573" customFormat="1" x14ac:dyDescent="0.25">
      <c r="B238" s="186">
        <v>4</v>
      </c>
      <c r="C238" s="187" t="s">
        <v>90</v>
      </c>
      <c r="D238" s="188">
        <v>71.400000000000006</v>
      </c>
      <c r="E238" s="189">
        <v>1</v>
      </c>
      <c r="F238" s="191">
        <v>8710.7999999999993</v>
      </c>
      <c r="G238" s="191"/>
      <c r="H238" s="192"/>
      <c r="I238" s="191"/>
      <c r="J238" s="191"/>
      <c r="K238" s="191"/>
      <c r="L238" s="191"/>
      <c r="M238" s="191"/>
      <c r="N238" s="191"/>
      <c r="O238" s="191"/>
      <c r="P238" s="191">
        <v>4355.3999999999996</v>
      </c>
      <c r="Q238" s="191">
        <v>2142</v>
      </c>
      <c r="R238" s="193">
        <v>2213.4</v>
      </c>
      <c r="S238"/>
      <c r="T238"/>
      <c r="U238"/>
      <c r="V238"/>
      <c r="W238"/>
      <c r="X238"/>
    </row>
    <row r="239" spans="2:24" s="573" customFormat="1" x14ac:dyDescent="0.25">
      <c r="B239" s="186">
        <v>2</v>
      </c>
      <c r="C239" s="187" t="s">
        <v>62</v>
      </c>
      <c r="D239" s="188">
        <v>71.400000000000006</v>
      </c>
      <c r="E239" s="189">
        <v>5</v>
      </c>
      <c r="F239" s="191">
        <v>30345</v>
      </c>
      <c r="G239" s="191"/>
      <c r="H239" s="192"/>
      <c r="I239" s="191"/>
      <c r="J239" s="191"/>
      <c r="K239" s="191"/>
      <c r="L239" s="191"/>
      <c r="M239" s="191"/>
      <c r="N239" s="191"/>
      <c r="O239" s="191"/>
      <c r="P239" s="191"/>
      <c r="Q239" s="191">
        <v>19278</v>
      </c>
      <c r="R239" s="193">
        <v>11067</v>
      </c>
      <c r="S239"/>
      <c r="T239"/>
      <c r="U239"/>
      <c r="V239"/>
      <c r="W239"/>
      <c r="X239"/>
    </row>
    <row r="240" spans="2:24" s="573" customFormat="1" x14ac:dyDescent="0.25">
      <c r="B240" s="186">
        <v>2</v>
      </c>
      <c r="C240" s="187" t="s">
        <v>90</v>
      </c>
      <c r="D240" s="188">
        <v>71.400000000000006</v>
      </c>
      <c r="E240" s="189">
        <v>1</v>
      </c>
      <c r="F240" s="191">
        <v>5569.2</v>
      </c>
      <c r="G240" s="191"/>
      <c r="H240" s="192"/>
      <c r="I240" s="191"/>
      <c r="J240" s="191"/>
      <c r="K240" s="191"/>
      <c r="L240" s="191"/>
      <c r="M240" s="191"/>
      <c r="N240" s="191"/>
      <c r="O240" s="191"/>
      <c r="P240" s="191"/>
      <c r="Q240" s="191">
        <v>3355.8</v>
      </c>
      <c r="R240" s="193">
        <v>2213.4</v>
      </c>
      <c r="S240"/>
      <c r="T240"/>
      <c r="U240"/>
      <c r="V240"/>
      <c r="W240"/>
      <c r="X240"/>
    </row>
    <row r="241" spans="2:24" s="573" customFormat="1" x14ac:dyDescent="0.25">
      <c r="B241" s="186">
        <v>2</v>
      </c>
      <c r="C241" s="187" t="s">
        <v>90</v>
      </c>
      <c r="D241" s="188">
        <v>71.400000000000006</v>
      </c>
      <c r="E241" s="189">
        <v>1</v>
      </c>
      <c r="F241" s="191">
        <v>5283.6</v>
      </c>
      <c r="G241" s="191"/>
      <c r="H241" s="192"/>
      <c r="I241" s="191"/>
      <c r="J241" s="191"/>
      <c r="K241" s="191"/>
      <c r="L241" s="191"/>
      <c r="M241" s="191"/>
      <c r="N241" s="191"/>
      <c r="O241" s="191"/>
      <c r="P241" s="191"/>
      <c r="Q241" s="191">
        <v>3070.2</v>
      </c>
      <c r="R241" s="193">
        <v>2213.4</v>
      </c>
      <c r="S241"/>
      <c r="T241"/>
      <c r="U241"/>
      <c r="V241"/>
      <c r="W241"/>
      <c r="X241"/>
    </row>
    <row r="242" spans="2:24" s="573" customFormat="1" x14ac:dyDescent="0.25">
      <c r="B242" s="186">
        <v>5</v>
      </c>
      <c r="C242" s="187" t="s">
        <v>111</v>
      </c>
      <c r="D242" s="188">
        <v>80.86</v>
      </c>
      <c r="E242" s="189">
        <v>1</v>
      </c>
      <c r="F242" s="191">
        <v>29513.9</v>
      </c>
      <c r="G242" s="191">
        <v>2506.66</v>
      </c>
      <c r="H242" s="192">
        <v>2264.08</v>
      </c>
      <c r="I242" s="191">
        <v>2506.66</v>
      </c>
      <c r="J242" s="191">
        <v>2425.8000000000002</v>
      </c>
      <c r="K242" s="191">
        <v>2506.66</v>
      </c>
      <c r="L242" s="191">
        <v>2425.8000000000002</v>
      </c>
      <c r="M242" s="191">
        <v>2506.66</v>
      </c>
      <c r="N242" s="191">
        <v>2506.66</v>
      </c>
      <c r="O242" s="191">
        <v>2425.8000000000002</v>
      </c>
      <c r="P242" s="191">
        <v>2506.66</v>
      </c>
      <c r="Q242" s="191">
        <v>2425.8000000000002</v>
      </c>
      <c r="R242" s="193">
        <v>2506.66</v>
      </c>
      <c r="S242"/>
      <c r="T242"/>
      <c r="U242"/>
      <c r="V242"/>
      <c r="W242"/>
      <c r="X242"/>
    </row>
    <row r="243" spans="2:24" s="573" customFormat="1" x14ac:dyDescent="0.25">
      <c r="B243" s="488"/>
      <c r="C243" s="179" t="s">
        <v>68</v>
      </c>
      <c r="D243" s="180"/>
      <c r="E243" s="181"/>
      <c r="F243" s="191">
        <v>7080</v>
      </c>
      <c r="G243" s="225"/>
      <c r="H243" s="184"/>
      <c r="I243" s="183"/>
      <c r="J243" s="183"/>
      <c r="K243" s="183"/>
      <c r="L243" s="183"/>
      <c r="M243" s="183"/>
      <c r="N243" s="183"/>
      <c r="O243" s="183"/>
      <c r="P243" s="183"/>
      <c r="Q243" s="183"/>
      <c r="R243" s="193">
        <v>7080</v>
      </c>
      <c r="S243"/>
      <c r="T243"/>
      <c r="U243"/>
      <c r="V243"/>
      <c r="W243"/>
      <c r="X243"/>
    </row>
    <row r="244" spans="2:24" s="573" customFormat="1" x14ac:dyDescent="0.25">
      <c r="B244" s="488"/>
      <c r="C244" s="179"/>
      <c r="D244" s="180"/>
      <c r="E244" s="181"/>
      <c r="F244" s="183"/>
      <c r="G244" s="183"/>
      <c r="H244" s="184"/>
      <c r="I244" s="183"/>
      <c r="J244" s="183"/>
      <c r="K244" s="183"/>
      <c r="L244" s="183"/>
      <c r="M244" s="183"/>
      <c r="N244" s="183"/>
      <c r="O244" s="183"/>
      <c r="P244" s="183"/>
      <c r="Q244" s="183"/>
      <c r="R244" s="185"/>
      <c r="S244"/>
      <c r="T244"/>
      <c r="U244"/>
      <c r="V244"/>
      <c r="W244"/>
      <c r="X244"/>
    </row>
    <row r="245" spans="2:24" s="573" customFormat="1" ht="15" customHeight="1" x14ac:dyDescent="0.25">
      <c r="B245" s="488"/>
      <c r="C245" s="587" t="s">
        <v>112</v>
      </c>
      <c r="D245" s="587"/>
      <c r="E245" s="227">
        <v>1</v>
      </c>
      <c r="F245" s="228">
        <v>26061</v>
      </c>
      <c r="G245" s="228">
        <v>2213.4</v>
      </c>
      <c r="H245" s="228">
        <v>1999.2</v>
      </c>
      <c r="I245" s="228">
        <v>2213.4</v>
      </c>
      <c r="J245" s="228">
        <v>2142</v>
      </c>
      <c r="K245" s="228">
        <v>2213.4</v>
      </c>
      <c r="L245" s="228">
        <v>2142</v>
      </c>
      <c r="M245" s="228">
        <v>2213.4</v>
      </c>
      <c r="N245" s="228">
        <v>2213.4</v>
      </c>
      <c r="O245" s="228">
        <v>2142</v>
      </c>
      <c r="P245" s="228">
        <v>2213.4</v>
      </c>
      <c r="Q245" s="228">
        <v>2142</v>
      </c>
      <c r="R245" s="229">
        <v>2213.4</v>
      </c>
      <c r="S245"/>
      <c r="T245"/>
      <c r="U245"/>
      <c r="V245"/>
      <c r="W245"/>
      <c r="X245"/>
    </row>
    <row r="246" spans="2:24" s="573" customFormat="1" ht="33" customHeight="1" x14ac:dyDescent="0.25">
      <c r="B246" s="488">
        <v>1</v>
      </c>
      <c r="C246" s="179" t="s">
        <v>62</v>
      </c>
      <c r="D246" s="180">
        <v>71.400000000000006</v>
      </c>
      <c r="E246" s="181">
        <v>1</v>
      </c>
      <c r="F246" s="183">
        <v>26061</v>
      </c>
      <c r="G246" s="183">
        <v>2213.4</v>
      </c>
      <c r="H246" s="184">
        <v>1999.2</v>
      </c>
      <c r="I246" s="183">
        <v>2213.4</v>
      </c>
      <c r="J246" s="183">
        <v>2142</v>
      </c>
      <c r="K246" s="183">
        <v>2213.4</v>
      </c>
      <c r="L246" s="183">
        <v>2142</v>
      </c>
      <c r="M246" s="183">
        <v>2213.4</v>
      </c>
      <c r="N246" s="183">
        <v>2213.4</v>
      </c>
      <c r="O246" s="183">
        <v>2142</v>
      </c>
      <c r="P246" s="183">
        <v>2213.4</v>
      </c>
      <c r="Q246" s="183">
        <v>2142</v>
      </c>
      <c r="R246" s="185">
        <v>2213.4</v>
      </c>
      <c r="S246"/>
      <c r="T246"/>
      <c r="U246"/>
      <c r="V246"/>
      <c r="W246"/>
      <c r="X246"/>
    </row>
    <row r="247" spans="2:24" s="573" customFormat="1" x14ac:dyDescent="0.25">
      <c r="B247" s="488"/>
      <c r="C247" s="179" t="s">
        <v>68</v>
      </c>
      <c r="D247" s="180"/>
      <c r="E247" s="181"/>
      <c r="F247" s="183"/>
      <c r="G247" s="225"/>
      <c r="H247" s="184"/>
      <c r="I247" s="183"/>
      <c r="J247" s="183"/>
      <c r="K247" s="183"/>
      <c r="L247" s="183"/>
      <c r="M247" s="183"/>
      <c r="N247" s="183"/>
      <c r="O247" s="183"/>
      <c r="P247" s="183"/>
      <c r="Q247" s="183"/>
      <c r="R247" s="185"/>
      <c r="S247"/>
      <c r="T247"/>
      <c r="U247"/>
      <c r="V247"/>
      <c r="W247"/>
      <c r="X247"/>
    </row>
    <row r="248" spans="2:24" s="573" customFormat="1" x14ac:dyDescent="0.25">
      <c r="B248" s="488"/>
      <c r="C248" s="179"/>
      <c r="D248" s="180"/>
      <c r="E248" s="181"/>
      <c r="F248" s="183"/>
      <c r="G248" s="183"/>
      <c r="H248" s="184"/>
      <c r="I248" s="183"/>
      <c r="J248" s="183"/>
      <c r="K248" s="183"/>
      <c r="L248" s="183"/>
      <c r="M248" s="183"/>
      <c r="N248" s="183"/>
      <c r="O248" s="183"/>
      <c r="P248" s="183"/>
      <c r="Q248" s="183"/>
      <c r="R248" s="185"/>
      <c r="S248"/>
      <c r="T248"/>
      <c r="U248"/>
      <c r="V248"/>
      <c r="W248"/>
      <c r="X248"/>
    </row>
    <row r="249" spans="2:24" s="573" customFormat="1" x14ac:dyDescent="0.25">
      <c r="B249" s="488"/>
      <c r="C249" s="587" t="s">
        <v>113</v>
      </c>
      <c r="D249" s="587"/>
      <c r="E249" s="227">
        <v>1</v>
      </c>
      <c r="F249" s="228">
        <v>26061</v>
      </c>
      <c r="G249" s="228">
        <v>2213.4</v>
      </c>
      <c r="H249" s="228">
        <v>1999.2</v>
      </c>
      <c r="I249" s="228">
        <v>2213.4</v>
      </c>
      <c r="J249" s="228">
        <v>2142</v>
      </c>
      <c r="K249" s="228">
        <v>2213.4</v>
      </c>
      <c r="L249" s="228">
        <v>2142</v>
      </c>
      <c r="M249" s="228">
        <v>2213.4</v>
      </c>
      <c r="N249" s="228">
        <v>2213.4</v>
      </c>
      <c r="O249" s="228">
        <v>2142</v>
      </c>
      <c r="P249" s="228">
        <v>2213.4</v>
      </c>
      <c r="Q249" s="228">
        <v>2142</v>
      </c>
      <c r="R249" s="229">
        <v>2213.4</v>
      </c>
      <c r="S249"/>
      <c r="T249"/>
      <c r="U249"/>
      <c r="V249"/>
      <c r="W249"/>
      <c r="X249"/>
    </row>
    <row r="250" spans="2:24" s="573" customFormat="1" x14ac:dyDescent="0.25">
      <c r="B250" s="488">
        <v>1</v>
      </c>
      <c r="C250" s="179" t="s">
        <v>82</v>
      </c>
      <c r="D250" s="180">
        <v>71.400000000000006</v>
      </c>
      <c r="E250" s="181">
        <v>1</v>
      </c>
      <c r="F250" s="183">
        <v>26061</v>
      </c>
      <c r="G250" s="183">
        <v>2213.4</v>
      </c>
      <c r="H250" s="184">
        <v>1999.2</v>
      </c>
      <c r="I250" s="183">
        <v>2213.4</v>
      </c>
      <c r="J250" s="183">
        <v>2142</v>
      </c>
      <c r="K250" s="183">
        <v>2213.4</v>
      </c>
      <c r="L250" s="183">
        <v>2142</v>
      </c>
      <c r="M250" s="183">
        <v>2213.4</v>
      </c>
      <c r="N250" s="183">
        <v>2213.4</v>
      </c>
      <c r="O250" s="183">
        <v>2142</v>
      </c>
      <c r="P250" s="183">
        <v>2213.4</v>
      </c>
      <c r="Q250" s="183">
        <v>2142</v>
      </c>
      <c r="R250" s="185">
        <v>2213.4</v>
      </c>
      <c r="S250"/>
      <c r="T250"/>
      <c r="U250"/>
      <c r="V250"/>
      <c r="W250"/>
      <c r="X250"/>
    </row>
    <row r="251" spans="2:24" s="573" customFormat="1" x14ac:dyDescent="0.25">
      <c r="B251" s="488"/>
      <c r="C251" s="179" t="s">
        <v>68</v>
      </c>
      <c r="D251" s="180"/>
      <c r="E251" s="181"/>
      <c r="F251" s="183"/>
      <c r="G251" s="225"/>
      <c r="H251" s="184"/>
      <c r="I251" s="183"/>
      <c r="J251" s="183"/>
      <c r="K251" s="183"/>
      <c r="L251" s="183"/>
      <c r="M251" s="183"/>
      <c r="N251" s="183"/>
      <c r="O251" s="183"/>
      <c r="P251" s="183"/>
      <c r="Q251" s="183"/>
      <c r="R251" s="185"/>
      <c r="S251"/>
      <c r="T251"/>
      <c r="U251"/>
      <c r="V251"/>
      <c r="W251"/>
      <c r="X251"/>
    </row>
    <row r="252" spans="2:24" s="573" customFormat="1" x14ac:dyDescent="0.25">
      <c r="B252" s="488"/>
      <c r="C252" s="179"/>
      <c r="D252" s="180"/>
      <c r="E252" s="181"/>
      <c r="F252" s="183"/>
      <c r="G252" s="183"/>
      <c r="H252" s="184"/>
      <c r="I252" s="183"/>
      <c r="J252" s="183"/>
      <c r="K252" s="183"/>
      <c r="L252" s="183"/>
      <c r="M252" s="183"/>
      <c r="N252" s="183"/>
      <c r="O252" s="183"/>
      <c r="P252" s="183"/>
      <c r="Q252" s="183"/>
      <c r="R252" s="185"/>
      <c r="S252"/>
      <c r="T252"/>
      <c r="U252"/>
      <c r="V252"/>
      <c r="W252"/>
      <c r="X252"/>
    </row>
    <row r="253" spans="2:24" s="573" customFormat="1" x14ac:dyDescent="0.25">
      <c r="B253" s="488"/>
      <c r="C253" s="587" t="s">
        <v>114</v>
      </c>
      <c r="D253" s="587"/>
      <c r="E253" s="227">
        <v>1</v>
      </c>
      <c r="F253" s="228">
        <v>26061</v>
      </c>
      <c r="G253" s="228">
        <v>2213.4</v>
      </c>
      <c r="H253" s="228">
        <v>1999.2</v>
      </c>
      <c r="I253" s="228">
        <v>2213.4</v>
      </c>
      <c r="J253" s="228">
        <v>2142</v>
      </c>
      <c r="K253" s="228">
        <v>2213.4</v>
      </c>
      <c r="L253" s="228">
        <v>2142</v>
      </c>
      <c r="M253" s="228">
        <v>2213.4</v>
      </c>
      <c r="N253" s="228">
        <v>2213.4</v>
      </c>
      <c r="O253" s="228">
        <v>2142</v>
      </c>
      <c r="P253" s="228">
        <v>2213.4</v>
      </c>
      <c r="Q253" s="228">
        <v>2142</v>
      </c>
      <c r="R253" s="229">
        <v>2213.4</v>
      </c>
      <c r="S253"/>
      <c r="T253"/>
      <c r="U253"/>
      <c r="V253"/>
      <c r="W253"/>
      <c r="X253"/>
    </row>
    <row r="254" spans="2:24" s="573" customFormat="1" x14ac:dyDescent="0.25">
      <c r="B254" s="488">
        <v>1</v>
      </c>
      <c r="C254" s="179" t="s">
        <v>62</v>
      </c>
      <c r="D254" s="180">
        <v>71.400000000000006</v>
      </c>
      <c r="E254" s="181">
        <v>1</v>
      </c>
      <c r="F254" s="183">
        <v>26061</v>
      </c>
      <c r="G254" s="183">
        <v>2213.4</v>
      </c>
      <c r="H254" s="184">
        <v>1999.2</v>
      </c>
      <c r="I254" s="183">
        <v>2213.4</v>
      </c>
      <c r="J254" s="183">
        <v>2142</v>
      </c>
      <c r="K254" s="183">
        <v>2213.4</v>
      </c>
      <c r="L254" s="183">
        <v>2142</v>
      </c>
      <c r="M254" s="183">
        <v>2213.4</v>
      </c>
      <c r="N254" s="183">
        <v>2213.4</v>
      </c>
      <c r="O254" s="183">
        <v>2142</v>
      </c>
      <c r="P254" s="183">
        <v>2213.4</v>
      </c>
      <c r="Q254" s="183">
        <v>2142</v>
      </c>
      <c r="R254" s="185">
        <v>2213.4</v>
      </c>
      <c r="S254"/>
      <c r="T254"/>
      <c r="U254"/>
      <c r="V254"/>
      <c r="W254"/>
      <c r="X254"/>
    </row>
    <row r="255" spans="2:24" s="573" customFormat="1" x14ac:dyDescent="0.25">
      <c r="B255" s="488"/>
      <c r="C255" s="179" t="s">
        <v>68</v>
      </c>
      <c r="D255" s="180"/>
      <c r="E255" s="181"/>
      <c r="F255" s="183"/>
      <c r="G255" s="225"/>
      <c r="H255" s="184"/>
      <c r="I255" s="183"/>
      <c r="J255" s="183"/>
      <c r="K255" s="183"/>
      <c r="L255" s="183"/>
      <c r="M255" s="183"/>
      <c r="N255" s="183"/>
      <c r="O255" s="183"/>
      <c r="P255" s="183"/>
      <c r="Q255" s="183"/>
      <c r="R255" s="185"/>
      <c r="S255"/>
      <c r="T255"/>
      <c r="U255"/>
      <c r="V255"/>
      <c r="W255"/>
      <c r="X255"/>
    </row>
    <row r="256" spans="2:24" s="573" customFormat="1" x14ac:dyDescent="0.25">
      <c r="B256" s="488"/>
      <c r="C256" s="179"/>
      <c r="D256" s="180"/>
      <c r="E256" s="181"/>
      <c r="F256" s="183"/>
      <c r="G256" s="183"/>
      <c r="H256" s="184"/>
      <c r="I256" s="183"/>
      <c r="J256" s="183"/>
      <c r="K256" s="183"/>
      <c r="L256" s="183"/>
      <c r="M256" s="183"/>
      <c r="N256" s="183"/>
      <c r="O256" s="183"/>
      <c r="P256" s="183"/>
      <c r="Q256" s="183"/>
      <c r="R256" s="185"/>
      <c r="S256"/>
      <c r="T256"/>
      <c r="U256"/>
      <c r="V256"/>
      <c r="W256"/>
      <c r="X256"/>
    </row>
    <row r="257" spans="2:24" s="573" customFormat="1" ht="36" customHeight="1" x14ac:dyDescent="0.25">
      <c r="B257" s="488"/>
      <c r="C257" s="587" t="s">
        <v>115</v>
      </c>
      <c r="D257" s="587"/>
      <c r="E257" s="227">
        <v>4</v>
      </c>
      <c r="F257" s="228">
        <v>104244</v>
      </c>
      <c r="G257" s="228">
        <v>8853.6</v>
      </c>
      <c r="H257" s="228">
        <v>7996.8</v>
      </c>
      <c r="I257" s="228">
        <v>8853.6</v>
      </c>
      <c r="J257" s="228">
        <v>8568</v>
      </c>
      <c r="K257" s="228">
        <v>8853.6</v>
      </c>
      <c r="L257" s="228">
        <v>8568</v>
      </c>
      <c r="M257" s="228">
        <v>8853.6</v>
      </c>
      <c r="N257" s="228">
        <v>8853.6</v>
      </c>
      <c r="O257" s="228">
        <v>8568</v>
      </c>
      <c r="P257" s="228">
        <v>8853.6</v>
      </c>
      <c r="Q257" s="228">
        <v>8568</v>
      </c>
      <c r="R257" s="229">
        <v>8853.6</v>
      </c>
      <c r="S257"/>
      <c r="T257"/>
      <c r="U257"/>
      <c r="V257"/>
      <c r="W257"/>
      <c r="X257"/>
    </row>
    <row r="258" spans="2:24" s="573" customFormat="1" x14ac:dyDescent="0.25">
      <c r="B258" s="544"/>
      <c r="C258" s="545"/>
      <c r="D258" s="546"/>
      <c r="E258" s="485" t="s">
        <v>61</v>
      </c>
      <c r="F258" s="250">
        <v>0</v>
      </c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9"/>
      <c r="S258"/>
      <c r="T258"/>
      <c r="U258"/>
      <c r="V258"/>
      <c r="W258"/>
      <c r="X258"/>
    </row>
    <row r="259" spans="2:24" s="573" customFormat="1" x14ac:dyDescent="0.25">
      <c r="B259" s="488">
        <v>1</v>
      </c>
      <c r="C259" s="179" t="s">
        <v>62</v>
      </c>
      <c r="D259" s="180">
        <v>71.400000000000006</v>
      </c>
      <c r="E259" s="181">
        <v>1</v>
      </c>
      <c r="F259" s="183">
        <v>26061</v>
      </c>
      <c r="G259" s="183">
        <v>2213.4</v>
      </c>
      <c r="H259" s="184">
        <v>1999.2</v>
      </c>
      <c r="I259" s="183">
        <v>2213.4</v>
      </c>
      <c r="J259" s="183">
        <v>2142</v>
      </c>
      <c r="K259" s="183">
        <v>2213.4</v>
      </c>
      <c r="L259" s="183">
        <v>2142</v>
      </c>
      <c r="M259" s="183">
        <v>2213.4</v>
      </c>
      <c r="N259" s="183">
        <v>2213.4</v>
      </c>
      <c r="O259" s="183">
        <v>2142</v>
      </c>
      <c r="P259" s="183">
        <v>2213.4</v>
      </c>
      <c r="Q259" s="183">
        <v>2142</v>
      </c>
      <c r="R259" s="185">
        <v>2213.4</v>
      </c>
      <c r="S259"/>
      <c r="T259"/>
      <c r="U259"/>
      <c r="V259"/>
      <c r="W259"/>
      <c r="X259"/>
    </row>
    <row r="260" spans="2:24" s="573" customFormat="1" x14ac:dyDescent="0.25">
      <c r="B260" s="488">
        <v>2</v>
      </c>
      <c r="C260" s="179" t="s">
        <v>20</v>
      </c>
      <c r="D260" s="180">
        <v>71.400000000000006</v>
      </c>
      <c r="E260" s="181">
        <v>1</v>
      </c>
      <c r="F260" s="183">
        <v>26061</v>
      </c>
      <c r="G260" s="183">
        <v>2213.4</v>
      </c>
      <c r="H260" s="184">
        <v>1999.2</v>
      </c>
      <c r="I260" s="183">
        <v>2213.4</v>
      </c>
      <c r="J260" s="183">
        <v>2142</v>
      </c>
      <c r="K260" s="183">
        <v>2213.4</v>
      </c>
      <c r="L260" s="183">
        <v>2142</v>
      </c>
      <c r="M260" s="183">
        <v>2213.4</v>
      </c>
      <c r="N260" s="183">
        <v>2213.4</v>
      </c>
      <c r="O260" s="183">
        <v>2142</v>
      </c>
      <c r="P260" s="183">
        <v>2213.4</v>
      </c>
      <c r="Q260" s="183">
        <v>2142</v>
      </c>
      <c r="R260" s="185">
        <v>2213.4</v>
      </c>
      <c r="S260"/>
      <c r="T260"/>
      <c r="U260"/>
      <c r="V260"/>
      <c r="W260"/>
      <c r="X260"/>
    </row>
    <row r="261" spans="2:24" s="573" customFormat="1" x14ac:dyDescent="0.25">
      <c r="B261" s="488">
        <v>3</v>
      </c>
      <c r="C261" s="179" t="s">
        <v>23</v>
      </c>
      <c r="D261" s="180">
        <v>71.400000000000006</v>
      </c>
      <c r="E261" s="181">
        <v>1</v>
      </c>
      <c r="F261" s="183">
        <v>26061</v>
      </c>
      <c r="G261" s="183">
        <v>2213.4</v>
      </c>
      <c r="H261" s="184">
        <v>1999.2</v>
      </c>
      <c r="I261" s="183">
        <v>2213.4</v>
      </c>
      <c r="J261" s="183">
        <v>2142</v>
      </c>
      <c r="K261" s="183">
        <v>2213.4</v>
      </c>
      <c r="L261" s="183">
        <v>2142</v>
      </c>
      <c r="M261" s="183">
        <v>2213.4</v>
      </c>
      <c r="N261" s="183">
        <v>2213.4</v>
      </c>
      <c r="O261" s="183">
        <v>2142</v>
      </c>
      <c r="P261" s="183">
        <v>2213.4</v>
      </c>
      <c r="Q261" s="183">
        <v>2142</v>
      </c>
      <c r="R261" s="185">
        <v>2213.4</v>
      </c>
      <c r="S261"/>
      <c r="T261"/>
      <c r="U261"/>
      <c r="V261"/>
      <c r="W261"/>
      <c r="X261"/>
    </row>
    <row r="262" spans="2:24" s="573" customFormat="1" x14ac:dyDescent="0.25">
      <c r="B262" s="488">
        <v>4</v>
      </c>
      <c r="C262" s="179" t="s">
        <v>90</v>
      </c>
      <c r="D262" s="180">
        <v>71.400000000000006</v>
      </c>
      <c r="E262" s="181">
        <v>1</v>
      </c>
      <c r="F262" s="183">
        <v>26061</v>
      </c>
      <c r="G262" s="183">
        <v>2213.4</v>
      </c>
      <c r="H262" s="184">
        <v>1999.2</v>
      </c>
      <c r="I262" s="183">
        <v>2213.4</v>
      </c>
      <c r="J262" s="183">
        <v>2142</v>
      </c>
      <c r="K262" s="183">
        <v>2213.4</v>
      </c>
      <c r="L262" s="183">
        <v>2142</v>
      </c>
      <c r="M262" s="183">
        <v>2213.4</v>
      </c>
      <c r="N262" s="183">
        <v>2213.4</v>
      </c>
      <c r="O262" s="183">
        <v>2142</v>
      </c>
      <c r="P262" s="183">
        <v>2213.4</v>
      </c>
      <c r="Q262" s="183">
        <v>2142</v>
      </c>
      <c r="R262" s="185">
        <v>2213.4</v>
      </c>
      <c r="S262"/>
      <c r="T262"/>
      <c r="U262"/>
      <c r="V262"/>
      <c r="W262"/>
      <c r="X262"/>
    </row>
    <row r="263" spans="2:24" s="573" customFormat="1" x14ac:dyDescent="0.25">
      <c r="B263" s="488"/>
      <c r="C263" s="179" t="s">
        <v>68</v>
      </c>
      <c r="D263" s="180"/>
      <c r="E263" s="181"/>
      <c r="F263" s="183">
        <v>0</v>
      </c>
      <c r="G263" s="183"/>
      <c r="H263" s="184"/>
      <c r="I263" s="183"/>
      <c r="J263" s="183"/>
      <c r="K263" s="183"/>
      <c r="L263" s="183"/>
      <c r="M263" s="183"/>
      <c r="N263" s="183"/>
      <c r="O263" s="183"/>
      <c r="P263" s="183"/>
      <c r="Q263" s="183"/>
      <c r="R263" s="185">
        <v>0</v>
      </c>
      <c r="S263"/>
      <c r="T263"/>
      <c r="U263"/>
      <c r="V263"/>
      <c r="W263"/>
      <c r="X263"/>
    </row>
    <row r="264" spans="2:24" s="573" customFormat="1" x14ac:dyDescent="0.25">
      <c r="B264" s="488"/>
      <c r="C264" s="179"/>
      <c r="D264" s="180"/>
      <c r="E264" s="181"/>
      <c r="F264" s="183"/>
      <c r="G264" s="183"/>
      <c r="H264" s="184"/>
      <c r="I264" s="183"/>
      <c r="J264" s="183"/>
      <c r="K264" s="183"/>
      <c r="L264" s="183"/>
      <c r="M264" s="183"/>
      <c r="N264" s="183"/>
      <c r="O264" s="183"/>
      <c r="P264" s="183"/>
      <c r="Q264" s="183"/>
      <c r="R264" s="185"/>
      <c r="S264"/>
      <c r="T264"/>
      <c r="U264"/>
      <c r="V264"/>
      <c r="W264"/>
      <c r="X264"/>
    </row>
    <row r="265" spans="2:24" s="573" customFormat="1" ht="34.5" customHeight="1" x14ac:dyDescent="0.25">
      <c r="B265" s="488"/>
      <c r="C265" s="587" t="s">
        <v>116</v>
      </c>
      <c r="D265" s="587"/>
      <c r="E265" s="227">
        <v>4</v>
      </c>
      <c r="F265" s="228">
        <v>104680</v>
      </c>
      <c r="G265" s="228">
        <v>8888.94</v>
      </c>
      <c r="H265" s="228">
        <v>8028.72</v>
      </c>
      <c r="I265" s="228">
        <v>8888.94</v>
      </c>
      <c r="J265" s="228">
        <v>8602.2000000000007</v>
      </c>
      <c r="K265" s="228">
        <v>8888.94</v>
      </c>
      <c r="L265" s="228">
        <v>8602.2000000000007</v>
      </c>
      <c r="M265" s="228">
        <v>8888.94</v>
      </c>
      <c r="N265" s="228">
        <v>8888.94</v>
      </c>
      <c r="O265" s="228">
        <v>8602.2000000000007</v>
      </c>
      <c r="P265" s="228">
        <v>8888.94</v>
      </c>
      <c r="Q265" s="228">
        <v>8602.2000000000007</v>
      </c>
      <c r="R265" s="312">
        <v>8908.84</v>
      </c>
      <c r="S265"/>
      <c r="T265"/>
      <c r="U265"/>
      <c r="V265"/>
      <c r="W265"/>
      <c r="X265"/>
    </row>
    <row r="266" spans="2:24" s="573" customFormat="1" ht="18.75" customHeight="1" x14ac:dyDescent="0.25">
      <c r="B266" s="488"/>
      <c r="C266" s="484"/>
      <c r="D266" s="484"/>
      <c r="E266" s="485" t="s">
        <v>61</v>
      </c>
      <c r="F266" s="250">
        <v>0</v>
      </c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1"/>
      <c r="S266"/>
      <c r="T266"/>
      <c r="U266"/>
      <c r="V266"/>
      <c r="W266"/>
      <c r="X266"/>
    </row>
    <row r="267" spans="2:24" s="573" customFormat="1" x14ac:dyDescent="0.25">
      <c r="B267" s="488">
        <v>1</v>
      </c>
      <c r="C267" s="179" t="s">
        <v>117</v>
      </c>
      <c r="D267" s="180">
        <v>72.540000000000006</v>
      </c>
      <c r="E267" s="181">
        <v>1</v>
      </c>
      <c r="F267" s="183">
        <v>26477.1</v>
      </c>
      <c r="G267" s="183">
        <v>2248.7399999999998</v>
      </c>
      <c r="H267" s="184">
        <v>2031.12</v>
      </c>
      <c r="I267" s="183">
        <v>2248.7399999999998</v>
      </c>
      <c r="J267" s="183">
        <v>2176.1999999999998</v>
      </c>
      <c r="K267" s="183">
        <v>2248.7399999999998</v>
      </c>
      <c r="L267" s="183">
        <v>2176.1999999999998</v>
      </c>
      <c r="M267" s="183">
        <v>2248.7399999999998</v>
      </c>
      <c r="N267" s="183">
        <v>2248.7399999999998</v>
      </c>
      <c r="O267" s="183">
        <v>2176.1999999999998</v>
      </c>
      <c r="P267" s="183">
        <v>2248.7399999999998</v>
      </c>
      <c r="Q267" s="183">
        <v>2176.1999999999998</v>
      </c>
      <c r="R267" s="185">
        <v>2248.7399999999998</v>
      </c>
      <c r="S267"/>
      <c r="T267"/>
      <c r="U267"/>
      <c r="V267"/>
      <c r="W267"/>
      <c r="X267"/>
    </row>
    <row r="268" spans="2:24" s="573" customFormat="1" x14ac:dyDescent="0.25">
      <c r="B268" s="488">
        <v>2</v>
      </c>
      <c r="C268" s="179" t="s">
        <v>62</v>
      </c>
      <c r="D268" s="180">
        <v>71.400000000000006</v>
      </c>
      <c r="E268" s="181">
        <v>3</v>
      </c>
      <c r="F268" s="183">
        <v>78183</v>
      </c>
      <c r="G268" s="183">
        <v>6640.2</v>
      </c>
      <c r="H268" s="184">
        <v>5997.6</v>
      </c>
      <c r="I268" s="183">
        <v>6640.2</v>
      </c>
      <c r="J268" s="183">
        <v>6426</v>
      </c>
      <c r="K268" s="183">
        <v>6640.2</v>
      </c>
      <c r="L268" s="183">
        <v>6426</v>
      </c>
      <c r="M268" s="183">
        <v>6640.2</v>
      </c>
      <c r="N268" s="183">
        <v>6640.2</v>
      </c>
      <c r="O268" s="183">
        <v>6426</v>
      </c>
      <c r="P268" s="183">
        <v>6640.2</v>
      </c>
      <c r="Q268" s="183">
        <v>6426</v>
      </c>
      <c r="R268" s="185">
        <v>6640.2</v>
      </c>
      <c r="S268"/>
      <c r="T268"/>
      <c r="U268"/>
      <c r="V268"/>
      <c r="W268"/>
      <c r="X268"/>
    </row>
    <row r="269" spans="2:24" s="573" customFormat="1" ht="15.75" thickBot="1" x14ac:dyDescent="0.3">
      <c r="B269" s="195"/>
      <c r="C269" s="196" t="s">
        <v>68</v>
      </c>
      <c r="D269" s="197"/>
      <c r="E269" s="198"/>
      <c r="F269" s="202">
        <v>19.899999999999999</v>
      </c>
      <c r="G269" s="200"/>
      <c r="H269" s="223"/>
      <c r="I269" s="202"/>
      <c r="J269" s="202"/>
      <c r="K269" s="202"/>
      <c r="L269" s="202"/>
      <c r="M269" s="202"/>
      <c r="N269" s="202"/>
      <c r="O269" s="202"/>
      <c r="P269" s="202"/>
      <c r="Q269" s="202"/>
      <c r="R269" s="204">
        <v>19.899999999999999</v>
      </c>
      <c r="S269"/>
      <c r="T269"/>
      <c r="U269"/>
      <c r="V269"/>
      <c r="W269"/>
      <c r="X269"/>
    </row>
    <row r="270" spans="2:24" s="573" customFormat="1" ht="52.5" customHeight="1" x14ac:dyDescent="0.25">
      <c r="B270" s="289"/>
      <c r="C270" s="548" t="s">
        <v>118</v>
      </c>
      <c r="D270" s="549"/>
      <c r="E270" s="291"/>
      <c r="F270" s="292"/>
      <c r="G270" s="292"/>
      <c r="H270" s="293"/>
      <c r="I270" s="292"/>
      <c r="J270" s="292"/>
      <c r="K270" s="292"/>
      <c r="L270" s="292"/>
      <c r="M270" s="292"/>
      <c r="N270" s="292"/>
      <c r="O270" s="292"/>
      <c r="P270" s="292"/>
      <c r="Q270" s="292"/>
      <c r="R270" s="294"/>
      <c r="S270"/>
      <c r="T270"/>
      <c r="U270"/>
      <c r="V270"/>
      <c r="W270"/>
      <c r="X270"/>
    </row>
    <row r="271" spans="2:24" s="573" customFormat="1" ht="29.25" customHeight="1" thickBot="1" x14ac:dyDescent="0.3">
      <c r="B271" s="210"/>
      <c r="C271" s="528" t="s">
        <v>119</v>
      </c>
      <c r="D271" s="528"/>
      <c r="E271" s="313">
        <v>28</v>
      </c>
      <c r="F271" s="314">
        <v>741442</v>
      </c>
      <c r="G271" s="314">
        <v>62967.199999999997</v>
      </c>
      <c r="H271" s="314">
        <v>54874.400000000001</v>
      </c>
      <c r="I271" s="314">
        <v>60753.8</v>
      </c>
      <c r="J271" s="314">
        <v>58794</v>
      </c>
      <c r="K271" s="314">
        <v>60753.8</v>
      </c>
      <c r="L271" s="314">
        <v>58794</v>
      </c>
      <c r="M271" s="314">
        <v>58540.4</v>
      </c>
      <c r="N271" s="314">
        <v>65751.8</v>
      </c>
      <c r="O271" s="314">
        <v>55938</v>
      </c>
      <c r="P271" s="314">
        <v>61026.559999999998</v>
      </c>
      <c r="Q271" s="314">
        <v>60509.4</v>
      </c>
      <c r="R271" s="315">
        <v>82738.64</v>
      </c>
      <c r="S271"/>
      <c r="T271"/>
      <c r="U271"/>
      <c r="V271"/>
      <c r="W271"/>
      <c r="X271"/>
    </row>
    <row r="272" spans="2:24" s="573" customFormat="1" x14ac:dyDescent="0.25">
      <c r="B272" s="488"/>
      <c r="C272" s="484"/>
      <c r="D272" s="484"/>
      <c r="E272" s="485" t="s">
        <v>61</v>
      </c>
      <c r="F272" s="250">
        <v>0</v>
      </c>
      <c r="G272" s="250"/>
      <c r="H272" s="250"/>
      <c r="I272" s="250"/>
      <c r="J272" s="250"/>
      <c r="K272" s="250"/>
      <c r="L272" s="250"/>
      <c r="M272" s="250"/>
      <c r="N272" s="316"/>
      <c r="O272" s="274"/>
      <c r="P272" s="250"/>
      <c r="Q272" s="250"/>
      <c r="R272" s="251"/>
      <c r="S272"/>
      <c r="T272"/>
      <c r="U272"/>
      <c r="V272"/>
      <c r="W272"/>
      <c r="X272"/>
    </row>
    <row r="273" spans="2:24" s="573" customFormat="1" ht="36" customHeight="1" x14ac:dyDescent="0.25">
      <c r="B273" s="317">
        <v>1</v>
      </c>
      <c r="C273" s="306" t="s">
        <v>62</v>
      </c>
      <c r="D273" s="318">
        <v>71.400000000000006</v>
      </c>
      <c r="E273" s="254">
        <v>8</v>
      </c>
      <c r="F273" s="256">
        <v>208488</v>
      </c>
      <c r="G273" s="191">
        <v>17707.2</v>
      </c>
      <c r="H273" s="192">
        <v>13994.4</v>
      </c>
      <c r="I273" s="191">
        <v>15493.8</v>
      </c>
      <c r="J273" s="191">
        <v>14994</v>
      </c>
      <c r="K273" s="191">
        <v>15493.8</v>
      </c>
      <c r="L273" s="191">
        <v>14994</v>
      </c>
      <c r="M273" s="191">
        <v>13280.4</v>
      </c>
      <c r="N273" s="191">
        <v>20491.8</v>
      </c>
      <c r="O273" s="191">
        <v>17136</v>
      </c>
      <c r="P273" s="191">
        <v>17707.2</v>
      </c>
      <c r="Q273" s="191">
        <v>17136</v>
      </c>
      <c r="R273" s="193">
        <v>17707.2</v>
      </c>
      <c r="S273"/>
      <c r="T273"/>
      <c r="U273"/>
      <c r="V273"/>
      <c r="W273"/>
      <c r="X273"/>
    </row>
    <row r="274" spans="2:24" s="573" customFormat="1" x14ac:dyDescent="0.25">
      <c r="B274" s="317">
        <v>1</v>
      </c>
      <c r="C274" s="306" t="s">
        <v>62</v>
      </c>
      <c r="D274" s="318">
        <v>71.400000000000006</v>
      </c>
      <c r="E274" s="254">
        <v>1</v>
      </c>
      <c r="F274" s="256">
        <v>24990</v>
      </c>
      <c r="G274" s="191">
        <v>2213.4</v>
      </c>
      <c r="H274" s="192">
        <v>1999.2</v>
      </c>
      <c r="I274" s="191">
        <v>2213.4</v>
      </c>
      <c r="J274" s="191">
        <v>2142</v>
      </c>
      <c r="K274" s="191">
        <v>2213.4</v>
      </c>
      <c r="L274" s="191">
        <v>2142</v>
      </c>
      <c r="M274" s="191">
        <v>2213.4</v>
      </c>
      <c r="N274" s="191">
        <v>2213.4</v>
      </c>
      <c r="O274" s="191">
        <v>-642.6</v>
      </c>
      <c r="P274" s="191">
        <v>2213.4</v>
      </c>
      <c r="Q274" s="191">
        <v>3855.6</v>
      </c>
      <c r="R274" s="193">
        <v>2213.4</v>
      </c>
      <c r="S274"/>
      <c r="T274"/>
      <c r="U274"/>
      <c r="V274"/>
      <c r="W274"/>
      <c r="X274"/>
    </row>
    <row r="275" spans="2:24" s="573" customFormat="1" x14ac:dyDescent="0.25">
      <c r="B275" s="488">
        <v>2</v>
      </c>
      <c r="C275" s="179" t="s">
        <v>120</v>
      </c>
      <c r="D275" s="180">
        <v>73.59</v>
      </c>
      <c r="E275" s="181">
        <v>1</v>
      </c>
      <c r="F275" s="183">
        <v>26860.35</v>
      </c>
      <c r="G275" s="183">
        <v>2281.29</v>
      </c>
      <c r="H275" s="184">
        <v>2060.52</v>
      </c>
      <c r="I275" s="183">
        <v>2281.29</v>
      </c>
      <c r="J275" s="183">
        <v>2207.6999999999998</v>
      </c>
      <c r="K275" s="183">
        <v>2281.29</v>
      </c>
      <c r="L275" s="183">
        <v>2207.6999999999998</v>
      </c>
      <c r="M275" s="183">
        <v>2281.29</v>
      </c>
      <c r="N275" s="183">
        <v>2281.29</v>
      </c>
      <c r="O275" s="183">
        <v>2207.6999999999998</v>
      </c>
      <c r="P275" s="183">
        <v>2281.29</v>
      </c>
      <c r="Q275" s="183">
        <v>2207.6999999999998</v>
      </c>
      <c r="R275" s="185">
        <v>2281.29</v>
      </c>
      <c r="S275"/>
      <c r="T275"/>
      <c r="U275"/>
      <c r="V275"/>
      <c r="W275"/>
      <c r="X275"/>
    </row>
    <row r="276" spans="2:24" s="573" customFormat="1" x14ac:dyDescent="0.25">
      <c r="B276" s="488">
        <v>3</v>
      </c>
      <c r="C276" s="179" t="s">
        <v>79</v>
      </c>
      <c r="D276" s="180">
        <v>74.63</v>
      </c>
      <c r="E276" s="181">
        <v>1</v>
      </c>
      <c r="F276" s="183">
        <v>27239.95</v>
      </c>
      <c r="G276" s="183">
        <v>2313.5300000000002</v>
      </c>
      <c r="H276" s="184">
        <v>2089.64</v>
      </c>
      <c r="I276" s="183">
        <v>2313.5300000000002</v>
      </c>
      <c r="J276" s="183">
        <v>2238.9</v>
      </c>
      <c r="K276" s="183">
        <v>2313.5300000000002</v>
      </c>
      <c r="L276" s="183">
        <v>2238.9</v>
      </c>
      <c r="M276" s="183">
        <v>2313.5300000000002</v>
      </c>
      <c r="N276" s="183">
        <v>2313.5300000000002</v>
      </c>
      <c r="O276" s="183">
        <v>2238.9</v>
      </c>
      <c r="P276" s="183">
        <v>2313.5300000000002</v>
      </c>
      <c r="Q276" s="183">
        <v>2238.9</v>
      </c>
      <c r="R276" s="185">
        <v>2313.5300000000002</v>
      </c>
      <c r="S276"/>
      <c r="T276"/>
      <c r="U276"/>
      <c r="V276"/>
      <c r="W276"/>
      <c r="X276"/>
    </row>
    <row r="277" spans="2:24" s="573" customFormat="1" x14ac:dyDescent="0.25">
      <c r="B277" s="186"/>
      <c r="C277" s="187" t="s">
        <v>20</v>
      </c>
      <c r="D277" s="188">
        <v>71.400000000000006</v>
      </c>
      <c r="E277" s="189">
        <v>1</v>
      </c>
      <c r="F277" s="191">
        <v>24204.6</v>
      </c>
      <c r="G277" s="191">
        <v>2213.4</v>
      </c>
      <c r="H277" s="192">
        <v>1999.2</v>
      </c>
      <c r="I277" s="191">
        <v>2213.4</v>
      </c>
      <c r="J277" s="191">
        <v>2142</v>
      </c>
      <c r="K277" s="191">
        <v>2213.4</v>
      </c>
      <c r="L277" s="191">
        <v>2142</v>
      </c>
      <c r="M277" s="191">
        <v>2213.4</v>
      </c>
      <c r="N277" s="191">
        <v>2213.4</v>
      </c>
      <c r="O277" s="191">
        <v>-71.400000000000006</v>
      </c>
      <c r="P277" s="191">
        <v>2213.4</v>
      </c>
      <c r="Q277" s="191">
        <v>2427.6</v>
      </c>
      <c r="R277" s="193">
        <v>2213.4</v>
      </c>
      <c r="S277"/>
      <c r="T277"/>
      <c r="U277"/>
      <c r="V277"/>
      <c r="W277"/>
      <c r="X277"/>
    </row>
    <row r="278" spans="2:24" s="573" customFormat="1" x14ac:dyDescent="0.25">
      <c r="B278" s="186">
        <v>4</v>
      </c>
      <c r="C278" s="187" t="s">
        <v>20</v>
      </c>
      <c r="D278" s="188">
        <v>71.400000000000006</v>
      </c>
      <c r="E278" s="189">
        <v>6</v>
      </c>
      <c r="F278" s="191">
        <v>156366</v>
      </c>
      <c r="G278" s="191">
        <v>13280.4</v>
      </c>
      <c r="H278" s="192">
        <v>11995.2</v>
      </c>
      <c r="I278" s="191">
        <v>13280.4</v>
      </c>
      <c r="J278" s="191">
        <v>12852</v>
      </c>
      <c r="K278" s="191">
        <v>13280.4</v>
      </c>
      <c r="L278" s="191">
        <v>12852</v>
      </c>
      <c r="M278" s="191">
        <v>13280.4</v>
      </c>
      <c r="N278" s="191">
        <v>13280.4</v>
      </c>
      <c r="O278" s="191">
        <v>12852</v>
      </c>
      <c r="P278" s="191">
        <v>13280.4</v>
      </c>
      <c r="Q278" s="191">
        <v>12852</v>
      </c>
      <c r="R278" s="193">
        <v>13280.4</v>
      </c>
      <c r="S278"/>
      <c r="T278"/>
      <c r="U278"/>
      <c r="V278"/>
      <c r="W278"/>
      <c r="X278"/>
    </row>
    <row r="279" spans="2:24" s="573" customFormat="1" x14ac:dyDescent="0.25">
      <c r="B279" s="488">
        <v>6</v>
      </c>
      <c r="C279" s="179" t="s">
        <v>121</v>
      </c>
      <c r="D279" s="180">
        <v>72.540000000000006</v>
      </c>
      <c r="E279" s="181">
        <v>2</v>
      </c>
      <c r="F279" s="183">
        <v>52954.2</v>
      </c>
      <c r="G279" s="183">
        <v>4497.4799999999996</v>
      </c>
      <c r="H279" s="184">
        <v>4062.24</v>
      </c>
      <c r="I279" s="183">
        <v>4497.4799999999996</v>
      </c>
      <c r="J279" s="183">
        <v>4352.3999999999996</v>
      </c>
      <c r="K279" s="183">
        <v>4497.4799999999996</v>
      </c>
      <c r="L279" s="183">
        <v>4352.3999999999996</v>
      </c>
      <c r="M279" s="183">
        <v>4497.4799999999996</v>
      </c>
      <c r="N279" s="183">
        <v>4497.4799999999996</v>
      </c>
      <c r="O279" s="183">
        <v>4352.3999999999996</v>
      </c>
      <c r="P279" s="183">
        <v>4497.4799999999996</v>
      </c>
      <c r="Q279" s="183">
        <v>4352.3999999999996</v>
      </c>
      <c r="R279" s="185">
        <v>4497.4799999999996</v>
      </c>
      <c r="S279"/>
      <c r="T279"/>
      <c r="U279"/>
      <c r="V279"/>
      <c r="W279"/>
      <c r="X279"/>
    </row>
    <row r="280" spans="2:24" s="573" customFormat="1" x14ac:dyDescent="0.25">
      <c r="B280" s="488">
        <v>7</v>
      </c>
      <c r="C280" s="179" t="s">
        <v>63</v>
      </c>
      <c r="D280" s="180">
        <v>78.25</v>
      </c>
      <c r="E280" s="181">
        <v>2</v>
      </c>
      <c r="F280" s="183">
        <v>57122.5</v>
      </c>
      <c r="G280" s="183">
        <v>4851.5</v>
      </c>
      <c r="H280" s="184">
        <v>4382</v>
      </c>
      <c r="I280" s="183">
        <v>4851.5</v>
      </c>
      <c r="J280" s="183">
        <v>4695</v>
      </c>
      <c r="K280" s="183">
        <v>4851.5</v>
      </c>
      <c r="L280" s="183">
        <v>4695</v>
      </c>
      <c r="M280" s="183">
        <v>4851.5</v>
      </c>
      <c r="N280" s="183">
        <v>4851.5</v>
      </c>
      <c r="O280" s="183">
        <v>4695</v>
      </c>
      <c r="P280" s="183">
        <v>4851.5</v>
      </c>
      <c r="Q280" s="183">
        <v>4695</v>
      </c>
      <c r="R280" s="185">
        <v>4851.5</v>
      </c>
      <c r="S280"/>
      <c r="T280"/>
      <c r="U280"/>
      <c r="V280"/>
      <c r="W280"/>
      <c r="X280"/>
    </row>
    <row r="281" spans="2:24" s="573" customFormat="1" x14ac:dyDescent="0.25">
      <c r="B281" s="488">
        <v>8</v>
      </c>
      <c r="C281" s="179" t="s">
        <v>64</v>
      </c>
      <c r="D281" s="180">
        <v>72.540000000000006</v>
      </c>
      <c r="E281" s="181">
        <v>1</v>
      </c>
      <c r="F281" s="183">
        <v>26477.1</v>
      </c>
      <c r="G281" s="183">
        <v>2248.7399999999998</v>
      </c>
      <c r="H281" s="184">
        <v>2031.12</v>
      </c>
      <c r="I281" s="183">
        <v>2248.7399999999998</v>
      </c>
      <c r="J281" s="183">
        <v>2176.1999999999998</v>
      </c>
      <c r="K281" s="183">
        <v>2248.7399999999998</v>
      </c>
      <c r="L281" s="183">
        <v>2176.1999999999998</v>
      </c>
      <c r="M281" s="183">
        <v>2248.7399999999998</v>
      </c>
      <c r="N281" s="183">
        <v>2248.7399999999998</v>
      </c>
      <c r="O281" s="183">
        <v>2176.1999999999998</v>
      </c>
      <c r="P281" s="183">
        <v>2248.7399999999998</v>
      </c>
      <c r="Q281" s="183">
        <v>2176.1999999999998</v>
      </c>
      <c r="R281" s="185">
        <v>2248.7399999999998</v>
      </c>
      <c r="S281"/>
      <c r="T281"/>
      <c r="U281"/>
      <c r="V281"/>
      <c r="W281"/>
      <c r="X281"/>
    </row>
    <row r="282" spans="2:24" s="573" customFormat="1" x14ac:dyDescent="0.25">
      <c r="B282" s="488">
        <v>9</v>
      </c>
      <c r="C282" s="179" t="s">
        <v>122</v>
      </c>
      <c r="D282" s="180">
        <v>71.400000000000006</v>
      </c>
      <c r="E282" s="181">
        <v>4</v>
      </c>
      <c r="F282" s="183">
        <v>104244</v>
      </c>
      <c r="G282" s="183">
        <v>8853.6</v>
      </c>
      <c r="H282" s="184">
        <v>7996.8</v>
      </c>
      <c r="I282" s="183">
        <v>8853.6</v>
      </c>
      <c r="J282" s="183">
        <v>8568</v>
      </c>
      <c r="K282" s="183">
        <v>8853.6</v>
      </c>
      <c r="L282" s="183">
        <v>8568</v>
      </c>
      <c r="M282" s="183">
        <v>8853.6</v>
      </c>
      <c r="N282" s="183">
        <v>8853.6</v>
      </c>
      <c r="O282" s="183">
        <v>8568</v>
      </c>
      <c r="P282" s="183">
        <v>8853.6</v>
      </c>
      <c r="Q282" s="183">
        <v>8568</v>
      </c>
      <c r="R282" s="185">
        <v>8853.6</v>
      </c>
      <c r="S282"/>
      <c r="T282"/>
      <c r="U282"/>
      <c r="V282"/>
      <c r="W282"/>
      <c r="X282"/>
    </row>
    <row r="283" spans="2:24" s="573" customFormat="1" x14ac:dyDescent="0.25">
      <c r="B283" s="488">
        <v>10</v>
      </c>
      <c r="C283" s="179" t="s">
        <v>67</v>
      </c>
      <c r="D283" s="180">
        <v>80.86</v>
      </c>
      <c r="E283" s="181">
        <v>1</v>
      </c>
      <c r="F283" s="183">
        <v>25147.46</v>
      </c>
      <c r="G283" s="183">
        <v>2506.66</v>
      </c>
      <c r="H283" s="184">
        <v>2264.08</v>
      </c>
      <c r="I283" s="183">
        <v>2506.66</v>
      </c>
      <c r="J283" s="183">
        <v>2425.8000000000002</v>
      </c>
      <c r="K283" s="183">
        <v>2506.66</v>
      </c>
      <c r="L283" s="183">
        <v>2425.8000000000002</v>
      </c>
      <c r="M283" s="183">
        <v>2506.66</v>
      </c>
      <c r="N283" s="183">
        <v>2506.66</v>
      </c>
      <c r="O283" s="183">
        <v>2425.8000000000002</v>
      </c>
      <c r="P283" s="183">
        <v>566.02</v>
      </c>
      <c r="Q283" s="183">
        <v>0</v>
      </c>
      <c r="R283" s="185">
        <v>2506.66</v>
      </c>
      <c r="S283"/>
      <c r="T283"/>
      <c r="U283"/>
      <c r="V283"/>
      <c r="W283"/>
      <c r="X283"/>
    </row>
    <row r="284" spans="2:24" s="573" customFormat="1" ht="1.5" customHeight="1" thickBot="1" x14ac:dyDescent="0.3">
      <c r="B284" s="319"/>
      <c r="C284" s="320" t="s">
        <v>68</v>
      </c>
      <c r="D284" s="321"/>
      <c r="E284" s="322"/>
      <c r="F284" s="323">
        <v>7347.84</v>
      </c>
      <c r="G284" s="323"/>
      <c r="H284" s="324"/>
      <c r="I284" s="323"/>
      <c r="J284" s="325"/>
      <c r="K284" s="326"/>
      <c r="L284" s="326"/>
      <c r="M284" s="326"/>
      <c r="N284" s="326"/>
      <c r="O284" s="326"/>
      <c r="P284" s="326"/>
      <c r="Q284" s="326"/>
      <c r="R284" s="327">
        <v>19771.439999999999</v>
      </c>
      <c r="S284"/>
      <c r="T284"/>
      <c r="U284"/>
      <c r="V284"/>
      <c r="W284"/>
      <c r="X284"/>
    </row>
    <row r="285" spans="2:24" s="573" customFormat="1" ht="26.25" hidden="1" x14ac:dyDescent="0.25">
      <c r="B285" s="289"/>
      <c r="C285" s="328" t="s">
        <v>123</v>
      </c>
      <c r="D285" s="291"/>
      <c r="E285" s="291"/>
      <c r="F285" s="292"/>
      <c r="G285" s="292"/>
      <c r="H285" s="293"/>
      <c r="I285" s="292"/>
      <c r="J285" s="292"/>
      <c r="K285" s="292"/>
      <c r="L285" s="292"/>
      <c r="M285" s="292"/>
      <c r="N285" s="292"/>
      <c r="O285" s="292"/>
      <c r="P285" s="292"/>
      <c r="Q285" s="292"/>
      <c r="R285" s="294"/>
      <c r="S285"/>
      <c r="T285"/>
      <c r="U285"/>
      <c r="V285"/>
      <c r="W285"/>
      <c r="X285"/>
    </row>
    <row r="286" spans="2:24" s="573" customFormat="1" ht="15.75" hidden="1" thickBot="1" x14ac:dyDescent="0.3">
      <c r="B286" s="329"/>
      <c r="C286" s="550" t="s">
        <v>124</v>
      </c>
      <c r="D286" s="550"/>
      <c r="E286" s="330">
        <v>321</v>
      </c>
      <c r="F286" s="331">
        <v>4493926</v>
      </c>
      <c r="G286" s="331">
        <v>0</v>
      </c>
      <c r="H286" s="331">
        <v>0</v>
      </c>
      <c r="I286" s="331">
        <v>0</v>
      </c>
      <c r="J286" s="331">
        <v>462661.5</v>
      </c>
      <c r="K286" s="331">
        <v>754829.95</v>
      </c>
      <c r="L286" s="331">
        <v>475085.1</v>
      </c>
      <c r="M286" s="331">
        <v>463375.15</v>
      </c>
      <c r="N286" s="331">
        <v>472371.55</v>
      </c>
      <c r="O286" s="331">
        <v>454093.5</v>
      </c>
      <c r="P286" s="331">
        <v>477262.81</v>
      </c>
      <c r="Q286" s="331">
        <v>456342.24</v>
      </c>
      <c r="R286" s="332">
        <v>477904.2</v>
      </c>
      <c r="S286"/>
      <c r="T286"/>
      <c r="U286"/>
      <c r="V286"/>
      <c r="W286"/>
      <c r="X286"/>
    </row>
    <row r="287" spans="2:24" s="573" customFormat="1" hidden="1" x14ac:dyDescent="0.25">
      <c r="B287" s="488"/>
      <c r="C287" s="484"/>
      <c r="D287" s="484"/>
      <c r="E287" s="485" t="s">
        <v>61</v>
      </c>
      <c r="F287" s="299">
        <v>0</v>
      </c>
      <c r="G287" s="250"/>
      <c r="H287" s="250"/>
      <c r="I287" s="250"/>
      <c r="J287" s="250"/>
      <c r="K287" s="250"/>
      <c r="L287" s="250"/>
      <c r="M287" s="191"/>
      <c r="N287" s="250"/>
      <c r="O287" s="250"/>
      <c r="P287" s="250"/>
      <c r="Q287" s="250"/>
      <c r="R287" s="251"/>
      <c r="S287"/>
      <c r="T287"/>
      <c r="U287"/>
      <c r="V287"/>
      <c r="W287"/>
      <c r="X287"/>
    </row>
    <row r="288" spans="2:24" s="573" customFormat="1" hidden="1" x14ac:dyDescent="0.25">
      <c r="B288" s="488">
        <v>1</v>
      </c>
      <c r="C288" s="187" t="s">
        <v>72</v>
      </c>
      <c r="D288" s="188">
        <v>72.540000000000006</v>
      </c>
      <c r="E288" s="189">
        <v>14</v>
      </c>
      <c r="F288" s="191">
        <v>279279</v>
      </c>
      <c r="G288" s="191"/>
      <c r="H288" s="192"/>
      <c r="I288" s="191"/>
      <c r="J288" s="191">
        <v>30466.799999999999</v>
      </c>
      <c r="K288" s="191">
        <v>31482.36</v>
      </c>
      <c r="L288" s="191">
        <v>30466.799999999999</v>
      </c>
      <c r="M288" s="191">
        <v>31482.36</v>
      </c>
      <c r="N288" s="191">
        <v>31482.36</v>
      </c>
      <c r="O288" s="191">
        <v>30466.799999999999</v>
      </c>
      <c r="P288" s="191">
        <v>31482.36</v>
      </c>
      <c r="Q288" s="191">
        <v>30466.799999999999</v>
      </c>
      <c r="R288" s="193">
        <v>31482.36</v>
      </c>
      <c r="S288"/>
      <c r="T288"/>
      <c r="U288"/>
      <c r="V288"/>
      <c r="W288"/>
      <c r="X288"/>
    </row>
    <row r="289" spans="2:24" s="573" customFormat="1" x14ac:dyDescent="0.25">
      <c r="B289" s="186">
        <v>1</v>
      </c>
      <c r="C289" s="187" t="s">
        <v>72</v>
      </c>
      <c r="D289" s="188">
        <v>72.540000000000006</v>
      </c>
      <c r="E289" s="189">
        <v>2</v>
      </c>
      <c r="F289" s="191">
        <v>26549.64</v>
      </c>
      <c r="G289" s="191"/>
      <c r="H289" s="192"/>
      <c r="I289" s="191"/>
      <c r="J289" s="191">
        <v>4352.3999999999996</v>
      </c>
      <c r="K289" s="191">
        <v>4497.4799999999996</v>
      </c>
      <c r="L289" s="191">
        <v>4352.3999999999996</v>
      </c>
      <c r="M289" s="191">
        <v>4497.4799999999996</v>
      </c>
      <c r="N289" s="191">
        <v>4497.4799999999996</v>
      </c>
      <c r="O289" s="191">
        <v>4352.3999999999996</v>
      </c>
      <c r="P289" s="191"/>
      <c r="Q289" s="191"/>
      <c r="R289" s="193"/>
      <c r="S289"/>
      <c r="T289"/>
      <c r="U289"/>
      <c r="V289"/>
      <c r="W289"/>
      <c r="X289"/>
    </row>
    <row r="290" spans="2:24" s="573" customFormat="1" x14ac:dyDescent="0.25">
      <c r="B290" s="186">
        <v>1</v>
      </c>
      <c r="C290" s="187" t="s">
        <v>72</v>
      </c>
      <c r="D290" s="188">
        <v>72.540000000000006</v>
      </c>
      <c r="E290" s="189">
        <v>2</v>
      </c>
      <c r="F290" s="191">
        <v>13347.36</v>
      </c>
      <c r="G290" s="191"/>
      <c r="H290" s="192"/>
      <c r="I290" s="191"/>
      <c r="J290" s="191"/>
      <c r="K290" s="191"/>
      <c r="L290" s="191"/>
      <c r="M290" s="191"/>
      <c r="N290" s="191"/>
      <c r="O290" s="191"/>
      <c r="P290" s="191">
        <v>4497.4799999999996</v>
      </c>
      <c r="Q290" s="191">
        <v>4352.3999999999996</v>
      </c>
      <c r="R290" s="193">
        <v>4497.4799999999996</v>
      </c>
      <c r="S290"/>
      <c r="T290"/>
      <c r="U290"/>
      <c r="V290"/>
      <c r="W290"/>
      <c r="X290"/>
    </row>
    <row r="291" spans="2:24" s="573" customFormat="1" x14ac:dyDescent="0.25">
      <c r="B291" s="186">
        <v>2</v>
      </c>
      <c r="C291" s="187" t="s">
        <v>125</v>
      </c>
      <c r="D291" s="188">
        <v>71.400000000000006</v>
      </c>
      <c r="E291" s="189">
        <v>14</v>
      </c>
      <c r="F291" s="191">
        <v>274890</v>
      </c>
      <c r="G291" s="191"/>
      <c r="H291" s="192"/>
      <c r="I291" s="191"/>
      <c r="J291" s="191">
        <v>29988</v>
      </c>
      <c r="K291" s="191">
        <v>30987.599999999999</v>
      </c>
      <c r="L291" s="191">
        <v>29988</v>
      </c>
      <c r="M291" s="191">
        <v>30987.599999999999</v>
      </c>
      <c r="N291" s="191">
        <v>30987.599999999999</v>
      </c>
      <c r="O291" s="191">
        <v>29988</v>
      </c>
      <c r="P291" s="191">
        <v>30987.599999999999</v>
      </c>
      <c r="Q291" s="191">
        <v>29988</v>
      </c>
      <c r="R291" s="193">
        <v>30987.599999999999</v>
      </c>
      <c r="S291"/>
      <c r="T291"/>
      <c r="U291"/>
      <c r="V291"/>
      <c r="W291"/>
      <c r="X291"/>
    </row>
    <row r="292" spans="2:24" s="573" customFormat="1" x14ac:dyDescent="0.25">
      <c r="B292" s="186">
        <v>2</v>
      </c>
      <c r="C292" s="187" t="s">
        <v>125</v>
      </c>
      <c r="D292" s="188">
        <v>71.400000000000006</v>
      </c>
      <c r="E292" s="189">
        <v>3</v>
      </c>
      <c r="F292" s="191">
        <v>39198.6</v>
      </c>
      <c r="G292" s="191"/>
      <c r="H292" s="192"/>
      <c r="I292" s="191"/>
      <c r="J292" s="191">
        <v>6426</v>
      </c>
      <c r="K292" s="191">
        <v>6640.2</v>
      </c>
      <c r="L292" s="191">
        <v>6426</v>
      </c>
      <c r="M292" s="191">
        <v>6640.2</v>
      </c>
      <c r="N292" s="191">
        <v>6640.2</v>
      </c>
      <c r="O292" s="191">
        <v>6426</v>
      </c>
      <c r="P292" s="191"/>
      <c r="Q292" s="191"/>
      <c r="R292" s="193"/>
      <c r="S292"/>
      <c r="T292"/>
      <c r="U292"/>
      <c r="V292"/>
      <c r="W292"/>
      <c r="X292"/>
    </row>
    <row r="293" spans="2:24" s="573" customFormat="1" x14ac:dyDescent="0.25">
      <c r="B293" s="186">
        <v>2</v>
      </c>
      <c r="C293" s="187" t="s">
        <v>125</v>
      </c>
      <c r="D293" s="188">
        <v>71.400000000000006</v>
      </c>
      <c r="E293" s="189">
        <v>2</v>
      </c>
      <c r="F293" s="191">
        <v>13137.6</v>
      </c>
      <c r="G293" s="191"/>
      <c r="H293" s="192"/>
      <c r="I293" s="191"/>
      <c r="J293" s="191"/>
      <c r="K293" s="191"/>
      <c r="L293" s="191"/>
      <c r="M293" s="191"/>
      <c r="N293" s="191"/>
      <c r="O293" s="191"/>
      <c r="P293" s="191">
        <v>4426.8</v>
      </c>
      <c r="Q293" s="191">
        <v>4284</v>
      </c>
      <c r="R293" s="193">
        <v>4426.8</v>
      </c>
      <c r="S293"/>
      <c r="T293"/>
      <c r="U293"/>
      <c r="V293"/>
      <c r="W293"/>
      <c r="X293"/>
    </row>
    <row r="294" spans="2:24" s="573" customFormat="1" x14ac:dyDescent="0.25">
      <c r="B294" s="186">
        <v>3</v>
      </c>
      <c r="C294" s="187" t="s">
        <v>126</v>
      </c>
      <c r="D294" s="188">
        <v>71.400000000000006</v>
      </c>
      <c r="E294" s="189">
        <v>1</v>
      </c>
      <c r="F294" s="191">
        <v>19635</v>
      </c>
      <c r="G294" s="191"/>
      <c r="H294" s="192"/>
      <c r="I294" s="191"/>
      <c r="J294" s="191">
        <v>2142</v>
      </c>
      <c r="K294" s="191">
        <v>2213.4</v>
      </c>
      <c r="L294" s="191">
        <v>2142</v>
      </c>
      <c r="M294" s="191">
        <v>2213.4</v>
      </c>
      <c r="N294" s="191">
        <v>2213.4</v>
      </c>
      <c r="O294" s="191">
        <v>2142</v>
      </c>
      <c r="P294" s="191">
        <v>2213.4</v>
      </c>
      <c r="Q294" s="191">
        <v>2142</v>
      </c>
      <c r="R294" s="193">
        <v>2213.4</v>
      </c>
      <c r="S294"/>
      <c r="T294"/>
      <c r="U294"/>
      <c r="V294"/>
      <c r="W294"/>
      <c r="X294"/>
    </row>
    <row r="295" spans="2:24" s="573" customFormat="1" ht="15" customHeight="1" x14ac:dyDescent="0.25">
      <c r="B295" s="186">
        <v>3</v>
      </c>
      <c r="C295" s="187" t="s">
        <v>126</v>
      </c>
      <c r="D295" s="188">
        <v>71.400000000000006</v>
      </c>
      <c r="E295" s="189">
        <v>1</v>
      </c>
      <c r="F295" s="191">
        <v>13066.2</v>
      </c>
      <c r="G295" s="191"/>
      <c r="H295" s="192"/>
      <c r="I295" s="191"/>
      <c r="J295" s="191">
        <v>2142</v>
      </c>
      <c r="K295" s="191">
        <v>2213.4</v>
      </c>
      <c r="L295" s="191">
        <v>2142</v>
      </c>
      <c r="M295" s="191">
        <v>2213.4</v>
      </c>
      <c r="N295" s="191">
        <v>2213.4</v>
      </c>
      <c r="O295" s="191">
        <v>2142</v>
      </c>
      <c r="P295" s="191"/>
      <c r="Q295" s="191"/>
      <c r="R295" s="193"/>
      <c r="S295"/>
      <c r="T295"/>
      <c r="U295"/>
      <c r="V295"/>
      <c r="W295"/>
      <c r="X295"/>
    </row>
    <row r="296" spans="2:24" s="573" customFormat="1" ht="34.5" customHeight="1" x14ac:dyDescent="0.25">
      <c r="B296" s="186">
        <v>3</v>
      </c>
      <c r="C296" s="187" t="s">
        <v>126</v>
      </c>
      <c r="D296" s="188">
        <v>71.400000000000006</v>
      </c>
      <c r="E296" s="189">
        <v>1</v>
      </c>
      <c r="F296" s="191">
        <v>6568.8</v>
      </c>
      <c r="G296" s="191"/>
      <c r="H296" s="192"/>
      <c r="I296" s="191"/>
      <c r="J296" s="191"/>
      <c r="K296" s="191"/>
      <c r="L296" s="191"/>
      <c r="M296" s="191"/>
      <c r="N296" s="191"/>
      <c r="O296" s="191"/>
      <c r="P296" s="191">
        <v>2213.4</v>
      </c>
      <c r="Q296" s="191">
        <v>2142</v>
      </c>
      <c r="R296" s="193">
        <v>2213.4</v>
      </c>
      <c r="S296"/>
      <c r="T296"/>
      <c r="U296"/>
      <c r="V296"/>
      <c r="W296"/>
      <c r="X296"/>
    </row>
    <row r="297" spans="2:24" s="573" customFormat="1" ht="33.6" customHeight="1" x14ac:dyDescent="0.25">
      <c r="B297" s="186">
        <v>4</v>
      </c>
      <c r="C297" s="187" t="s">
        <v>127</v>
      </c>
      <c r="D297" s="188">
        <v>75.64</v>
      </c>
      <c r="E297" s="307">
        <v>1</v>
      </c>
      <c r="F297" s="191">
        <v>20801</v>
      </c>
      <c r="G297" s="191"/>
      <c r="H297" s="192"/>
      <c r="I297" s="191"/>
      <c r="J297" s="191">
        <v>2269.1999999999998</v>
      </c>
      <c r="K297" s="191">
        <v>2344.84</v>
      </c>
      <c r="L297" s="191">
        <v>2269.1999999999998</v>
      </c>
      <c r="M297" s="191">
        <v>2344.84</v>
      </c>
      <c r="N297" s="191">
        <v>2344.84</v>
      </c>
      <c r="O297" s="191">
        <v>2269.1999999999998</v>
      </c>
      <c r="P297" s="191">
        <v>2344.84</v>
      </c>
      <c r="Q297" s="191">
        <v>2269.1999999999998</v>
      </c>
      <c r="R297" s="193">
        <v>2344.84</v>
      </c>
      <c r="S297"/>
      <c r="T297"/>
      <c r="U297"/>
      <c r="V297"/>
      <c r="W297"/>
      <c r="X297"/>
    </row>
    <row r="298" spans="2:24" s="573" customFormat="1" x14ac:dyDescent="0.25">
      <c r="B298" s="186">
        <v>5</v>
      </c>
      <c r="C298" s="187" t="s">
        <v>62</v>
      </c>
      <c r="D298" s="188">
        <v>71.400000000000006</v>
      </c>
      <c r="E298" s="189">
        <v>13</v>
      </c>
      <c r="F298" s="191">
        <v>255255</v>
      </c>
      <c r="G298" s="191"/>
      <c r="H298" s="192"/>
      <c r="I298" s="191"/>
      <c r="J298" s="191">
        <v>27846</v>
      </c>
      <c r="K298" s="191">
        <v>28774.2</v>
      </c>
      <c r="L298" s="191">
        <v>28203</v>
      </c>
      <c r="M298" s="191">
        <v>28774.2</v>
      </c>
      <c r="N298" s="191">
        <v>28774.2</v>
      </c>
      <c r="O298" s="191">
        <v>27846</v>
      </c>
      <c r="P298" s="191">
        <v>28774.2</v>
      </c>
      <c r="Q298" s="191">
        <v>27846</v>
      </c>
      <c r="R298" s="193">
        <v>28774.2</v>
      </c>
      <c r="S298"/>
      <c r="T298"/>
      <c r="U298"/>
      <c r="V298"/>
      <c r="W298"/>
      <c r="X298"/>
    </row>
    <row r="299" spans="2:24" s="573" customFormat="1" x14ac:dyDescent="0.25">
      <c r="B299" s="186">
        <v>5</v>
      </c>
      <c r="C299" s="187" t="s">
        <v>62</v>
      </c>
      <c r="D299" s="188">
        <v>71.400000000000006</v>
      </c>
      <c r="E299" s="189">
        <v>1</v>
      </c>
      <c r="F299" s="191">
        <v>4355.3999999999996</v>
      </c>
      <c r="G299" s="192"/>
      <c r="H299" s="192"/>
      <c r="I299" s="191"/>
      <c r="J299" s="191">
        <v>2142</v>
      </c>
      <c r="K299" s="191">
        <v>2213.4</v>
      </c>
      <c r="L299" s="191">
        <v>-285.60000000000002</v>
      </c>
      <c r="M299" s="191"/>
      <c r="N299" s="191"/>
      <c r="O299" s="191"/>
      <c r="P299" s="191"/>
      <c r="Q299" s="191"/>
      <c r="R299" s="193"/>
      <c r="S299"/>
      <c r="T299"/>
      <c r="U299"/>
      <c r="V299"/>
      <c r="W299"/>
      <c r="X299"/>
    </row>
    <row r="300" spans="2:24" s="573" customFormat="1" x14ac:dyDescent="0.25">
      <c r="B300" s="186">
        <v>5</v>
      </c>
      <c r="C300" s="187" t="s">
        <v>62</v>
      </c>
      <c r="D300" s="188">
        <v>71.400000000000006</v>
      </c>
      <c r="E300" s="189">
        <v>3</v>
      </c>
      <c r="F300" s="191">
        <v>39198.6</v>
      </c>
      <c r="G300" s="191"/>
      <c r="H300" s="192"/>
      <c r="I300" s="191"/>
      <c r="J300" s="191">
        <v>6426</v>
      </c>
      <c r="K300" s="191">
        <v>6640.2</v>
      </c>
      <c r="L300" s="191">
        <v>6426</v>
      </c>
      <c r="M300" s="191">
        <v>6640.2</v>
      </c>
      <c r="N300" s="191">
        <v>6640.2</v>
      </c>
      <c r="O300" s="191">
        <v>6426</v>
      </c>
      <c r="P300" s="191"/>
      <c r="Q300" s="191"/>
      <c r="R300" s="193"/>
      <c r="S300"/>
      <c r="T300"/>
      <c r="U300"/>
      <c r="V300"/>
      <c r="W300"/>
      <c r="X300"/>
    </row>
    <row r="301" spans="2:24" s="573" customFormat="1" ht="33" customHeight="1" x14ac:dyDescent="0.25">
      <c r="B301" s="186">
        <v>5</v>
      </c>
      <c r="C301" s="187" t="s">
        <v>62</v>
      </c>
      <c r="D301" s="188">
        <v>71.400000000000006</v>
      </c>
      <c r="E301" s="189">
        <v>3</v>
      </c>
      <c r="F301" s="191">
        <v>19706.400000000001</v>
      </c>
      <c r="G301" s="191"/>
      <c r="H301" s="192"/>
      <c r="I301" s="191"/>
      <c r="J301" s="191"/>
      <c r="K301" s="191"/>
      <c r="L301" s="191"/>
      <c r="M301" s="191"/>
      <c r="N301" s="191"/>
      <c r="O301" s="191"/>
      <c r="P301" s="191">
        <v>6640.2</v>
      </c>
      <c r="Q301" s="191">
        <v>6426</v>
      </c>
      <c r="R301" s="193">
        <v>6640.2</v>
      </c>
      <c r="S301"/>
      <c r="T301"/>
      <c r="U301"/>
      <c r="V301"/>
      <c r="W301"/>
      <c r="X301"/>
    </row>
    <row r="302" spans="2:24" s="573" customFormat="1" x14ac:dyDescent="0.25">
      <c r="B302" s="186">
        <v>6</v>
      </c>
      <c r="C302" s="187" t="s">
        <v>32</v>
      </c>
      <c r="D302" s="188">
        <v>76.59</v>
      </c>
      <c r="E302" s="189">
        <v>1</v>
      </c>
      <c r="F302" s="191">
        <v>21062.25</v>
      </c>
      <c r="G302" s="191"/>
      <c r="H302" s="192"/>
      <c r="I302" s="191"/>
      <c r="J302" s="191">
        <v>2297.6999999999998</v>
      </c>
      <c r="K302" s="191">
        <v>2374.29</v>
      </c>
      <c r="L302" s="191">
        <v>2297.6999999999998</v>
      </c>
      <c r="M302" s="191">
        <v>2374.29</v>
      </c>
      <c r="N302" s="191">
        <v>2374.29</v>
      </c>
      <c r="O302" s="191">
        <v>2297.6999999999998</v>
      </c>
      <c r="P302" s="191">
        <v>2374.29</v>
      </c>
      <c r="Q302" s="191">
        <v>2297.6999999999998</v>
      </c>
      <c r="R302" s="193">
        <v>2374.29</v>
      </c>
      <c r="S302"/>
      <c r="T302"/>
      <c r="U302"/>
      <c r="V302"/>
      <c r="W302"/>
      <c r="X302"/>
    </row>
    <row r="303" spans="2:24" s="573" customFormat="1" x14ac:dyDescent="0.25">
      <c r="B303" s="186">
        <v>7</v>
      </c>
      <c r="C303" s="187" t="s">
        <v>92</v>
      </c>
      <c r="D303" s="188">
        <v>72.540000000000006</v>
      </c>
      <c r="E303" s="189">
        <v>1</v>
      </c>
      <c r="F303" s="191">
        <v>19948.5</v>
      </c>
      <c r="G303" s="191"/>
      <c r="H303" s="192"/>
      <c r="I303" s="191"/>
      <c r="J303" s="191">
        <v>2176.1999999999998</v>
      </c>
      <c r="K303" s="191">
        <v>2248.7399999999998</v>
      </c>
      <c r="L303" s="191">
        <v>2176.1999999999998</v>
      </c>
      <c r="M303" s="191">
        <v>2248.7399999999998</v>
      </c>
      <c r="N303" s="191">
        <v>2248.7399999999998</v>
      </c>
      <c r="O303" s="191">
        <v>2176.1999999999998</v>
      </c>
      <c r="P303" s="191">
        <v>2248.7399999999998</v>
      </c>
      <c r="Q303" s="191">
        <v>2176.1999999999998</v>
      </c>
      <c r="R303" s="193">
        <v>2248.7399999999998</v>
      </c>
      <c r="S303"/>
      <c r="T303"/>
      <c r="U303"/>
      <c r="V303"/>
      <c r="W303"/>
      <c r="X303"/>
    </row>
    <row r="304" spans="2:24" s="573" customFormat="1" ht="26.25" x14ac:dyDescent="0.25">
      <c r="B304" s="186">
        <v>8</v>
      </c>
      <c r="C304" s="187" t="s">
        <v>81</v>
      </c>
      <c r="D304" s="188">
        <v>72.540000000000006</v>
      </c>
      <c r="E304" s="189">
        <v>1</v>
      </c>
      <c r="F304" s="191">
        <v>13274.82</v>
      </c>
      <c r="G304" s="191"/>
      <c r="H304" s="192"/>
      <c r="I304" s="191"/>
      <c r="J304" s="191">
        <v>2176.1999999999998</v>
      </c>
      <c r="K304" s="191">
        <v>2248.7399999999998</v>
      </c>
      <c r="L304" s="191">
        <v>2176.1999999999998</v>
      </c>
      <c r="M304" s="191">
        <v>2248.7399999999998</v>
      </c>
      <c r="N304" s="191">
        <v>2248.7399999999998</v>
      </c>
      <c r="O304" s="191">
        <v>2176.1999999999998</v>
      </c>
      <c r="P304" s="191"/>
      <c r="Q304" s="191"/>
      <c r="R304" s="193"/>
      <c r="S304"/>
      <c r="T304"/>
      <c r="U304"/>
      <c r="V304"/>
      <c r="W304"/>
      <c r="X304"/>
    </row>
    <row r="305" spans="2:24" s="573" customFormat="1" ht="15" customHeight="1" x14ac:dyDescent="0.25">
      <c r="B305" s="186">
        <v>8</v>
      </c>
      <c r="C305" s="333" t="s">
        <v>30</v>
      </c>
      <c r="D305" s="188">
        <v>72.540000000000006</v>
      </c>
      <c r="E305" s="189">
        <v>1</v>
      </c>
      <c r="F305" s="191">
        <v>6673.68</v>
      </c>
      <c r="G305" s="191"/>
      <c r="H305" s="192"/>
      <c r="I305" s="191"/>
      <c r="J305" s="191"/>
      <c r="K305" s="191"/>
      <c r="L305" s="191"/>
      <c r="M305" s="191"/>
      <c r="N305" s="191"/>
      <c r="O305" s="191"/>
      <c r="P305" s="191"/>
      <c r="Q305" s="191">
        <v>4424.9399999999996</v>
      </c>
      <c r="R305" s="193">
        <v>2248.7399999999998</v>
      </c>
      <c r="S305"/>
      <c r="T305"/>
      <c r="U305"/>
      <c r="V305"/>
      <c r="W305"/>
      <c r="X305"/>
    </row>
    <row r="306" spans="2:24" s="573" customFormat="1" x14ac:dyDescent="0.25">
      <c r="B306" s="186">
        <v>9</v>
      </c>
      <c r="C306" s="187" t="s">
        <v>63</v>
      </c>
      <c r="D306" s="188">
        <v>78.25</v>
      </c>
      <c r="E306" s="189">
        <v>3</v>
      </c>
      <c r="F306" s="191">
        <v>64556.25</v>
      </c>
      <c r="G306" s="191"/>
      <c r="H306" s="192"/>
      <c r="I306" s="191"/>
      <c r="J306" s="191">
        <v>7042.5</v>
      </c>
      <c r="K306" s="191">
        <v>7277.25</v>
      </c>
      <c r="L306" s="191">
        <v>7042.5</v>
      </c>
      <c r="M306" s="191">
        <v>7277.25</v>
      </c>
      <c r="N306" s="191">
        <v>7277.25</v>
      </c>
      <c r="O306" s="191">
        <v>7042.5</v>
      </c>
      <c r="P306" s="191">
        <v>7277.25</v>
      </c>
      <c r="Q306" s="191">
        <v>7042.5</v>
      </c>
      <c r="R306" s="193">
        <v>7277.25</v>
      </c>
      <c r="S306"/>
      <c r="T306"/>
      <c r="U306"/>
      <c r="V306"/>
      <c r="W306"/>
      <c r="X306"/>
    </row>
    <row r="307" spans="2:24" s="573" customFormat="1" x14ac:dyDescent="0.25">
      <c r="B307" s="186">
        <v>9</v>
      </c>
      <c r="C307" s="187" t="s">
        <v>63</v>
      </c>
      <c r="D307" s="188">
        <v>78.25</v>
      </c>
      <c r="E307" s="189">
        <v>2</v>
      </c>
      <c r="F307" s="191">
        <v>28639.5</v>
      </c>
      <c r="G307" s="191"/>
      <c r="H307" s="192"/>
      <c r="I307" s="191"/>
      <c r="J307" s="191">
        <v>4695</v>
      </c>
      <c r="K307" s="191">
        <v>4851.5</v>
      </c>
      <c r="L307" s="191">
        <v>4695</v>
      </c>
      <c r="M307" s="191">
        <v>4851.5</v>
      </c>
      <c r="N307" s="191">
        <v>4851.5</v>
      </c>
      <c r="O307" s="191">
        <v>4695</v>
      </c>
      <c r="P307" s="191"/>
      <c r="Q307" s="191"/>
      <c r="R307" s="193"/>
      <c r="S307"/>
      <c r="T307"/>
      <c r="U307"/>
      <c r="V307"/>
      <c r="W307"/>
      <c r="X307"/>
    </row>
    <row r="308" spans="2:24" s="573" customFormat="1" x14ac:dyDescent="0.25">
      <c r="B308" s="186">
        <v>9</v>
      </c>
      <c r="C308" s="187" t="s">
        <v>63</v>
      </c>
      <c r="D308" s="188">
        <v>78.25</v>
      </c>
      <c r="E308" s="189">
        <v>2</v>
      </c>
      <c r="F308" s="191">
        <v>14398</v>
      </c>
      <c r="G308" s="191"/>
      <c r="H308" s="192"/>
      <c r="I308" s="191"/>
      <c r="J308" s="191"/>
      <c r="K308" s="191"/>
      <c r="L308" s="191"/>
      <c r="M308" s="191"/>
      <c r="N308" s="191"/>
      <c r="O308" s="191"/>
      <c r="P308" s="191">
        <v>4851.5</v>
      </c>
      <c r="Q308" s="191">
        <v>4695</v>
      </c>
      <c r="R308" s="193">
        <v>4851.5</v>
      </c>
      <c r="S308"/>
      <c r="T308"/>
      <c r="U308"/>
      <c r="V308"/>
      <c r="W308"/>
      <c r="X308"/>
    </row>
    <row r="309" spans="2:24" s="573" customFormat="1" ht="31.5" customHeight="1" x14ac:dyDescent="0.25">
      <c r="B309" s="186">
        <v>10</v>
      </c>
      <c r="C309" s="187" t="s">
        <v>82</v>
      </c>
      <c r="D309" s="188">
        <v>71.400000000000006</v>
      </c>
      <c r="E309" s="189">
        <v>110</v>
      </c>
      <c r="F309" s="191">
        <v>2159850</v>
      </c>
      <c r="G309" s="191"/>
      <c r="H309" s="192"/>
      <c r="I309" s="191"/>
      <c r="J309" s="191">
        <v>235620</v>
      </c>
      <c r="K309" s="191">
        <v>243474</v>
      </c>
      <c r="L309" s="191">
        <v>235620</v>
      </c>
      <c r="M309" s="191">
        <v>243474</v>
      </c>
      <c r="N309" s="191">
        <v>243474</v>
      </c>
      <c r="O309" s="191">
        <v>235620</v>
      </c>
      <c r="P309" s="191">
        <v>243474</v>
      </c>
      <c r="Q309" s="191">
        <v>235620</v>
      </c>
      <c r="R309" s="193">
        <v>243474</v>
      </c>
      <c r="S309"/>
      <c r="T309"/>
      <c r="U309"/>
      <c r="V309"/>
      <c r="W309"/>
      <c r="X309"/>
    </row>
    <row r="310" spans="2:24" s="573" customFormat="1" x14ac:dyDescent="0.25">
      <c r="B310" s="186">
        <v>10</v>
      </c>
      <c r="C310" s="187" t="s">
        <v>82</v>
      </c>
      <c r="D310" s="188">
        <v>71.400000000000006</v>
      </c>
      <c r="E310" s="189">
        <v>1</v>
      </c>
      <c r="F310" s="191">
        <v>4355.3999999999996</v>
      </c>
      <c r="G310" s="192"/>
      <c r="H310" s="192"/>
      <c r="I310" s="191"/>
      <c r="J310" s="191">
        <v>2142</v>
      </c>
      <c r="K310" s="191">
        <v>2213.4</v>
      </c>
      <c r="L310" s="191"/>
      <c r="M310" s="191"/>
      <c r="N310" s="191"/>
      <c r="O310" s="191"/>
      <c r="P310" s="191"/>
      <c r="Q310" s="191"/>
      <c r="R310" s="193"/>
      <c r="S310"/>
      <c r="T310"/>
      <c r="U310"/>
      <c r="V310"/>
      <c r="W310"/>
      <c r="X310"/>
    </row>
    <row r="311" spans="2:24" s="573" customFormat="1" x14ac:dyDescent="0.25">
      <c r="B311" s="186">
        <v>10</v>
      </c>
      <c r="C311" s="187" t="s">
        <v>82</v>
      </c>
      <c r="D311" s="188">
        <v>71.400000000000006</v>
      </c>
      <c r="E311" s="189">
        <v>19</v>
      </c>
      <c r="F311" s="191">
        <v>248257.8</v>
      </c>
      <c r="G311" s="191"/>
      <c r="H311" s="192"/>
      <c r="I311" s="191"/>
      <c r="J311" s="191">
        <v>40698</v>
      </c>
      <c r="K311" s="191">
        <v>42054.6</v>
      </c>
      <c r="L311" s="191">
        <v>40698</v>
      </c>
      <c r="M311" s="191">
        <v>42054.6</v>
      </c>
      <c r="N311" s="191">
        <v>42054.6</v>
      </c>
      <c r="O311" s="191">
        <v>40698</v>
      </c>
      <c r="P311" s="191"/>
      <c r="Q311" s="191"/>
      <c r="R311" s="193"/>
      <c r="S311"/>
      <c r="T311"/>
      <c r="U311"/>
      <c r="V311"/>
      <c r="W311"/>
      <c r="X311"/>
    </row>
    <row r="312" spans="2:24" s="573" customFormat="1" x14ac:dyDescent="0.25">
      <c r="B312" s="186">
        <v>10</v>
      </c>
      <c r="C312" s="187" t="s">
        <v>82</v>
      </c>
      <c r="D312" s="188">
        <v>71.400000000000006</v>
      </c>
      <c r="E312" s="189">
        <v>19</v>
      </c>
      <c r="F312" s="191">
        <v>124807.2</v>
      </c>
      <c r="G312" s="191"/>
      <c r="H312" s="192"/>
      <c r="I312" s="191"/>
      <c r="J312" s="191"/>
      <c r="K312" s="191"/>
      <c r="L312" s="191"/>
      <c r="M312" s="191"/>
      <c r="N312" s="191"/>
      <c r="O312" s="191"/>
      <c r="P312" s="191">
        <v>42054.6</v>
      </c>
      <c r="Q312" s="191">
        <v>40698</v>
      </c>
      <c r="R312" s="193">
        <v>42054.6</v>
      </c>
      <c r="S312"/>
      <c r="T312"/>
      <c r="U312"/>
      <c r="V312"/>
      <c r="W312"/>
      <c r="X312"/>
    </row>
    <row r="313" spans="2:24" s="573" customFormat="1" ht="15" customHeight="1" x14ac:dyDescent="0.25">
      <c r="B313" s="186">
        <v>10</v>
      </c>
      <c r="C313" s="187" t="s">
        <v>82</v>
      </c>
      <c r="D313" s="188">
        <v>71.400000000000006</v>
      </c>
      <c r="E313" s="189">
        <v>1</v>
      </c>
      <c r="F313" s="191">
        <v>4355.3999999999996</v>
      </c>
      <c r="G313" s="192"/>
      <c r="H313" s="192"/>
      <c r="I313" s="191"/>
      <c r="J313" s="191">
        <v>2142</v>
      </c>
      <c r="K313" s="191">
        <v>2213.4</v>
      </c>
      <c r="L313" s="191"/>
      <c r="M313" s="334"/>
      <c r="N313" s="191"/>
      <c r="O313" s="191"/>
      <c r="P313" s="191"/>
      <c r="Q313" s="191"/>
      <c r="R313" s="193"/>
      <c r="S313"/>
      <c r="T313"/>
      <c r="U313"/>
      <c r="V313"/>
      <c r="W313"/>
      <c r="X313"/>
    </row>
    <row r="314" spans="2:24" s="573" customFormat="1" x14ac:dyDescent="0.25">
      <c r="B314" s="186">
        <v>10</v>
      </c>
      <c r="C314" s="187" t="s">
        <v>82</v>
      </c>
      <c r="D314" s="188">
        <v>71.400000000000006</v>
      </c>
      <c r="E314" s="189">
        <v>68</v>
      </c>
      <c r="F314" s="191">
        <v>291312</v>
      </c>
      <c r="G314" s="192"/>
      <c r="H314" s="192"/>
      <c r="I314" s="191"/>
      <c r="J314" s="191"/>
      <c r="K314" s="191">
        <v>276746.40000000002</v>
      </c>
      <c r="L314" s="191">
        <v>14565.6</v>
      </c>
      <c r="M314" s="191">
        <v>-8139.6</v>
      </c>
      <c r="N314" s="191"/>
      <c r="O314" s="191"/>
      <c r="P314" s="191">
        <v>8139.6</v>
      </c>
      <c r="Q314" s="191"/>
      <c r="R314" s="193"/>
      <c r="S314"/>
      <c r="T314"/>
      <c r="U314"/>
      <c r="V314"/>
      <c r="W314"/>
      <c r="X314"/>
    </row>
    <row r="315" spans="2:24" s="573" customFormat="1" x14ac:dyDescent="0.25">
      <c r="B315" s="186">
        <v>10</v>
      </c>
      <c r="C315" s="187" t="s">
        <v>82</v>
      </c>
      <c r="D315" s="188">
        <v>71.400000000000006</v>
      </c>
      <c r="E315" s="189">
        <v>1</v>
      </c>
      <c r="F315" s="191">
        <v>4284</v>
      </c>
      <c r="G315" s="191"/>
      <c r="H315" s="192"/>
      <c r="I315" s="191"/>
      <c r="J315" s="191"/>
      <c r="K315" s="191"/>
      <c r="L315" s="191">
        <v>4212.6000000000004</v>
      </c>
      <c r="M315" s="191">
        <v>71.400000000000006</v>
      </c>
      <c r="N315" s="191"/>
      <c r="O315" s="191"/>
      <c r="P315" s="191"/>
      <c r="Q315" s="191"/>
      <c r="R315" s="193"/>
      <c r="S315"/>
      <c r="T315"/>
      <c r="U315"/>
      <c r="V315"/>
      <c r="W315"/>
      <c r="X315"/>
    </row>
    <row r="316" spans="2:24" s="573" customFormat="1" x14ac:dyDescent="0.25">
      <c r="B316" s="335">
        <v>11</v>
      </c>
      <c r="C316" s="336" t="s">
        <v>90</v>
      </c>
      <c r="D316" s="337">
        <v>71.400000000000006</v>
      </c>
      <c r="E316" s="268">
        <v>1</v>
      </c>
      <c r="F316" s="265">
        <v>8710.7999999999993</v>
      </c>
      <c r="G316" s="265"/>
      <c r="H316" s="338"/>
      <c r="I316" s="265"/>
      <c r="J316" s="265"/>
      <c r="K316" s="265"/>
      <c r="L316" s="265"/>
      <c r="M316" s="265"/>
      <c r="N316" s="265"/>
      <c r="O316" s="265"/>
      <c r="P316" s="265">
        <v>4355.3999999999996</v>
      </c>
      <c r="Q316" s="265">
        <v>2142</v>
      </c>
      <c r="R316" s="266">
        <v>2213.4</v>
      </c>
      <c r="S316"/>
      <c r="T316"/>
      <c r="U316"/>
      <c r="V316"/>
      <c r="W316"/>
      <c r="X316"/>
    </row>
    <row r="317" spans="2:24" s="573" customFormat="1" ht="15" customHeight="1" x14ac:dyDescent="0.25">
      <c r="B317" s="186">
        <v>11</v>
      </c>
      <c r="C317" s="187" t="s">
        <v>90</v>
      </c>
      <c r="D317" s="188">
        <v>71.400000000000006</v>
      </c>
      <c r="E317" s="189">
        <v>15</v>
      </c>
      <c r="F317" s="191">
        <v>294525</v>
      </c>
      <c r="G317" s="191"/>
      <c r="H317" s="192"/>
      <c r="I317" s="191"/>
      <c r="J317" s="191">
        <v>32130</v>
      </c>
      <c r="K317" s="191">
        <v>33201</v>
      </c>
      <c r="L317" s="191">
        <v>32130</v>
      </c>
      <c r="M317" s="191">
        <v>33201</v>
      </c>
      <c r="N317" s="191">
        <v>35200.199999999997</v>
      </c>
      <c r="O317" s="191">
        <v>32130</v>
      </c>
      <c r="P317" s="191">
        <v>33201</v>
      </c>
      <c r="Q317" s="191">
        <v>32130</v>
      </c>
      <c r="R317" s="193">
        <v>33201</v>
      </c>
      <c r="S317"/>
      <c r="T317"/>
      <c r="U317"/>
      <c r="V317"/>
      <c r="W317"/>
      <c r="X317"/>
    </row>
    <row r="318" spans="2:24" s="573" customFormat="1" x14ac:dyDescent="0.25">
      <c r="B318" s="186">
        <v>11</v>
      </c>
      <c r="C318" s="187" t="s">
        <v>90</v>
      </c>
      <c r="D318" s="188">
        <v>71.400000000000006</v>
      </c>
      <c r="E318" s="189">
        <v>1</v>
      </c>
      <c r="F318" s="191">
        <v>9853.2000000000007</v>
      </c>
      <c r="G318" s="191"/>
      <c r="H318" s="192"/>
      <c r="I318" s="191"/>
      <c r="J318" s="191">
        <v>2142</v>
      </c>
      <c r="K318" s="191">
        <v>2213.4</v>
      </c>
      <c r="L318" s="191">
        <v>2142</v>
      </c>
      <c r="M318" s="191">
        <v>2213.4</v>
      </c>
      <c r="N318" s="191">
        <v>1142.4000000000001</v>
      </c>
      <c r="O318" s="191"/>
      <c r="P318" s="191"/>
      <c r="Q318" s="191"/>
      <c r="R318" s="193"/>
      <c r="S318"/>
      <c r="T318"/>
      <c r="U318"/>
      <c r="V318"/>
      <c r="W318"/>
      <c r="X318"/>
    </row>
    <row r="319" spans="2:24" s="573" customFormat="1" ht="81.75" customHeight="1" x14ac:dyDescent="0.25">
      <c r="B319" s="186">
        <v>11</v>
      </c>
      <c r="C319" s="187" t="s">
        <v>90</v>
      </c>
      <c r="D319" s="188">
        <v>71.400000000000006</v>
      </c>
      <c r="E319" s="189">
        <v>6</v>
      </c>
      <c r="F319" s="191">
        <v>78397.2</v>
      </c>
      <c r="G319" s="191"/>
      <c r="H319" s="192"/>
      <c r="I319" s="191"/>
      <c r="J319" s="191">
        <v>12852</v>
      </c>
      <c r="K319" s="191">
        <v>13280.4</v>
      </c>
      <c r="L319" s="191">
        <v>12852</v>
      </c>
      <c r="M319" s="191">
        <v>13280.4</v>
      </c>
      <c r="N319" s="191">
        <v>13280.4</v>
      </c>
      <c r="O319" s="191">
        <v>12852</v>
      </c>
      <c r="P319" s="191"/>
      <c r="Q319" s="191"/>
      <c r="R319" s="193"/>
      <c r="S319"/>
      <c r="T319"/>
      <c r="U319"/>
      <c r="V319"/>
      <c r="W319"/>
      <c r="X319"/>
    </row>
    <row r="320" spans="2:24" s="573" customFormat="1" x14ac:dyDescent="0.25">
      <c r="B320" s="186">
        <v>11</v>
      </c>
      <c r="C320" s="187" t="s">
        <v>90</v>
      </c>
      <c r="D320" s="188">
        <v>71.400000000000006</v>
      </c>
      <c r="E320" s="189">
        <v>6</v>
      </c>
      <c r="F320" s="191">
        <v>39412.800000000003</v>
      </c>
      <c r="G320" s="191"/>
      <c r="H320" s="192"/>
      <c r="I320" s="191"/>
      <c r="J320" s="191"/>
      <c r="K320" s="191"/>
      <c r="L320" s="191"/>
      <c r="M320" s="191"/>
      <c r="N320" s="191"/>
      <c r="O320" s="191"/>
      <c r="P320" s="191">
        <v>13280.4</v>
      </c>
      <c r="Q320" s="191">
        <v>12852</v>
      </c>
      <c r="R320" s="193">
        <v>13280.4</v>
      </c>
      <c r="S320"/>
      <c r="T320"/>
      <c r="U320"/>
      <c r="V320"/>
      <c r="W320"/>
      <c r="X320"/>
    </row>
    <row r="321" spans="2:24" s="573" customFormat="1" ht="27" customHeight="1" x14ac:dyDescent="0.25">
      <c r="B321" s="186">
        <v>12</v>
      </c>
      <c r="C321" s="187" t="s">
        <v>93</v>
      </c>
      <c r="D321" s="188">
        <v>78.25</v>
      </c>
      <c r="E321" s="189">
        <v>1</v>
      </c>
      <c r="F321" s="191">
        <v>21518.75</v>
      </c>
      <c r="G321" s="191"/>
      <c r="H321" s="192"/>
      <c r="I321" s="191"/>
      <c r="J321" s="191">
        <v>2347.5</v>
      </c>
      <c r="K321" s="191">
        <v>2425.75</v>
      </c>
      <c r="L321" s="191">
        <v>2347.5</v>
      </c>
      <c r="M321" s="191">
        <v>2425.75</v>
      </c>
      <c r="N321" s="191">
        <v>2425.75</v>
      </c>
      <c r="O321" s="191">
        <v>2347.5</v>
      </c>
      <c r="P321" s="191">
        <v>2425.75</v>
      </c>
      <c r="Q321" s="191">
        <v>2347.5</v>
      </c>
      <c r="R321" s="193">
        <v>2425.75</v>
      </c>
      <c r="S321"/>
      <c r="T321"/>
      <c r="U321"/>
      <c r="V321"/>
      <c r="W321"/>
      <c r="X321"/>
    </row>
    <row r="322" spans="2:24" s="573" customFormat="1" ht="15.75" thickBot="1" x14ac:dyDescent="0.3">
      <c r="B322" s="488"/>
      <c r="C322" s="179" t="s">
        <v>68</v>
      </c>
      <c r="D322" s="180"/>
      <c r="E322" s="181"/>
      <c r="F322" s="183">
        <v>10744.85</v>
      </c>
      <c r="G322" s="225"/>
      <c r="H322" s="184"/>
      <c r="I322" s="183"/>
      <c r="J322" s="183"/>
      <c r="K322" s="183"/>
      <c r="L322" s="183"/>
      <c r="M322" s="183"/>
      <c r="N322" s="183"/>
      <c r="O322" s="183"/>
      <c r="P322" s="183"/>
      <c r="Q322" s="183"/>
      <c r="R322" s="193">
        <v>8674.25</v>
      </c>
      <c r="S322"/>
      <c r="T322"/>
      <c r="U322"/>
      <c r="V322"/>
      <c r="W322"/>
      <c r="X322"/>
    </row>
    <row r="323" spans="2:24" s="573" customFormat="1" x14ac:dyDescent="0.25">
      <c r="B323" s="289"/>
      <c r="C323" s="551" t="s">
        <v>128</v>
      </c>
      <c r="D323" s="552"/>
      <c r="E323" s="291"/>
      <c r="F323" s="292"/>
      <c r="G323" s="292"/>
      <c r="H323" s="293"/>
      <c r="I323" s="292"/>
      <c r="J323" s="292"/>
      <c r="K323" s="292"/>
      <c r="L323" s="292"/>
      <c r="M323" s="292"/>
      <c r="N323" s="292"/>
      <c r="O323" s="292"/>
      <c r="P323" s="292"/>
      <c r="Q323" s="292"/>
      <c r="R323" s="294"/>
      <c r="S323"/>
      <c r="T323"/>
      <c r="U323"/>
      <c r="V323"/>
      <c r="W323"/>
      <c r="X323"/>
    </row>
    <row r="324" spans="2:24" s="573" customFormat="1" ht="15.75" thickBot="1" x14ac:dyDescent="0.3">
      <c r="B324" s="329"/>
      <c r="C324" s="550" t="s">
        <v>129</v>
      </c>
      <c r="D324" s="550"/>
      <c r="E324" s="339">
        <v>118</v>
      </c>
      <c r="F324" s="340">
        <v>2944637</v>
      </c>
      <c r="G324" s="340">
        <v>240746.31</v>
      </c>
      <c r="H324" s="340">
        <v>221437.98</v>
      </c>
      <c r="I324" s="340">
        <v>242995.05</v>
      </c>
      <c r="J324" s="340">
        <v>230686.8</v>
      </c>
      <c r="K324" s="340">
        <v>236162.96</v>
      </c>
      <c r="L324" s="340">
        <v>236192.81</v>
      </c>
      <c r="M324" s="340">
        <v>255659.89</v>
      </c>
      <c r="N324" s="340">
        <v>260834.93</v>
      </c>
      <c r="O324" s="340">
        <v>250782.3</v>
      </c>
      <c r="P324" s="340">
        <v>261319.41</v>
      </c>
      <c r="Q324" s="340">
        <v>249711.3</v>
      </c>
      <c r="R324" s="341">
        <v>258107.26</v>
      </c>
      <c r="S324"/>
      <c r="T324"/>
      <c r="U324"/>
      <c r="V324"/>
      <c r="W324"/>
      <c r="X324"/>
    </row>
    <row r="325" spans="2:24" s="573" customFormat="1" ht="15" customHeight="1" x14ac:dyDescent="0.25">
      <c r="B325" s="488"/>
      <c r="C325" s="484"/>
      <c r="D325" s="484"/>
      <c r="E325" s="581" t="s">
        <v>61</v>
      </c>
      <c r="F325" s="588">
        <v>-20337</v>
      </c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1"/>
      <c r="S325"/>
      <c r="T325"/>
      <c r="U325"/>
      <c r="V325"/>
      <c r="W325"/>
      <c r="X325"/>
    </row>
    <row r="326" spans="2:24" s="573" customFormat="1" ht="32.25" customHeight="1" x14ac:dyDescent="0.25">
      <c r="B326" s="213">
        <v>1</v>
      </c>
      <c r="C326" s="342" t="s">
        <v>72</v>
      </c>
      <c r="D326" s="253">
        <v>72.540000000000006</v>
      </c>
      <c r="E326" s="343">
        <v>34</v>
      </c>
      <c r="F326" s="256">
        <v>900221.4</v>
      </c>
      <c r="G326" s="191">
        <v>74208.42</v>
      </c>
      <c r="H326" s="192">
        <v>71016.66</v>
      </c>
      <c r="I326" s="191">
        <v>76457.16</v>
      </c>
      <c r="J326" s="191">
        <v>73990.8</v>
      </c>
      <c r="K326" s="191">
        <v>76457.16</v>
      </c>
      <c r="L326" s="191">
        <v>73990.8</v>
      </c>
      <c r="M326" s="191">
        <v>76457.16</v>
      </c>
      <c r="N326" s="183">
        <v>76457.16</v>
      </c>
      <c r="O326" s="183">
        <v>73990.8</v>
      </c>
      <c r="P326" s="183">
        <v>76457.16</v>
      </c>
      <c r="Q326" s="183">
        <v>73990.8</v>
      </c>
      <c r="R326" s="185">
        <v>76457.16</v>
      </c>
      <c r="S326"/>
      <c r="T326"/>
      <c r="U326"/>
      <c r="V326"/>
      <c r="W326"/>
      <c r="X326"/>
    </row>
    <row r="327" spans="2:24" s="573" customFormat="1" x14ac:dyDescent="0.25">
      <c r="B327" s="488">
        <v>2</v>
      </c>
      <c r="C327" s="344" t="s">
        <v>130</v>
      </c>
      <c r="D327" s="180">
        <v>73.59</v>
      </c>
      <c r="E327" s="189">
        <v>2</v>
      </c>
      <c r="F327" s="191">
        <v>53720.7</v>
      </c>
      <c r="G327" s="191">
        <v>4562.58</v>
      </c>
      <c r="H327" s="192">
        <v>4121.04</v>
      </c>
      <c r="I327" s="191">
        <v>4562.58</v>
      </c>
      <c r="J327" s="191">
        <v>4415.3999999999996</v>
      </c>
      <c r="K327" s="191">
        <v>4562.58</v>
      </c>
      <c r="L327" s="191">
        <v>4415.3999999999996</v>
      </c>
      <c r="M327" s="191">
        <v>4562.58</v>
      </c>
      <c r="N327" s="183">
        <v>4562.58</v>
      </c>
      <c r="O327" s="183">
        <v>4415.3999999999996</v>
      </c>
      <c r="P327" s="183">
        <v>4562.58</v>
      </c>
      <c r="Q327" s="183">
        <v>4415.3999999999996</v>
      </c>
      <c r="R327" s="185">
        <v>4562.58</v>
      </c>
      <c r="S327"/>
      <c r="T327"/>
      <c r="U327"/>
      <c r="V327"/>
      <c r="W327"/>
      <c r="X327"/>
    </row>
    <row r="328" spans="2:24" s="573" customFormat="1" x14ac:dyDescent="0.25">
      <c r="B328" s="488">
        <v>3</v>
      </c>
      <c r="C328" s="344" t="s">
        <v>125</v>
      </c>
      <c r="D328" s="180">
        <v>71.400000000000006</v>
      </c>
      <c r="E328" s="189">
        <v>29</v>
      </c>
      <c r="F328" s="191">
        <v>755769</v>
      </c>
      <c r="G328" s="191">
        <v>64188.6</v>
      </c>
      <c r="H328" s="192">
        <v>57976.800000000003</v>
      </c>
      <c r="I328" s="191">
        <v>64188.6</v>
      </c>
      <c r="J328" s="191">
        <v>62118</v>
      </c>
      <c r="K328" s="191">
        <v>64188.6</v>
      </c>
      <c r="L328" s="191">
        <v>62118</v>
      </c>
      <c r="M328" s="191">
        <v>64188.6</v>
      </c>
      <c r="N328" s="183">
        <v>64188.6</v>
      </c>
      <c r="O328" s="183">
        <v>62118</v>
      </c>
      <c r="P328" s="183">
        <v>64188.6</v>
      </c>
      <c r="Q328" s="183">
        <v>62118</v>
      </c>
      <c r="R328" s="185">
        <v>64188.6</v>
      </c>
      <c r="S328"/>
      <c r="T328"/>
      <c r="U328"/>
      <c r="V328"/>
      <c r="W328"/>
      <c r="X328"/>
    </row>
    <row r="329" spans="2:24" s="573" customFormat="1" x14ac:dyDescent="0.25">
      <c r="B329" s="186">
        <v>3</v>
      </c>
      <c r="C329" s="345" t="s">
        <v>125</v>
      </c>
      <c r="D329" s="188">
        <v>71.400000000000006</v>
      </c>
      <c r="E329" s="189">
        <v>1</v>
      </c>
      <c r="F329" s="191">
        <v>21705.599999999999</v>
      </c>
      <c r="G329" s="191">
        <v>2213.4</v>
      </c>
      <c r="H329" s="192">
        <v>1999.2</v>
      </c>
      <c r="I329" s="191">
        <v>2213.4</v>
      </c>
      <c r="J329" s="191">
        <v>2142</v>
      </c>
      <c r="K329" s="191">
        <v>2213.4</v>
      </c>
      <c r="L329" s="191">
        <v>2142</v>
      </c>
      <c r="M329" s="191">
        <v>2213.4</v>
      </c>
      <c r="N329" s="191">
        <v>2213.4</v>
      </c>
      <c r="O329" s="191">
        <v>2142</v>
      </c>
      <c r="P329" s="191">
        <v>2213.4</v>
      </c>
      <c r="Q329" s="191"/>
      <c r="R329" s="193"/>
      <c r="S329"/>
      <c r="T329"/>
      <c r="U329"/>
      <c r="V329"/>
      <c r="W329"/>
      <c r="X329"/>
    </row>
    <row r="330" spans="2:24" s="573" customFormat="1" ht="32.25" customHeight="1" x14ac:dyDescent="0.25">
      <c r="B330" s="186">
        <v>3</v>
      </c>
      <c r="C330" s="345" t="s">
        <v>125</v>
      </c>
      <c r="D330" s="188">
        <v>71.400000000000006</v>
      </c>
      <c r="E330" s="189">
        <v>1</v>
      </c>
      <c r="F330" s="191">
        <v>6426</v>
      </c>
      <c r="G330" s="191">
        <v>2213.4</v>
      </c>
      <c r="H330" s="192">
        <v>1999.2</v>
      </c>
      <c r="I330" s="191">
        <v>2213.4</v>
      </c>
      <c r="J330" s="191"/>
      <c r="K330" s="191"/>
      <c r="L330" s="191"/>
      <c r="M330" s="191"/>
      <c r="N330" s="191"/>
      <c r="O330" s="191"/>
      <c r="P330" s="191"/>
      <c r="Q330" s="191"/>
      <c r="R330" s="193"/>
      <c r="S330"/>
      <c r="T330"/>
      <c r="U330"/>
      <c r="V330"/>
      <c r="W330"/>
      <c r="X330"/>
    </row>
    <row r="331" spans="2:24" s="573" customFormat="1" x14ac:dyDescent="0.25">
      <c r="B331" s="186">
        <v>4</v>
      </c>
      <c r="C331" s="345" t="s">
        <v>131</v>
      </c>
      <c r="D331" s="188">
        <v>71.400000000000006</v>
      </c>
      <c r="E331" s="189">
        <v>1</v>
      </c>
      <c r="F331" s="191">
        <v>26061</v>
      </c>
      <c r="G331" s="191">
        <v>2213.4</v>
      </c>
      <c r="H331" s="192">
        <v>1999.2</v>
      </c>
      <c r="I331" s="191">
        <v>2213.4</v>
      </c>
      <c r="J331" s="191">
        <v>2142</v>
      </c>
      <c r="K331" s="191">
        <v>2213.4</v>
      </c>
      <c r="L331" s="191">
        <v>2142</v>
      </c>
      <c r="M331" s="191">
        <v>2213.4</v>
      </c>
      <c r="N331" s="191">
        <v>2213.4</v>
      </c>
      <c r="O331" s="191">
        <v>2142</v>
      </c>
      <c r="P331" s="191">
        <v>2213.4</v>
      </c>
      <c r="Q331" s="191">
        <v>2142</v>
      </c>
      <c r="R331" s="193">
        <v>2213.4</v>
      </c>
      <c r="S331"/>
      <c r="T331"/>
      <c r="U331"/>
      <c r="V331"/>
      <c r="W331"/>
      <c r="X331"/>
    </row>
    <row r="332" spans="2:24" s="573" customFormat="1" x14ac:dyDescent="0.25">
      <c r="B332" s="186">
        <v>5</v>
      </c>
      <c r="C332" s="345" t="s">
        <v>132</v>
      </c>
      <c r="D332" s="188">
        <v>71.400000000000006</v>
      </c>
      <c r="E332" s="189">
        <v>1</v>
      </c>
      <c r="F332" s="191">
        <v>26061</v>
      </c>
      <c r="G332" s="191">
        <v>2213.4</v>
      </c>
      <c r="H332" s="192">
        <v>1999.2</v>
      </c>
      <c r="I332" s="191">
        <v>2213.4</v>
      </c>
      <c r="J332" s="191">
        <v>2142</v>
      </c>
      <c r="K332" s="191">
        <v>2213.4</v>
      </c>
      <c r="L332" s="191">
        <v>2142</v>
      </c>
      <c r="M332" s="191">
        <v>2213.4</v>
      </c>
      <c r="N332" s="191">
        <v>2213.4</v>
      </c>
      <c r="O332" s="191">
        <v>2142</v>
      </c>
      <c r="P332" s="191">
        <v>2213.4</v>
      </c>
      <c r="Q332" s="191">
        <v>2142</v>
      </c>
      <c r="R332" s="193">
        <v>2213.4</v>
      </c>
      <c r="S332"/>
      <c r="T332"/>
      <c r="U332"/>
      <c r="V332"/>
      <c r="W332"/>
      <c r="X332"/>
    </row>
    <row r="333" spans="2:24" s="573" customFormat="1" x14ac:dyDescent="0.25">
      <c r="B333" s="186">
        <v>6</v>
      </c>
      <c r="C333" s="345" t="s">
        <v>62</v>
      </c>
      <c r="D333" s="188">
        <v>71.400000000000006</v>
      </c>
      <c r="E333" s="189">
        <v>10</v>
      </c>
      <c r="F333" s="191">
        <v>260610</v>
      </c>
      <c r="G333" s="191">
        <v>22134</v>
      </c>
      <c r="H333" s="192">
        <v>19992</v>
      </c>
      <c r="I333" s="191">
        <v>22134</v>
      </c>
      <c r="J333" s="191">
        <v>21420</v>
      </c>
      <c r="K333" s="191">
        <v>22134</v>
      </c>
      <c r="L333" s="191">
        <v>21420</v>
      </c>
      <c r="M333" s="191">
        <v>22134</v>
      </c>
      <c r="N333" s="191">
        <v>22134</v>
      </c>
      <c r="O333" s="191">
        <v>21420</v>
      </c>
      <c r="P333" s="191">
        <v>22134</v>
      </c>
      <c r="Q333" s="191">
        <v>21420</v>
      </c>
      <c r="R333" s="193">
        <v>22134</v>
      </c>
      <c r="S333"/>
      <c r="T333"/>
      <c r="U333"/>
      <c r="V333"/>
      <c r="W333"/>
      <c r="X333"/>
    </row>
    <row r="334" spans="2:24" s="573" customFormat="1" ht="27" customHeight="1" x14ac:dyDescent="0.25">
      <c r="B334" s="186">
        <v>6</v>
      </c>
      <c r="C334" s="345" t="s">
        <v>62</v>
      </c>
      <c r="D334" s="188">
        <v>71.400000000000006</v>
      </c>
      <c r="E334" s="189">
        <v>1</v>
      </c>
      <c r="F334" s="191">
        <v>8568</v>
      </c>
      <c r="G334" s="191">
        <v>2213.4</v>
      </c>
      <c r="H334" s="192">
        <v>1999.2</v>
      </c>
      <c r="I334" s="191">
        <v>2213.4</v>
      </c>
      <c r="J334" s="191">
        <v>2142</v>
      </c>
      <c r="K334" s="191"/>
      <c r="L334" s="191">
        <v>-142.80000000000001</v>
      </c>
      <c r="M334" s="191"/>
      <c r="N334" s="191"/>
      <c r="O334" s="191"/>
      <c r="P334" s="191"/>
      <c r="Q334" s="191"/>
      <c r="R334" s="193"/>
      <c r="S334"/>
      <c r="T334"/>
      <c r="U334"/>
      <c r="V334"/>
      <c r="W334"/>
      <c r="X334"/>
    </row>
    <row r="335" spans="2:24" s="573" customFormat="1" x14ac:dyDescent="0.25">
      <c r="B335" s="186">
        <v>7</v>
      </c>
      <c r="C335" s="345" t="s">
        <v>96</v>
      </c>
      <c r="D335" s="188">
        <v>72.540000000000006</v>
      </c>
      <c r="E335" s="189">
        <v>4</v>
      </c>
      <c r="F335" s="191">
        <v>105546.84</v>
      </c>
      <c r="G335" s="191">
        <v>8994.9599999999991</v>
      </c>
      <c r="H335" s="192">
        <v>8124.48</v>
      </c>
      <c r="I335" s="191">
        <v>8994.9599999999991</v>
      </c>
      <c r="J335" s="191">
        <v>8704.7999999999993</v>
      </c>
      <c r="K335" s="191">
        <v>8994.9599999999991</v>
      </c>
      <c r="L335" s="191">
        <v>8704.7999999999993</v>
      </c>
      <c r="M335" s="191">
        <v>8994.9599999999991</v>
      </c>
      <c r="N335" s="191">
        <v>8994.9599999999991</v>
      </c>
      <c r="O335" s="191">
        <v>8704.7999999999993</v>
      </c>
      <c r="P335" s="191">
        <v>8994.9599999999991</v>
      </c>
      <c r="Q335" s="191">
        <v>8704.7999999999993</v>
      </c>
      <c r="R335" s="193">
        <v>8994.9599999999991</v>
      </c>
      <c r="S335"/>
      <c r="T335"/>
      <c r="U335"/>
      <c r="V335"/>
      <c r="W335"/>
      <c r="X335"/>
    </row>
    <row r="336" spans="2:24" s="573" customFormat="1" x14ac:dyDescent="0.25">
      <c r="B336" s="186">
        <v>8</v>
      </c>
      <c r="C336" s="345" t="s">
        <v>107</v>
      </c>
      <c r="D336" s="188">
        <v>77.59</v>
      </c>
      <c r="E336" s="189">
        <v>1</v>
      </c>
      <c r="F336" s="191">
        <v>6983.1</v>
      </c>
      <c r="G336" s="191">
        <v>2405.29</v>
      </c>
      <c r="H336" s="192">
        <v>2172.52</v>
      </c>
      <c r="I336" s="191">
        <v>2405.29</v>
      </c>
      <c r="J336" s="191"/>
      <c r="K336" s="191"/>
      <c r="L336" s="191"/>
      <c r="M336" s="191"/>
      <c r="N336" s="191"/>
      <c r="O336" s="191"/>
      <c r="P336" s="191"/>
      <c r="Q336" s="191"/>
      <c r="R336" s="193"/>
      <c r="S336"/>
      <c r="T336"/>
      <c r="U336"/>
      <c r="V336"/>
      <c r="W336"/>
      <c r="X336"/>
    </row>
    <row r="337" spans="2:24" s="573" customFormat="1" x14ac:dyDescent="0.25">
      <c r="B337" s="186">
        <v>8</v>
      </c>
      <c r="C337" s="345" t="s">
        <v>107</v>
      </c>
      <c r="D337" s="188">
        <v>77.59</v>
      </c>
      <c r="E337" s="189">
        <v>1</v>
      </c>
      <c r="F337" s="191">
        <v>18854.37</v>
      </c>
      <c r="G337" s="191"/>
      <c r="H337" s="192"/>
      <c r="I337" s="191"/>
      <c r="J337" s="191"/>
      <c r="K337" s="191"/>
      <c r="L337" s="191">
        <v>4577.8100000000004</v>
      </c>
      <c r="M337" s="191">
        <v>2405.29</v>
      </c>
      <c r="N337" s="191">
        <v>2405.29</v>
      </c>
      <c r="O337" s="191">
        <v>2327.6999999999998</v>
      </c>
      <c r="P337" s="191">
        <v>2405.29</v>
      </c>
      <c r="Q337" s="191">
        <v>2327.6999999999998</v>
      </c>
      <c r="R337" s="193">
        <v>2405.29</v>
      </c>
      <c r="S337"/>
      <c r="T337"/>
      <c r="U337"/>
      <c r="V337"/>
      <c r="W337"/>
      <c r="X337"/>
    </row>
    <row r="338" spans="2:24" s="573" customFormat="1" ht="15" customHeight="1" x14ac:dyDescent="0.25">
      <c r="B338" s="186">
        <v>9</v>
      </c>
      <c r="C338" s="346" t="s">
        <v>77</v>
      </c>
      <c r="D338" s="188">
        <v>71.400000000000006</v>
      </c>
      <c r="E338" s="189">
        <v>1</v>
      </c>
      <c r="F338" s="191">
        <v>9781.7999999999993</v>
      </c>
      <c r="G338" s="191"/>
      <c r="H338" s="192"/>
      <c r="I338" s="191"/>
      <c r="J338" s="191"/>
      <c r="K338" s="191"/>
      <c r="L338" s="191"/>
      <c r="M338" s="191"/>
      <c r="N338" s="191"/>
      <c r="O338" s="191">
        <v>3213</v>
      </c>
      <c r="P338" s="191">
        <v>2213.4</v>
      </c>
      <c r="Q338" s="191">
        <v>2142</v>
      </c>
      <c r="R338" s="193">
        <v>2213.4</v>
      </c>
      <c r="S338"/>
      <c r="T338"/>
      <c r="U338"/>
      <c r="V338"/>
      <c r="W338"/>
      <c r="X338"/>
    </row>
    <row r="339" spans="2:24" s="573" customFormat="1" ht="31.5" customHeight="1" x14ac:dyDescent="0.25">
      <c r="B339" s="186">
        <v>9</v>
      </c>
      <c r="C339" s="345" t="s">
        <v>20</v>
      </c>
      <c r="D339" s="188">
        <v>71.400000000000006</v>
      </c>
      <c r="E339" s="189">
        <v>1</v>
      </c>
      <c r="F339" s="191">
        <v>16350.6</v>
      </c>
      <c r="G339" s="191"/>
      <c r="H339" s="192"/>
      <c r="I339" s="191"/>
      <c r="J339" s="191"/>
      <c r="K339" s="191"/>
      <c r="L339" s="191">
        <v>3213</v>
      </c>
      <c r="M339" s="191">
        <v>2213.4</v>
      </c>
      <c r="N339" s="191">
        <v>2213.4</v>
      </c>
      <c r="O339" s="191">
        <v>2142</v>
      </c>
      <c r="P339" s="191">
        <v>2213.4</v>
      </c>
      <c r="Q339" s="191">
        <v>2142</v>
      </c>
      <c r="R339" s="193">
        <v>2213.4</v>
      </c>
      <c r="S339"/>
      <c r="T339"/>
      <c r="U339"/>
      <c r="V339"/>
      <c r="W339"/>
      <c r="X339"/>
    </row>
    <row r="340" spans="2:24" s="573" customFormat="1" x14ac:dyDescent="0.25">
      <c r="B340" s="186">
        <v>17</v>
      </c>
      <c r="C340" s="345" t="s">
        <v>67</v>
      </c>
      <c r="D340" s="188">
        <v>80.86</v>
      </c>
      <c r="E340" s="189">
        <v>4</v>
      </c>
      <c r="F340" s="191">
        <v>64364.56</v>
      </c>
      <c r="G340" s="191"/>
      <c r="H340" s="192"/>
      <c r="I340" s="191"/>
      <c r="J340" s="191"/>
      <c r="K340" s="191"/>
      <c r="L340" s="191"/>
      <c r="M340" s="191">
        <v>14878.24</v>
      </c>
      <c r="N340" s="191">
        <v>10026.64</v>
      </c>
      <c r="O340" s="191">
        <v>9703.2000000000007</v>
      </c>
      <c r="P340" s="191">
        <v>10026.64</v>
      </c>
      <c r="Q340" s="191">
        <v>9703.2000000000007</v>
      </c>
      <c r="R340" s="193">
        <v>10026.64</v>
      </c>
      <c r="S340"/>
      <c r="T340"/>
      <c r="U340"/>
      <c r="V340"/>
      <c r="W340"/>
      <c r="X340"/>
    </row>
    <row r="341" spans="2:24" s="573" customFormat="1" x14ac:dyDescent="0.25">
      <c r="B341" s="186">
        <v>15</v>
      </c>
      <c r="C341" s="345" t="s">
        <v>90</v>
      </c>
      <c r="D341" s="188">
        <v>71.400000000000006</v>
      </c>
      <c r="E341" s="189">
        <v>1</v>
      </c>
      <c r="F341" s="191">
        <v>7639.8</v>
      </c>
      <c r="G341" s="191"/>
      <c r="H341" s="192"/>
      <c r="I341" s="191"/>
      <c r="J341" s="191"/>
      <c r="K341" s="191"/>
      <c r="L341" s="191"/>
      <c r="M341" s="191"/>
      <c r="N341" s="191"/>
      <c r="O341" s="191"/>
      <c r="P341" s="191">
        <v>3284.4</v>
      </c>
      <c r="Q341" s="191">
        <v>2142</v>
      </c>
      <c r="R341" s="193">
        <v>2213.4</v>
      </c>
      <c r="S341"/>
      <c r="T341"/>
      <c r="U341"/>
      <c r="V341"/>
      <c r="W341"/>
      <c r="X341"/>
    </row>
    <row r="342" spans="2:24" s="573" customFormat="1" x14ac:dyDescent="0.25">
      <c r="B342" s="186">
        <v>17</v>
      </c>
      <c r="C342" s="345" t="s">
        <v>67</v>
      </c>
      <c r="D342" s="188">
        <v>80.86</v>
      </c>
      <c r="E342" s="189">
        <v>2</v>
      </c>
      <c r="F342" s="191">
        <v>29756.48</v>
      </c>
      <c r="G342" s="191"/>
      <c r="H342" s="192"/>
      <c r="I342" s="191"/>
      <c r="J342" s="191"/>
      <c r="K342" s="191"/>
      <c r="L342" s="191"/>
      <c r="M342" s="191"/>
      <c r="N342" s="191">
        <v>10026.64</v>
      </c>
      <c r="O342" s="191">
        <v>4851.6000000000004</v>
      </c>
      <c r="P342" s="191">
        <v>5013.32</v>
      </c>
      <c r="Q342" s="191">
        <v>4851.6000000000004</v>
      </c>
      <c r="R342" s="193">
        <v>5013.32</v>
      </c>
      <c r="S342"/>
      <c r="T342"/>
      <c r="U342"/>
      <c r="V342"/>
      <c r="W342"/>
      <c r="X342"/>
    </row>
    <row r="343" spans="2:24" s="573" customFormat="1" x14ac:dyDescent="0.25">
      <c r="B343" s="488">
        <v>9</v>
      </c>
      <c r="C343" s="344" t="s">
        <v>20</v>
      </c>
      <c r="D343" s="180">
        <v>71.400000000000006</v>
      </c>
      <c r="E343" s="189">
        <v>7</v>
      </c>
      <c r="F343" s="191">
        <v>182427</v>
      </c>
      <c r="G343" s="191">
        <v>15493.8</v>
      </c>
      <c r="H343" s="192">
        <v>13994.4</v>
      </c>
      <c r="I343" s="191">
        <v>15493.8</v>
      </c>
      <c r="J343" s="191">
        <v>14994</v>
      </c>
      <c r="K343" s="191">
        <v>15493.8</v>
      </c>
      <c r="L343" s="191">
        <v>14994</v>
      </c>
      <c r="M343" s="191">
        <v>15493.8</v>
      </c>
      <c r="N343" s="183">
        <v>15493.8</v>
      </c>
      <c r="O343" s="183">
        <v>14994</v>
      </c>
      <c r="P343" s="183">
        <v>15493.8</v>
      </c>
      <c r="Q343" s="183">
        <v>14994</v>
      </c>
      <c r="R343" s="185">
        <v>15493.8</v>
      </c>
      <c r="S343"/>
      <c r="T343"/>
      <c r="U343"/>
      <c r="V343"/>
      <c r="W343"/>
      <c r="X343"/>
    </row>
    <row r="344" spans="2:24" s="573" customFormat="1" x14ac:dyDescent="0.25">
      <c r="B344" s="488">
        <v>10</v>
      </c>
      <c r="C344" s="344" t="s">
        <v>133</v>
      </c>
      <c r="D344" s="180">
        <v>73.59</v>
      </c>
      <c r="E344" s="189">
        <v>1</v>
      </c>
      <c r="F344" s="191">
        <v>26860.35</v>
      </c>
      <c r="G344" s="191">
        <v>2281.29</v>
      </c>
      <c r="H344" s="192">
        <v>2060.52</v>
      </c>
      <c r="I344" s="191">
        <v>2281.29</v>
      </c>
      <c r="J344" s="191">
        <v>2207.6999999999998</v>
      </c>
      <c r="K344" s="191">
        <v>2281.29</v>
      </c>
      <c r="L344" s="191">
        <v>2207.6999999999998</v>
      </c>
      <c r="M344" s="191">
        <v>2281.29</v>
      </c>
      <c r="N344" s="183">
        <v>2281.29</v>
      </c>
      <c r="O344" s="183">
        <v>2207.6999999999998</v>
      </c>
      <c r="P344" s="183">
        <v>2281.29</v>
      </c>
      <c r="Q344" s="183">
        <v>2207.6999999999998</v>
      </c>
      <c r="R344" s="185">
        <v>2281.29</v>
      </c>
      <c r="S344"/>
      <c r="T344"/>
      <c r="U344"/>
      <c r="V344"/>
      <c r="W344"/>
      <c r="X344"/>
    </row>
    <row r="345" spans="2:24" s="573" customFormat="1" x14ac:dyDescent="0.25">
      <c r="B345" s="488">
        <v>11</v>
      </c>
      <c r="C345" s="344" t="s">
        <v>26</v>
      </c>
      <c r="D345" s="180">
        <v>75.64</v>
      </c>
      <c r="E345" s="307">
        <v>1</v>
      </c>
      <c r="F345" s="191">
        <v>27608.6</v>
      </c>
      <c r="G345" s="191">
        <v>2344.84</v>
      </c>
      <c r="H345" s="192">
        <v>2117.92</v>
      </c>
      <c r="I345" s="191">
        <v>2344.84</v>
      </c>
      <c r="J345" s="191">
        <v>2269.1999999999998</v>
      </c>
      <c r="K345" s="191">
        <v>2344.84</v>
      </c>
      <c r="L345" s="191">
        <v>2269.1999999999998</v>
      </c>
      <c r="M345" s="191">
        <v>2344.84</v>
      </c>
      <c r="N345" s="183">
        <v>2344.84</v>
      </c>
      <c r="O345" s="183">
        <v>2269.1999999999998</v>
      </c>
      <c r="P345" s="183">
        <v>2344.84</v>
      </c>
      <c r="Q345" s="183">
        <v>2269.1999999999998</v>
      </c>
      <c r="R345" s="185">
        <v>2344.84</v>
      </c>
      <c r="S345"/>
      <c r="T345"/>
      <c r="U345"/>
      <c r="V345"/>
      <c r="W345"/>
      <c r="X345"/>
    </row>
    <row r="346" spans="2:24" s="573" customFormat="1" x14ac:dyDescent="0.25">
      <c r="B346" s="488">
        <v>12</v>
      </c>
      <c r="C346" s="344" t="s">
        <v>23</v>
      </c>
      <c r="D346" s="180">
        <v>71.400000000000006</v>
      </c>
      <c r="E346" s="189">
        <v>1</v>
      </c>
      <c r="F346" s="191">
        <v>26061</v>
      </c>
      <c r="G346" s="191">
        <v>2213.4</v>
      </c>
      <c r="H346" s="192">
        <v>1999.2</v>
      </c>
      <c r="I346" s="191">
        <v>2213.4</v>
      </c>
      <c r="J346" s="191">
        <v>2142</v>
      </c>
      <c r="K346" s="191">
        <v>2213.4</v>
      </c>
      <c r="L346" s="191">
        <v>2142</v>
      </c>
      <c r="M346" s="191">
        <v>2213.4</v>
      </c>
      <c r="N346" s="183">
        <v>2213.4</v>
      </c>
      <c r="O346" s="183">
        <v>2142</v>
      </c>
      <c r="P346" s="183">
        <v>2213.4</v>
      </c>
      <c r="Q346" s="183">
        <v>2142</v>
      </c>
      <c r="R346" s="185">
        <v>2213.4</v>
      </c>
      <c r="S346"/>
      <c r="T346"/>
      <c r="U346"/>
      <c r="V346"/>
      <c r="W346"/>
      <c r="X346"/>
    </row>
    <row r="347" spans="2:24" s="573" customFormat="1" x14ac:dyDescent="0.25">
      <c r="B347" s="488">
        <v>13</v>
      </c>
      <c r="C347" s="344" t="s">
        <v>63</v>
      </c>
      <c r="D347" s="180">
        <v>78.25</v>
      </c>
      <c r="E347" s="189">
        <v>9</v>
      </c>
      <c r="F347" s="191">
        <v>257051.25</v>
      </c>
      <c r="G347" s="191">
        <v>21831.75</v>
      </c>
      <c r="H347" s="192">
        <v>19719</v>
      </c>
      <c r="I347" s="191">
        <v>21831.75</v>
      </c>
      <c r="J347" s="191">
        <v>21127.5</v>
      </c>
      <c r="K347" s="191">
        <v>21831.75</v>
      </c>
      <c r="L347" s="191">
        <v>21127.5</v>
      </c>
      <c r="M347" s="191">
        <v>21831.75</v>
      </c>
      <c r="N347" s="183">
        <v>21831.75</v>
      </c>
      <c r="O347" s="183">
        <v>21127.5</v>
      </c>
      <c r="P347" s="183">
        <v>21831.75</v>
      </c>
      <c r="Q347" s="183">
        <v>21127.5</v>
      </c>
      <c r="R347" s="185">
        <v>21831.75</v>
      </c>
      <c r="S347"/>
      <c r="T347"/>
      <c r="U347"/>
      <c r="V347"/>
      <c r="W347"/>
      <c r="X347"/>
    </row>
    <row r="348" spans="2:24" s="573" customFormat="1" x14ac:dyDescent="0.25">
      <c r="B348" s="488">
        <v>14</v>
      </c>
      <c r="C348" s="344" t="s">
        <v>64</v>
      </c>
      <c r="D348" s="180">
        <v>72.540000000000006</v>
      </c>
      <c r="E348" s="189">
        <v>1</v>
      </c>
      <c r="F348" s="191">
        <v>26477.1</v>
      </c>
      <c r="G348" s="191">
        <v>2248.7399999999998</v>
      </c>
      <c r="H348" s="192">
        <v>2031.12</v>
      </c>
      <c r="I348" s="191">
        <v>2248.7399999999998</v>
      </c>
      <c r="J348" s="191">
        <v>2176.1999999999998</v>
      </c>
      <c r="K348" s="191">
        <v>2248.7399999999998</v>
      </c>
      <c r="L348" s="191">
        <v>2176.1999999999998</v>
      </c>
      <c r="M348" s="191">
        <v>2248.7399999999998</v>
      </c>
      <c r="N348" s="183">
        <v>2248.7399999999998</v>
      </c>
      <c r="O348" s="183">
        <v>2176.1999999999998</v>
      </c>
      <c r="P348" s="183">
        <v>2248.7399999999998</v>
      </c>
      <c r="Q348" s="183">
        <v>2176.1999999999998</v>
      </c>
      <c r="R348" s="185">
        <v>2248.7399999999998</v>
      </c>
      <c r="S348"/>
      <c r="T348"/>
      <c r="U348"/>
      <c r="V348"/>
      <c r="W348"/>
      <c r="X348"/>
    </row>
    <row r="349" spans="2:24" ht="61.5" customHeight="1" x14ac:dyDescent="0.25">
      <c r="B349" s="488">
        <v>15</v>
      </c>
      <c r="C349" s="344" t="s">
        <v>90</v>
      </c>
      <c r="D349" s="180">
        <v>71.400000000000006</v>
      </c>
      <c r="E349" s="189">
        <v>2</v>
      </c>
      <c r="F349" s="191">
        <v>52122</v>
      </c>
      <c r="G349" s="191">
        <v>4426.8</v>
      </c>
      <c r="H349" s="192">
        <v>3998.4</v>
      </c>
      <c r="I349" s="191">
        <v>4426.8</v>
      </c>
      <c r="J349" s="191">
        <v>4284</v>
      </c>
      <c r="K349" s="191">
        <v>4426.8</v>
      </c>
      <c r="L349" s="191">
        <v>4284</v>
      </c>
      <c r="M349" s="191">
        <v>4426.8</v>
      </c>
      <c r="N349" s="183">
        <v>4426.8</v>
      </c>
      <c r="O349" s="183">
        <v>4284</v>
      </c>
      <c r="P349" s="183">
        <v>4426.8</v>
      </c>
      <c r="Q349" s="183">
        <v>4284</v>
      </c>
      <c r="R349" s="185">
        <v>4426.8</v>
      </c>
    </row>
    <row r="350" spans="2:24" ht="15" customHeight="1" x14ac:dyDescent="0.25">
      <c r="B350" s="488">
        <v>16</v>
      </c>
      <c r="C350" s="344" t="s">
        <v>66</v>
      </c>
      <c r="D350" s="180">
        <v>75.64</v>
      </c>
      <c r="E350" s="189">
        <v>1</v>
      </c>
      <c r="F350" s="191">
        <v>27608.6</v>
      </c>
      <c r="G350" s="191">
        <v>2344.84</v>
      </c>
      <c r="H350" s="192">
        <v>2117.92</v>
      </c>
      <c r="I350" s="191">
        <v>2344.84</v>
      </c>
      <c r="J350" s="191">
        <v>2269.1999999999998</v>
      </c>
      <c r="K350" s="191">
        <v>2344.84</v>
      </c>
      <c r="L350" s="191">
        <v>2269.1999999999998</v>
      </c>
      <c r="M350" s="191">
        <v>2344.84</v>
      </c>
      <c r="N350" s="183">
        <v>2344.84</v>
      </c>
      <c r="O350" s="183">
        <v>2269.1999999999998</v>
      </c>
      <c r="P350" s="183">
        <v>2344.84</v>
      </c>
      <c r="Q350" s="183">
        <v>2269.1999999999998</v>
      </c>
      <c r="R350" s="185">
        <v>2344.84</v>
      </c>
    </row>
    <row r="351" spans="2:24" ht="26.25" customHeight="1" thickBot="1" x14ac:dyDescent="0.3">
      <c r="B351" s="195"/>
      <c r="C351" s="196" t="s">
        <v>68</v>
      </c>
      <c r="D351" s="197"/>
      <c r="E351" s="198"/>
      <c r="F351" s="347">
        <v>0.85</v>
      </c>
      <c r="G351" s="200"/>
      <c r="H351" s="223"/>
      <c r="I351" s="202"/>
      <c r="J351" s="199"/>
      <c r="K351" s="199"/>
      <c r="L351" s="202"/>
      <c r="M351" s="199"/>
      <c r="N351" s="202"/>
      <c r="O351" s="202"/>
      <c r="P351" s="202"/>
      <c r="Q351" s="202"/>
      <c r="R351" s="348">
        <v>72.25</v>
      </c>
    </row>
    <row r="352" spans="2:24" ht="51.75" x14ac:dyDescent="0.25">
      <c r="B352" s="205"/>
      <c r="C352" s="482" t="s">
        <v>134</v>
      </c>
      <c r="D352" s="350"/>
      <c r="E352" s="351"/>
      <c r="F352" s="352"/>
      <c r="G352" s="352"/>
      <c r="H352" s="352"/>
      <c r="I352" s="352"/>
      <c r="J352" s="352"/>
      <c r="K352" s="352"/>
      <c r="L352" s="352"/>
      <c r="M352" s="352"/>
      <c r="N352" s="207"/>
      <c r="O352" s="207"/>
      <c r="P352" s="207"/>
      <c r="Q352" s="207"/>
      <c r="R352" s="294"/>
    </row>
    <row r="353" spans="2:18" ht="15.75" thickBot="1" x14ac:dyDescent="0.3">
      <c r="B353" s="329"/>
      <c r="C353" s="550" t="s">
        <v>135</v>
      </c>
      <c r="D353" s="550"/>
      <c r="E353" s="353">
        <v>159</v>
      </c>
      <c r="F353" s="354">
        <v>5188822</v>
      </c>
      <c r="G353" s="354">
        <v>693297.64</v>
      </c>
      <c r="H353" s="354">
        <v>624205.12</v>
      </c>
      <c r="I353" s="354">
        <v>688870.84</v>
      </c>
      <c r="J353" s="354">
        <v>344469</v>
      </c>
      <c r="K353" s="354">
        <v>355951.3</v>
      </c>
      <c r="L353" s="354">
        <v>344469</v>
      </c>
      <c r="M353" s="354">
        <v>353890.78</v>
      </c>
      <c r="N353" s="354">
        <v>361296.22</v>
      </c>
      <c r="O353" s="354">
        <v>344469</v>
      </c>
      <c r="P353" s="354">
        <v>358164.7</v>
      </c>
      <c r="Q353" s="354">
        <v>344800.5</v>
      </c>
      <c r="R353" s="355">
        <v>374937.9</v>
      </c>
    </row>
    <row r="354" spans="2:18" x14ac:dyDescent="0.25">
      <c r="B354" s="488"/>
      <c r="C354" s="484"/>
      <c r="D354" s="484"/>
      <c r="E354" s="581">
        <v>22900</v>
      </c>
      <c r="F354" s="588">
        <v>-22900</v>
      </c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356"/>
    </row>
    <row r="355" spans="2:18" x14ac:dyDescent="0.25">
      <c r="B355" s="213">
        <v>1</v>
      </c>
      <c r="C355" s="252" t="s">
        <v>72</v>
      </c>
      <c r="D355" s="180">
        <v>72.540000000000006</v>
      </c>
      <c r="E355" s="189">
        <v>20</v>
      </c>
      <c r="F355" s="191">
        <v>529542</v>
      </c>
      <c r="G355" s="191">
        <v>44974.8</v>
      </c>
      <c r="H355" s="192">
        <v>40622.400000000001</v>
      </c>
      <c r="I355" s="191">
        <v>44974.8</v>
      </c>
      <c r="J355" s="191">
        <v>43524</v>
      </c>
      <c r="K355" s="191">
        <v>44974.8</v>
      </c>
      <c r="L355" s="191">
        <v>43524</v>
      </c>
      <c r="M355" s="191">
        <v>44974.8</v>
      </c>
      <c r="N355" s="191">
        <v>44974.8</v>
      </c>
      <c r="O355" s="191">
        <v>43524</v>
      </c>
      <c r="P355" s="191">
        <v>44974.8</v>
      </c>
      <c r="Q355" s="191">
        <v>43524</v>
      </c>
      <c r="R355" s="193">
        <v>44974.8</v>
      </c>
    </row>
    <row r="356" spans="2:18" x14ac:dyDescent="0.25">
      <c r="B356" s="488">
        <v>2</v>
      </c>
      <c r="C356" s="179" t="s">
        <v>88</v>
      </c>
      <c r="D356" s="180">
        <v>73.59</v>
      </c>
      <c r="E356" s="189">
        <v>16</v>
      </c>
      <c r="F356" s="191">
        <v>429765.6</v>
      </c>
      <c r="G356" s="191">
        <v>36500.639999999999</v>
      </c>
      <c r="H356" s="192">
        <v>32968.32</v>
      </c>
      <c r="I356" s="191">
        <v>36500.639999999999</v>
      </c>
      <c r="J356" s="191">
        <v>35323.199999999997</v>
      </c>
      <c r="K356" s="191">
        <v>36500.639999999999</v>
      </c>
      <c r="L356" s="191">
        <v>35323.199999999997</v>
      </c>
      <c r="M356" s="191">
        <v>36500.639999999999</v>
      </c>
      <c r="N356" s="191">
        <v>36500.639999999999</v>
      </c>
      <c r="O356" s="191">
        <v>35323.199999999997</v>
      </c>
      <c r="P356" s="191">
        <v>36500.639999999999</v>
      </c>
      <c r="Q356" s="191">
        <v>35323.199999999997</v>
      </c>
      <c r="R356" s="193">
        <v>36500.639999999999</v>
      </c>
    </row>
    <row r="357" spans="2:18" x14ac:dyDescent="0.25">
      <c r="B357" s="186">
        <v>2</v>
      </c>
      <c r="C357" s="187" t="s">
        <v>88</v>
      </c>
      <c r="D357" s="188">
        <v>73.59</v>
      </c>
      <c r="E357" s="189">
        <v>1</v>
      </c>
      <c r="F357" s="191">
        <v>26860.35</v>
      </c>
      <c r="G357" s="191">
        <v>2281.29</v>
      </c>
      <c r="H357" s="192">
        <v>2060.52</v>
      </c>
      <c r="I357" s="191">
        <v>2281.29</v>
      </c>
      <c r="J357" s="191">
        <v>2207.6999999999998</v>
      </c>
      <c r="K357" s="191">
        <v>2281.29</v>
      </c>
      <c r="L357" s="191">
        <v>2207.6999999999998</v>
      </c>
      <c r="M357" s="191">
        <v>220.77</v>
      </c>
      <c r="N357" s="191">
        <v>4341.8100000000004</v>
      </c>
      <c r="O357" s="191">
        <v>2207.6999999999998</v>
      </c>
      <c r="P357" s="191">
        <v>2281.29</v>
      </c>
      <c r="Q357" s="191">
        <v>2207.6999999999998</v>
      </c>
      <c r="R357" s="193">
        <v>2281.29</v>
      </c>
    </row>
    <row r="358" spans="2:18" x14ac:dyDescent="0.25">
      <c r="B358" s="488">
        <v>3</v>
      </c>
      <c r="C358" s="179" t="s">
        <v>89</v>
      </c>
      <c r="D358" s="180">
        <v>74.63</v>
      </c>
      <c r="E358" s="189">
        <v>13</v>
      </c>
      <c r="F358" s="191">
        <v>354119.35</v>
      </c>
      <c r="G358" s="191">
        <v>30075.89</v>
      </c>
      <c r="H358" s="192">
        <v>27165.32</v>
      </c>
      <c r="I358" s="191">
        <v>30075.89</v>
      </c>
      <c r="J358" s="191">
        <v>29105.7</v>
      </c>
      <c r="K358" s="191">
        <v>30075.89</v>
      </c>
      <c r="L358" s="191">
        <v>29105.7</v>
      </c>
      <c r="M358" s="191">
        <v>30075.89</v>
      </c>
      <c r="N358" s="191">
        <v>30075.89</v>
      </c>
      <c r="O358" s="191">
        <v>29105.7</v>
      </c>
      <c r="P358" s="191">
        <v>30075.89</v>
      </c>
      <c r="Q358" s="191">
        <v>29105.7</v>
      </c>
      <c r="R358" s="193">
        <v>30075.89</v>
      </c>
    </row>
    <row r="359" spans="2:18" x14ac:dyDescent="0.25">
      <c r="B359" s="186">
        <v>3</v>
      </c>
      <c r="C359" s="187" t="s">
        <v>89</v>
      </c>
      <c r="D359" s="188">
        <v>74.63</v>
      </c>
      <c r="E359" s="189">
        <v>1</v>
      </c>
      <c r="F359" s="191">
        <v>22687.52</v>
      </c>
      <c r="G359" s="191">
        <v>2313.5300000000002</v>
      </c>
      <c r="H359" s="192">
        <v>2089.64</v>
      </c>
      <c r="I359" s="191">
        <v>2313.5300000000002</v>
      </c>
      <c r="J359" s="191">
        <v>2238.9</v>
      </c>
      <c r="K359" s="191">
        <v>2313.5300000000002</v>
      </c>
      <c r="L359" s="191">
        <v>2238.9</v>
      </c>
      <c r="M359" s="191">
        <v>2313.5300000000002</v>
      </c>
      <c r="N359" s="191">
        <v>2313.5300000000002</v>
      </c>
      <c r="O359" s="191">
        <v>2238.9</v>
      </c>
      <c r="P359" s="191">
        <v>2313.5300000000002</v>
      </c>
      <c r="Q359" s="191"/>
      <c r="R359" s="193"/>
    </row>
    <row r="360" spans="2:18" x14ac:dyDescent="0.25">
      <c r="B360" s="488">
        <v>5</v>
      </c>
      <c r="C360" s="179" t="s">
        <v>125</v>
      </c>
      <c r="D360" s="180">
        <v>71.400000000000006</v>
      </c>
      <c r="E360" s="189">
        <v>5</v>
      </c>
      <c r="F360" s="191">
        <v>130305</v>
      </c>
      <c r="G360" s="191">
        <v>11067</v>
      </c>
      <c r="H360" s="192">
        <v>9996</v>
      </c>
      <c r="I360" s="191">
        <v>11067</v>
      </c>
      <c r="J360" s="191">
        <v>10710</v>
      </c>
      <c r="K360" s="191">
        <v>11067</v>
      </c>
      <c r="L360" s="191">
        <v>10710</v>
      </c>
      <c r="M360" s="191">
        <v>11067</v>
      </c>
      <c r="N360" s="191">
        <v>11067</v>
      </c>
      <c r="O360" s="191">
        <v>10710</v>
      </c>
      <c r="P360" s="191">
        <v>11067</v>
      </c>
      <c r="Q360" s="191">
        <v>10710</v>
      </c>
      <c r="R360" s="193">
        <v>11067</v>
      </c>
    </row>
    <row r="361" spans="2:18" x14ac:dyDescent="0.25">
      <c r="B361" s="488">
        <v>6</v>
      </c>
      <c r="C361" s="179" t="s">
        <v>131</v>
      </c>
      <c r="D361" s="180">
        <v>71.400000000000006</v>
      </c>
      <c r="E361" s="189">
        <v>1</v>
      </c>
      <c r="F361" s="191">
        <v>26061</v>
      </c>
      <c r="G361" s="191">
        <v>2213.4</v>
      </c>
      <c r="H361" s="192">
        <v>1999.2</v>
      </c>
      <c r="I361" s="191">
        <v>2213.4</v>
      </c>
      <c r="J361" s="191">
        <v>2142</v>
      </c>
      <c r="K361" s="191">
        <v>2213.4</v>
      </c>
      <c r="L361" s="191">
        <v>2142</v>
      </c>
      <c r="M361" s="191">
        <v>2213.4</v>
      </c>
      <c r="N361" s="191">
        <v>2213.4</v>
      </c>
      <c r="O361" s="191">
        <v>2142</v>
      </c>
      <c r="P361" s="191">
        <v>2213.4</v>
      </c>
      <c r="Q361" s="191">
        <v>2142</v>
      </c>
      <c r="R361" s="193">
        <v>2213.4</v>
      </c>
    </row>
    <row r="362" spans="2:18" x14ac:dyDescent="0.25">
      <c r="B362" s="488">
        <v>7</v>
      </c>
      <c r="C362" s="179" t="s">
        <v>62</v>
      </c>
      <c r="D362" s="180">
        <v>71.400000000000006</v>
      </c>
      <c r="E362" s="189">
        <v>4</v>
      </c>
      <c r="F362" s="191">
        <v>104244</v>
      </c>
      <c r="G362" s="191">
        <v>8853.6</v>
      </c>
      <c r="H362" s="192">
        <v>7996.8</v>
      </c>
      <c r="I362" s="191">
        <v>8853.6</v>
      </c>
      <c r="J362" s="191">
        <v>8568</v>
      </c>
      <c r="K362" s="191">
        <v>8853.6</v>
      </c>
      <c r="L362" s="191">
        <v>8568</v>
      </c>
      <c r="M362" s="191">
        <v>8853.6</v>
      </c>
      <c r="N362" s="191">
        <v>8853.6</v>
      </c>
      <c r="O362" s="191">
        <v>8568</v>
      </c>
      <c r="P362" s="191">
        <v>8853.6</v>
      </c>
      <c r="Q362" s="191">
        <v>8568</v>
      </c>
      <c r="R362" s="193">
        <v>8853.6</v>
      </c>
    </row>
    <row r="363" spans="2:18" x14ac:dyDescent="0.25">
      <c r="B363" s="488">
        <v>8</v>
      </c>
      <c r="C363" s="179" t="s">
        <v>120</v>
      </c>
      <c r="D363" s="180">
        <v>73.59</v>
      </c>
      <c r="E363" s="189">
        <v>4</v>
      </c>
      <c r="F363" s="191">
        <v>107441.4</v>
      </c>
      <c r="G363" s="191">
        <v>9125.16</v>
      </c>
      <c r="H363" s="192">
        <v>8242.08</v>
      </c>
      <c r="I363" s="191">
        <v>9125.16</v>
      </c>
      <c r="J363" s="191">
        <v>8830.7999999999993</v>
      </c>
      <c r="K363" s="191">
        <v>9125.16</v>
      </c>
      <c r="L363" s="191">
        <v>8830.7999999999993</v>
      </c>
      <c r="M363" s="191">
        <v>9125.16</v>
      </c>
      <c r="N363" s="191">
        <v>9125.16</v>
      </c>
      <c r="O363" s="191">
        <v>8830.7999999999993</v>
      </c>
      <c r="P363" s="191">
        <v>9125.16</v>
      </c>
      <c r="Q363" s="191">
        <v>8830.7999999999993</v>
      </c>
      <c r="R363" s="193">
        <v>9125.16</v>
      </c>
    </row>
    <row r="364" spans="2:18" x14ac:dyDescent="0.25">
      <c r="B364" s="488">
        <v>9</v>
      </c>
      <c r="C364" s="179" t="s">
        <v>79</v>
      </c>
      <c r="D364" s="180">
        <v>74.63</v>
      </c>
      <c r="E364" s="189">
        <v>1</v>
      </c>
      <c r="F364" s="191">
        <v>27239.95</v>
      </c>
      <c r="G364" s="191">
        <v>2313.5300000000002</v>
      </c>
      <c r="H364" s="192">
        <v>2089.64</v>
      </c>
      <c r="I364" s="191">
        <v>2313.5300000000002</v>
      </c>
      <c r="J364" s="191">
        <v>2238.9</v>
      </c>
      <c r="K364" s="191">
        <v>2313.5300000000002</v>
      </c>
      <c r="L364" s="191">
        <v>2238.9</v>
      </c>
      <c r="M364" s="191">
        <v>2313.5300000000002</v>
      </c>
      <c r="N364" s="191">
        <v>2313.5300000000002</v>
      </c>
      <c r="O364" s="191">
        <v>2238.9</v>
      </c>
      <c r="P364" s="191">
        <v>2313.5300000000002</v>
      </c>
      <c r="Q364" s="191">
        <v>2238.9</v>
      </c>
      <c r="R364" s="193">
        <v>2313.5300000000002</v>
      </c>
    </row>
    <row r="365" spans="2:18" x14ac:dyDescent="0.25">
      <c r="B365" s="488">
        <v>10</v>
      </c>
      <c r="C365" s="179" t="s">
        <v>92</v>
      </c>
      <c r="D365" s="180">
        <v>72.540000000000006</v>
      </c>
      <c r="E365" s="189">
        <v>1</v>
      </c>
      <c r="F365" s="191">
        <v>26477.1</v>
      </c>
      <c r="G365" s="191">
        <v>2248.7399999999998</v>
      </c>
      <c r="H365" s="192">
        <v>2031.12</v>
      </c>
      <c r="I365" s="191">
        <v>2248.7399999999998</v>
      </c>
      <c r="J365" s="191">
        <v>2176.1999999999998</v>
      </c>
      <c r="K365" s="191">
        <v>2248.7399999999998</v>
      </c>
      <c r="L365" s="191">
        <v>2176.1999999999998</v>
      </c>
      <c r="M365" s="191">
        <v>2248.7399999999998</v>
      </c>
      <c r="N365" s="191">
        <v>2248.7399999999998</v>
      </c>
      <c r="O365" s="191">
        <v>2176.1999999999998</v>
      </c>
      <c r="P365" s="191">
        <v>2248.7399999999998</v>
      </c>
      <c r="Q365" s="191">
        <v>2176.1999999999998</v>
      </c>
      <c r="R365" s="193">
        <v>2248.7399999999998</v>
      </c>
    </row>
    <row r="366" spans="2:18" x14ac:dyDescent="0.25">
      <c r="B366" s="488">
        <v>11</v>
      </c>
      <c r="C366" s="179" t="s">
        <v>20</v>
      </c>
      <c r="D366" s="180">
        <v>71.400000000000006</v>
      </c>
      <c r="E366" s="189">
        <v>2</v>
      </c>
      <c r="F366" s="191">
        <v>52122</v>
      </c>
      <c r="G366" s="191">
        <v>4426.8</v>
      </c>
      <c r="H366" s="192">
        <v>3998.4</v>
      </c>
      <c r="I366" s="191">
        <v>4426.8</v>
      </c>
      <c r="J366" s="191">
        <v>4284</v>
      </c>
      <c r="K366" s="191">
        <v>4426.8</v>
      </c>
      <c r="L366" s="191">
        <v>4284</v>
      </c>
      <c r="M366" s="191">
        <v>4426.8</v>
      </c>
      <c r="N366" s="191">
        <v>4426.8</v>
      </c>
      <c r="O366" s="191">
        <v>4284</v>
      </c>
      <c r="P366" s="191">
        <v>4426.8</v>
      </c>
      <c r="Q366" s="191">
        <v>4284</v>
      </c>
      <c r="R366" s="193">
        <v>4426.8</v>
      </c>
    </row>
    <row r="367" spans="2:18" x14ac:dyDescent="0.25">
      <c r="B367" s="488">
        <v>12</v>
      </c>
      <c r="C367" s="179" t="s">
        <v>111</v>
      </c>
      <c r="D367" s="180">
        <v>80.86</v>
      </c>
      <c r="E367" s="189">
        <v>1</v>
      </c>
      <c r="F367" s="191">
        <v>29513.9</v>
      </c>
      <c r="G367" s="191">
        <v>2506.66</v>
      </c>
      <c r="H367" s="192">
        <v>2264.08</v>
      </c>
      <c r="I367" s="191">
        <v>2506.66</v>
      </c>
      <c r="J367" s="191">
        <v>2425.8000000000002</v>
      </c>
      <c r="K367" s="191">
        <v>2506.66</v>
      </c>
      <c r="L367" s="191">
        <v>2425.8000000000002</v>
      </c>
      <c r="M367" s="191">
        <v>2506.66</v>
      </c>
      <c r="N367" s="191">
        <v>2506.66</v>
      </c>
      <c r="O367" s="191">
        <v>2425.8000000000002</v>
      </c>
      <c r="P367" s="191">
        <v>2506.66</v>
      </c>
      <c r="Q367" s="191">
        <v>2425.8000000000002</v>
      </c>
      <c r="R367" s="193">
        <v>2506.66</v>
      </c>
    </row>
    <row r="368" spans="2:18" x14ac:dyDescent="0.25">
      <c r="B368" s="488">
        <v>13</v>
      </c>
      <c r="C368" s="179" t="s">
        <v>63</v>
      </c>
      <c r="D368" s="180">
        <v>78.25</v>
      </c>
      <c r="E368" s="189">
        <v>20</v>
      </c>
      <c r="F368" s="191">
        <v>571225</v>
      </c>
      <c r="G368" s="191">
        <v>48515</v>
      </c>
      <c r="H368" s="192">
        <v>43820</v>
      </c>
      <c r="I368" s="191">
        <v>48515</v>
      </c>
      <c r="J368" s="191">
        <v>46950</v>
      </c>
      <c r="K368" s="191">
        <v>48515</v>
      </c>
      <c r="L368" s="191">
        <v>46950</v>
      </c>
      <c r="M368" s="191">
        <v>48515</v>
      </c>
      <c r="N368" s="191">
        <v>48515</v>
      </c>
      <c r="O368" s="191">
        <v>46950</v>
      </c>
      <c r="P368" s="191">
        <v>48515</v>
      </c>
      <c r="Q368" s="191">
        <v>46950</v>
      </c>
      <c r="R368" s="193">
        <v>48515</v>
      </c>
    </row>
    <row r="369" spans="2:18" x14ac:dyDescent="0.25">
      <c r="B369" s="488">
        <v>14</v>
      </c>
      <c r="C369" s="179" t="s">
        <v>33</v>
      </c>
      <c r="D369" s="180">
        <v>72.540000000000006</v>
      </c>
      <c r="E369" s="189">
        <v>2</v>
      </c>
      <c r="F369" s="191">
        <v>52954.2</v>
      </c>
      <c r="G369" s="191">
        <v>4497.4799999999996</v>
      </c>
      <c r="H369" s="192">
        <v>4062.24</v>
      </c>
      <c r="I369" s="191">
        <v>4497.4799999999996</v>
      </c>
      <c r="J369" s="191">
        <v>4352.3999999999996</v>
      </c>
      <c r="K369" s="191">
        <v>4497.4799999999996</v>
      </c>
      <c r="L369" s="191">
        <v>4352.3999999999996</v>
      </c>
      <c r="M369" s="191">
        <v>4497.4799999999996</v>
      </c>
      <c r="N369" s="191">
        <v>4497.4799999999996</v>
      </c>
      <c r="O369" s="191">
        <v>4352.3999999999996</v>
      </c>
      <c r="P369" s="191">
        <v>4497.4799999999996</v>
      </c>
      <c r="Q369" s="191">
        <v>4352.3999999999996</v>
      </c>
      <c r="R369" s="193">
        <v>4497.4799999999996</v>
      </c>
    </row>
    <row r="370" spans="2:18" x14ac:dyDescent="0.25">
      <c r="B370" s="488"/>
      <c r="C370" s="187" t="s">
        <v>82</v>
      </c>
      <c r="D370" s="188">
        <v>71.400000000000006</v>
      </c>
      <c r="E370" s="189">
        <v>36</v>
      </c>
      <c r="F370" s="191">
        <v>938196</v>
      </c>
      <c r="G370" s="191">
        <v>79682.399999999994</v>
      </c>
      <c r="H370" s="192">
        <v>71971.199999999997</v>
      </c>
      <c r="I370" s="191">
        <v>79682.399999999994</v>
      </c>
      <c r="J370" s="191">
        <v>77112</v>
      </c>
      <c r="K370" s="191">
        <v>79682.399999999994</v>
      </c>
      <c r="L370" s="191">
        <v>77112</v>
      </c>
      <c r="M370" s="191">
        <v>79682.399999999994</v>
      </c>
      <c r="N370" s="191">
        <v>79682.399999999994</v>
      </c>
      <c r="O370" s="191">
        <v>77112</v>
      </c>
      <c r="P370" s="191">
        <v>79682.399999999994</v>
      </c>
      <c r="Q370" s="191">
        <v>77112</v>
      </c>
      <c r="R370" s="193">
        <v>79682.399999999994</v>
      </c>
    </row>
    <row r="371" spans="2:18" x14ac:dyDescent="0.25">
      <c r="B371" s="186"/>
      <c r="C371" s="187" t="s">
        <v>82</v>
      </c>
      <c r="D371" s="188">
        <v>71.400000000000006</v>
      </c>
      <c r="E371" s="189">
        <v>1</v>
      </c>
      <c r="F371" s="191">
        <v>26061</v>
      </c>
      <c r="G371" s="191">
        <v>2213.4</v>
      </c>
      <c r="H371" s="192">
        <v>1999.2</v>
      </c>
      <c r="I371" s="191">
        <v>2213.4</v>
      </c>
      <c r="J371" s="191">
        <v>2142</v>
      </c>
      <c r="K371" s="191">
        <v>2213.4</v>
      </c>
      <c r="L371" s="191">
        <v>2142</v>
      </c>
      <c r="M371" s="191">
        <v>2213.4</v>
      </c>
      <c r="N371" s="191">
        <v>5497.8</v>
      </c>
      <c r="O371" s="191">
        <v>2142</v>
      </c>
      <c r="P371" s="191">
        <v>2213.4</v>
      </c>
      <c r="Q371" s="191">
        <v>2142</v>
      </c>
      <c r="R371" s="193">
        <v>2213.4</v>
      </c>
    </row>
    <row r="372" spans="2:18" x14ac:dyDescent="0.25">
      <c r="B372" s="186">
        <v>16</v>
      </c>
      <c r="C372" s="187" t="s">
        <v>82</v>
      </c>
      <c r="D372" s="188">
        <v>71.400000000000006</v>
      </c>
      <c r="E372" s="189">
        <v>1</v>
      </c>
      <c r="F372" s="191">
        <v>26489.4</v>
      </c>
      <c r="G372" s="191">
        <v>2213.4</v>
      </c>
      <c r="H372" s="192">
        <v>0</v>
      </c>
      <c r="I372" s="191">
        <v>-2213.4</v>
      </c>
      <c r="J372" s="191">
        <v>0</v>
      </c>
      <c r="K372" s="191">
        <v>0</v>
      </c>
      <c r="L372" s="191">
        <v>0</v>
      </c>
      <c r="M372" s="191">
        <v>0</v>
      </c>
      <c r="N372" s="191">
        <v>0</v>
      </c>
      <c r="O372" s="191">
        <v>0</v>
      </c>
      <c r="P372" s="191">
        <v>2213.4</v>
      </c>
      <c r="Q372" s="191">
        <v>2570.4</v>
      </c>
      <c r="R372" s="193">
        <v>2213.4</v>
      </c>
    </row>
    <row r="373" spans="2:18" ht="27.75" customHeight="1" x14ac:dyDescent="0.25">
      <c r="B373" s="488">
        <v>17</v>
      </c>
      <c r="C373" s="179" t="s">
        <v>90</v>
      </c>
      <c r="D373" s="180">
        <v>71.400000000000006</v>
      </c>
      <c r="E373" s="189">
        <v>26</v>
      </c>
      <c r="F373" s="191">
        <v>677586</v>
      </c>
      <c r="G373" s="191">
        <v>57548.4</v>
      </c>
      <c r="H373" s="192">
        <v>51979.199999999997</v>
      </c>
      <c r="I373" s="191">
        <v>57548.4</v>
      </c>
      <c r="J373" s="191">
        <v>55692</v>
      </c>
      <c r="K373" s="191">
        <v>57548.4</v>
      </c>
      <c r="L373" s="191">
        <v>55692</v>
      </c>
      <c r="M373" s="191">
        <v>57548.4</v>
      </c>
      <c r="N373" s="191">
        <v>57548.4</v>
      </c>
      <c r="O373" s="191">
        <v>55692</v>
      </c>
      <c r="P373" s="191">
        <v>57548.4</v>
      </c>
      <c r="Q373" s="191">
        <v>55692</v>
      </c>
      <c r="R373" s="193">
        <v>57548.4</v>
      </c>
    </row>
    <row r="374" spans="2:18" x14ac:dyDescent="0.25">
      <c r="B374" s="488">
        <v>18</v>
      </c>
      <c r="C374" s="179" t="s">
        <v>83</v>
      </c>
      <c r="D374" s="180">
        <v>72.540000000000006</v>
      </c>
      <c r="E374" s="189">
        <v>1</v>
      </c>
      <c r="F374" s="191">
        <v>26477.1</v>
      </c>
      <c r="G374" s="191">
        <v>2248.7399999999998</v>
      </c>
      <c r="H374" s="192">
        <v>2031.12</v>
      </c>
      <c r="I374" s="191">
        <v>2248.7399999999998</v>
      </c>
      <c r="J374" s="191">
        <v>2176.1999999999998</v>
      </c>
      <c r="K374" s="191">
        <v>2248.7399999999998</v>
      </c>
      <c r="L374" s="191">
        <v>2176.1999999999998</v>
      </c>
      <c r="M374" s="191">
        <v>2248.7399999999998</v>
      </c>
      <c r="N374" s="191">
        <v>2248.7399999999998</v>
      </c>
      <c r="O374" s="191">
        <v>2176.1999999999998</v>
      </c>
      <c r="P374" s="191">
        <v>2248.7399999999998</v>
      </c>
      <c r="Q374" s="191">
        <v>2176.1999999999998</v>
      </c>
      <c r="R374" s="193">
        <v>2248.7399999999998</v>
      </c>
    </row>
    <row r="375" spans="2:18" ht="26.25" x14ac:dyDescent="0.25">
      <c r="B375" s="488">
        <v>19</v>
      </c>
      <c r="C375" s="179" t="s">
        <v>66</v>
      </c>
      <c r="D375" s="180">
        <v>75.64</v>
      </c>
      <c r="E375" s="189">
        <v>1</v>
      </c>
      <c r="F375" s="191">
        <v>27608.6</v>
      </c>
      <c r="G375" s="191">
        <v>2344.84</v>
      </c>
      <c r="H375" s="192">
        <v>2117.92</v>
      </c>
      <c r="I375" s="191">
        <v>2344.84</v>
      </c>
      <c r="J375" s="191">
        <v>2269.1999999999998</v>
      </c>
      <c r="K375" s="191">
        <v>2344.84</v>
      </c>
      <c r="L375" s="191">
        <v>2269.1999999999998</v>
      </c>
      <c r="M375" s="191">
        <v>2344.84</v>
      </c>
      <c r="N375" s="191">
        <v>2344.84</v>
      </c>
      <c r="O375" s="191">
        <v>2269.1999999999998</v>
      </c>
      <c r="P375" s="191">
        <v>2344.84</v>
      </c>
      <c r="Q375" s="191">
        <v>2269.1999999999998</v>
      </c>
      <c r="R375" s="193">
        <v>2344.84</v>
      </c>
    </row>
    <row r="376" spans="2:18" x14ac:dyDescent="0.25">
      <c r="B376" s="488">
        <v>20</v>
      </c>
      <c r="C376" s="179" t="s">
        <v>20</v>
      </c>
      <c r="D376" s="180">
        <v>71.400000000000006</v>
      </c>
      <c r="E376" s="181">
        <v>1</v>
      </c>
      <c r="F376" s="183">
        <v>6426</v>
      </c>
      <c r="G376" s="191">
        <v>2213.4</v>
      </c>
      <c r="H376" s="192">
        <v>1999.2</v>
      </c>
      <c r="I376" s="191">
        <v>2213.4</v>
      </c>
      <c r="J376" s="183"/>
      <c r="K376" s="183"/>
      <c r="L376" s="183"/>
      <c r="M376" s="183"/>
      <c r="N376" s="183"/>
      <c r="O376" s="183"/>
      <c r="P376" s="183"/>
      <c r="Q376" s="183"/>
      <c r="R376" s="185"/>
    </row>
    <row r="377" spans="2:18" x14ac:dyDescent="0.25">
      <c r="B377" s="488">
        <v>21</v>
      </c>
      <c r="C377" s="306" t="s">
        <v>72</v>
      </c>
      <c r="D377" s="188">
        <v>72.540000000000006</v>
      </c>
      <c r="E377" s="189"/>
      <c r="F377" s="191">
        <v>58757.4</v>
      </c>
      <c r="G377" s="191">
        <v>20238.66</v>
      </c>
      <c r="H377" s="192">
        <v>18280.080000000002</v>
      </c>
      <c r="I377" s="191">
        <v>20238.66</v>
      </c>
      <c r="J377" s="191"/>
      <c r="K377" s="191"/>
      <c r="L377" s="191"/>
      <c r="M377" s="191"/>
      <c r="N377" s="191"/>
      <c r="O377" s="191"/>
      <c r="P377" s="191"/>
      <c r="Q377" s="191"/>
      <c r="R377" s="193"/>
    </row>
    <row r="378" spans="2:18" x14ac:dyDescent="0.25">
      <c r="B378" s="488">
        <v>22</v>
      </c>
      <c r="C378" s="187" t="s">
        <v>125</v>
      </c>
      <c r="D378" s="188">
        <v>71.400000000000006</v>
      </c>
      <c r="E378" s="189"/>
      <c r="F378" s="191">
        <v>51408</v>
      </c>
      <c r="G378" s="191">
        <v>17707.2</v>
      </c>
      <c r="H378" s="192">
        <v>15993.6</v>
      </c>
      <c r="I378" s="191">
        <v>17707.2</v>
      </c>
      <c r="J378" s="191"/>
      <c r="K378" s="191"/>
      <c r="L378" s="191"/>
      <c r="M378" s="191"/>
      <c r="N378" s="191"/>
      <c r="O378" s="191"/>
      <c r="P378" s="191"/>
      <c r="Q378" s="191"/>
      <c r="R378" s="193"/>
    </row>
    <row r="379" spans="2:18" x14ac:dyDescent="0.25">
      <c r="B379" s="488">
        <v>23</v>
      </c>
      <c r="C379" s="187" t="s">
        <v>126</v>
      </c>
      <c r="D379" s="188">
        <v>71.400000000000006</v>
      </c>
      <c r="E379" s="189"/>
      <c r="F379" s="191">
        <v>12852</v>
      </c>
      <c r="G379" s="191">
        <v>4426.8</v>
      </c>
      <c r="H379" s="192">
        <v>3998.4</v>
      </c>
      <c r="I379" s="191">
        <v>4426.8</v>
      </c>
      <c r="J379" s="191"/>
      <c r="K379" s="191"/>
      <c r="L379" s="191"/>
      <c r="M379" s="191"/>
      <c r="N379" s="191"/>
      <c r="O379" s="191"/>
      <c r="P379" s="191"/>
      <c r="Q379" s="191"/>
      <c r="R379" s="193"/>
    </row>
    <row r="380" spans="2:18" x14ac:dyDescent="0.25">
      <c r="B380" s="488">
        <v>24</v>
      </c>
      <c r="C380" s="187" t="s">
        <v>136</v>
      </c>
      <c r="D380" s="188">
        <v>75.64</v>
      </c>
      <c r="E380" s="189"/>
      <c r="F380" s="191">
        <v>6807.6</v>
      </c>
      <c r="G380" s="191">
        <v>2344.84</v>
      </c>
      <c r="H380" s="192">
        <v>2117.92</v>
      </c>
      <c r="I380" s="191">
        <v>2344.84</v>
      </c>
      <c r="J380" s="191"/>
      <c r="K380" s="191"/>
      <c r="L380" s="191"/>
      <c r="M380" s="191"/>
      <c r="N380" s="191"/>
      <c r="O380" s="191"/>
      <c r="P380" s="191"/>
      <c r="Q380" s="191"/>
      <c r="R380" s="193"/>
    </row>
    <row r="381" spans="2:18" x14ac:dyDescent="0.25">
      <c r="B381" s="488">
        <v>25</v>
      </c>
      <c r="C381" s="187" t="s">
        <v>62</v>
      </c>
      <c r="D381" s="188">
        <v>71.400000000000006</v>
      </c>
      <c r="E381" s="189"/>
      <c r="F381" s="191">
        <v>96390</v>
      </c>
      <c r="G381" s="191">
        <v>33201</v>
      </c>
      <c r="H381" s="192">
        <v>29988</v>
      </c>
      <c r="I381" s="191">
        <v>33201</v>
      </c>
      <c r="J381" s="191"/>
      <c r="K381" s="191"/>
      <c r="L381" s="191"/>
      <c r="M381" s="191"/>
      <c r="N381" s="191"/>
      <c r="O381" s="191"/>
      <c r="P381" s="191"/>
      <c r="Q381" s="191"/>
      <c r="R381" s="193"/>
    </row>
    <row r="382" spans="2:18" ht="26.25" x14ac:dyDescent="0.25">
      <c r="B382" s="488">
        <v>26</v>
      </c>
      <c r="C382" s="187" t="s">
        <v>137</v>
      </c>
      <c r="D382" s="188">
        <v>72.540000000000006</v>
      </c>
      <c r="E382" s="189"/>
      <c r="F382" s="191">
        <v>6528.6</v>
      </c>
      <c r="G382" s="191">
        <v>2248.7399999999998</v>
      </c>
      <c r="H382" s="192">
        <v>2031.12</v>
      </c>
      <c r="I382" s="191">
        <v>2248.7399999999998</v>
      </c>
      <c r="J382" s="191"/>
      <c r="K382" s="191"/>
      <c r="L382" s="191"/>
      <c r="M382" s="191"/>
      <c r="N382" s="191"/>
      <c r="O382" s="191"/>
      <c r="P382" s="191"/>
      <c r="Q382" s="191"/>
      <c r="R382" s="193"/>
    </row>
    <row r="383" spans="2:18" x14ac:dyDescent="0.25">
      <c r="B383" s="488">
        <v>27</v>
      </c>
      <c r="C383" s="187" t="s">
        <v>63</v>
      </c>
      <c r="D383" s="188">
        <v>78.25</v>
      </c>
      <c r="E383" s="189"/>
      <c r="F383" s="191">
        <v>14085</v>
      </c>
      <c r="G383" s="191">
        <v>4851.5</v>
      </c>
      <c r="H383" s="192">
        <v>4382</v>
      </c>
      <c r="I383" s="191">
        <v>4851.5</v>
      </c>
      <c r="J383" s="191"/>
      <c r="K383" s="191"/>
      <c r="L383" s="191"/>
      <c r="M383" s="191"/>
      <c r="N383" s="191"/>
      <c r="O383" s="191"/>
      <c r="P383" s="191"/>
      <c r="Q383" s="191"/>
      <c r="R383" s="193"/>
    </row>
    <row r="384" spans="2:18" x14ac:dyDescent="0.25">
      <c r="B384" s="488">
        <v>28</v>
      </c>
      <c r="C384" s="187" t="s">
        <v>82</v>
      </c>
      <c r="D384" s="188">
        <v>71.400000000000006</v>
      </c>
      <c r="E384" s="189"/>
      <c r="F384" s="191">
        <v>629748</v>
      </c>
      <c r="G384" s="191">
        <v>216913.2</v>
      </c>
      <c r="H384" s="192">
        <v>195921.6</v>
      </c>
      <c r="I384" s="191">
        <v>216913.2</v>
      </c>
      <c r="J384" s="191"/>
      <c r="K384" s="191"/>
      <c r="L384" s="191"/>
      <c r="M384" s="191"/>
      <c r="N384" s="191"/>
      <c r="O384" s="191"/>
      <c r="P384" s="191"/>
      <c r="Q384" s="191"/>
      <c r="R384" s="193"/>
    </row>
    <row r="385" spans="2:18" x14ac:dyDescent="0.25">
      <c r="B385" s="488">
        <v>29</v>
      </c>
      <c r="C385" s="187" t="s">
        <v>90</v>
      </c>
      <c r="D385" s="188">
        <v>71.400000000000006</v>
      </c>
      <c r="E385" s="189"/>
      <c r="F385" s="191">
        <v>89964</v>
      </c>
      <c r="G385" s="191">
        <v>30987.599999999999</v>
      </c>
      <c r="H385" s="192">
        <v>27988.799999999999</v>
      </c>
      <c r="I385" s="191">
        <v>30987.599999999999</v>
      </c>
      <c r="J385" s="191"/>
      <c r="K385" s="191"/>
      <c r="L385" s="191"/>
      <c r="M385" s="191"/>
      <c r="N385" s="191"/>
      <c r="O385" s="191"/>
      <c r="P385" s="191"/>
      <c r="Q385" s="191"/>
      <c r="R385" s="193"/>
    </row>
    <row r="386" spans="2:18" ht="15.75" thickBot="1" x14ac:dyDescent="0.3">
      <c r="B386" s="195"/>
      <c r="C386" s="196" t="s">
        <v>68</v>
      </c>
      <c r="D386" s="197"/>
      <c r="E386" s="198"/>
      <c r="F386" s="202">
        <v>2878.93</v>
      </c>
      <c r="G386" s="200"/>
      <c r="H386" s="201"/>
      <c r="I386" s="202"/>
      <c r="J386" s="199"/>
      <c r="K386" s="202"/>
      <c r="L386" s="199"/>
      <c r="M386" s="202"/>
      <c r="N386" s="202"/>
      <c r="O386" s="202"/>
      <c r="P386" s="202"/>
      <c r="Q386" s="202"/>
      <c r="R386" s="204">
        <v>19086.73</v>
      </c>
    </row>
    <row r="387" spans="2:18" ht="15.75" thickBot="1" x14ac:dyDescent="0.3">
      <c r="B387" s="357"/>
      <c r="C387" s="358" t="s">
        <v>138</v>
      </c>
      <c r="D387" s="359"/>
      <c r="E387" s="360">
        <v>0</v>
      </c>
      <c r="F387" s="361">
        <v>0</v>
      </c>
      <c r="G387" s="361">
        <v>0</v>
      </c>
      <c r="H387" s="361">
        <v>0</v>
      </c>
      <c r="I387" s="361">
        <v>0</v>
      </c>
      <c r="J387" s="361">
        <v>0</v>
      </c>
      <c r="K387" s="361">
        <v>0</v>
      </c>
      <c r="L387" s="361">
        <v>0</v>
      </c>
      <c r="M387" s="361">
        <v>0</v>
      </c>
      <c r="N387" s="361">
        <v>0</v>
      </c>
      <c r="O387" s="361">
        <v>0</v>
      </c>
      <c r="P387" s="361">
        <v>0</v>
      </c>
      <c r="Q387" s="361">
        <v>0</v>
      </c>
      <c r="R387" s="362">
        <v>0</v>
      </c>
    </row>
    <row r="388" spans="2:18" x14ac:dyDescent="0.25">
      <c r="B388" s="205"/>
      <c r="C388" s="532" t="s">
        <v>74</v>
      </c>
      <c r="D388" s="532"/>
      <c r="E388" s="363"/>
      <c r="F388" s="364"/>
      <c r="G388" s="364"/>
      <c r="H388" s="364"/>
      <c r="I388" s="364"/>
      <c r="J388" s="364"/>
      <c r="K388" s="364"/>
      <c r="L388" s="364"/>
      <c r="M388" s="364"/>
      <c r="N388" s="364"/>
      <c r="O388" s="364"/>
      <c r="P388" s="364"/>
      <c r="Q388" s="364"/>
      <c r="R388" s="365"/>
    </row>
    <row r="389" spans="2:18" ht="15.75" thickBot="1" x14ac:dyDescent="0.3">
      <c r="B389" s="329"/>
      <c r="C389" s="550" t="s">
        <v>139</v>
      </c>
      <c r="D389" s="550"/>
      <c r="E389" s="366">
        <v>0</v>
      </c>
      <c r="F389" s="340">
        <v>0</v>
      </c>
      <c r="G389" s="340">
        <v>0</v>
      </c>
      <c r="H389" s="340">
        <v>0</v>
      </c>
      <c r="I389" s="340">
        <v>0</v>
      </c>
      <c r="J389" s="340">
        <v>0</v>
      </c>
      <c r="K389" s="340">
        <v>0</v>
      </c>
      <c r="L389" s="340">
        <v>0</v>
      </c>
      <c r="M389" s="340">
        <v>0</v>
      </c>
      <c r="N389" s="340">
        <v>0</v>
      </c>
      <c r="O389" s="340">
        <v>0</v>
      </c>
      <c r="P389" s="340">
        <v>0</v>
      </c>
      <c r="Q389" s="340">
        <v>0</v>
      </c>
      <c r="R389" s="341">
        <v>0</v>
      </c>
    </row>
    <row r="390" spans="2:18" x14ac:dyDescent="0.25">
      <c r="B390" s="367"/>
      <c r="C390" s="589" t="s">
        <v>140</v>
      </c>
      <c r="D390" s="590"/>
      <c r="E390" s="368">
        <v>0</v>
      </c>
      <c r="F390" s="369">
        <v>0</v>
      </c>
      <c r="G390" s="369">
        <v>0</v>
      </c>
      <c r="H390" s="369">
        <v>0</v>
      </c>
      <c r="I390" s="369">
        <v>0</v>
      </c>
      <c r="J390" s="369">
        <v>0</v>
      </c>
      <c r="K390" s="369">
        <v>0</v>
      </c>
      <c r="L390" s="369">
        <v>0</v>
      </c>
      <c r="M390" s="369">
        <v>0</v>
      </c>
      <c r="N390" s="369">
        <v>0</v>
      </c>
      <c r="O390" s="369">
        <v>0</v>
      </c>
      <c r="P390" s="369">
        <v>0</v>
      </c>
      <c r="Q390" s="369">
        <v>0</v>
      </c>
      <c r="R390" s="370">
        <v>0</v>
      </c>
    </row>
    <row r="391" spans="2:18" x14ac:dyDescent="0.25">
      <c r="B391" s="371"/>
      <c r="C391" s="486"/>
      <c r="D391" s="373"/>
      <c r="E391" s="374"/>
      <c r="F391" s="375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9"/>
    </row>
    <row r="392" spans="2:18" x14ac:dyDescent="0.25">
      <c r="B392" s="488"/>
      <c r="C392" s="376" t="s">
        <v>68</v>
      </c>
      <c r="D392" s="180"/>
      <c r="E392" s="181"/>
      <c r="F392" s="183">
        <v>0</v>
      </c>
      <c r="G392" s="225"/>
      <c r="H392" s="184"/>
      <c r="I392" s="183"/>
      <c r="J392" s="183"/>
      <c r="K392" s="183"/>
      <c r="L392" s="183"/>
      <c r="M392" s="183"/>
      <c r="N392" s="183"/>
      <c r="O392" s="183"/>
      <c r="P392" s="183"/>
      <c r="Q392" s="183"/>
      <c r="R392" s="185">
        <v>0</v>
      </c>
    </row>
    <row r="393" spans="2:18" x14ac:dyDescent="0.25">
      <c r="B393" s="488"/>
      <c r="C393" s="591" t="s">
        <v>141</v>
      </c>
      <c r="D393" s="592"/>
      <c r="E393" s="181"/>
      <c r="F393" s="183"/>
      <c r="G393" s="183"/>
      <c r="H393" s="184"/>
      <c r="I393" s="183"/>
      <c r="J393" s="183"/>
      <c r="K393" s="183"/>
      <c r="L393" s="183"/>
      <c r="M393" s="183"/>
      <c r="N393" s="183"/>
      <c r="O393" s="183"/>
      <c r="P393" s="183"/>
      <c r="Q393" s="183"/>
      <c r="R393" s="185"/>
    </row>
    <row r="394" spans="2:18" x14ac:dyDescent="0.25">
      <c r="B394" s="213"/>
      <c r="C394" s="593"/>
      <c r="D394" s="594"/>
      <c r="E394" s="377">
        <v>0</v>
      </c>
      <c r="F394" s="378">
        <v>0</v>
      </c>
      <c r="G394" s="378">
        <v>0</v>
      </c>
      <c r="H394" s="378">
        <v>0</v>
      </c>
      <c r="I394" s="378">
        <v>0</v>
      </c>
      <c r="J394" s="378">
        <v>0</v>
      </c>
      <c r="K394" s="378">
        <v>0</v>
      </c>
      <c r="L394" s="378">
        <v>0</v>
      </c>
      <c r="M394" s="378">
        <v>0</v>
      </c>
      <c r="N394" s="378">
        <v>0</v>
      </c>
      <c r="O394" s="378">
        <v>0</v>
      </c>
      <c r="P394" s="378">
        <v>0</v>
      </c>
      <c r="Q394" s="378">
        <v>0</v>
      </c>
      <c r="R394" s="379">
        <v>0</v>
      </c>
    </row>
    <row r="395" spans="2:18" x14ac:dyDescent="0.25">
      <c r="B395" s="488"/>
      <c r="C395" s="486"/>
      <c r="D395" s="373"/>
      <c r="E395" s="374"/>
      <c r="F395" s="375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9"/>
    </row>
    <row r="396" spans="2:18" x14ac:dyDescent="0.25">
      <c r="B396" s="488"/>
      <c r="C396" s="376" t="s">
        <v>68</v>
      </c>
      <c r="D396" s="180"/>
      <c r="E396" s="181"/>
      <c r="F396" s="183">
        <v>0</v>
      </c>
      <c r="G396" s="225"/>
      <c r="H396" s="184"/>
      <c r="I396" s="183"/>
      <c r="J396" s="183"/>
      <c r="K396" s="183"/>
      <c r="L396" s="183"/>
      <c r="M396" s="183"/>
      <c r="N396" s="183"/>
      <c r="O396" s="183"/>
      <c r="P396" s="183"/>
      <c r="Q396" s="183"/>
      <c r="R396" s="185">
        <v>0</v>
      </c>
    </row>
    <row r="397" spans="2:18" x14ac:dyDescent="0.25">
      <c r="B397" s="217"/>
      <c r="C397" s="591" t="s">
        <v>142</v>
      </c>
      <c r="D397" s="592"/>
      <c r="E397" s="380"/>
      <c r="F397" s="381"/>
      <c r="G397" s="381"/>
      <c r="H397" s="382"/>
      <c r="I397" s="381"/>
      <c r="J397" s="381"/>
      <c r="K397" s="381"/>
      <c r="L397" s="381"/>
      <c r="M397" s="381"/>
      <c r="N397" s="381"/>
      <c r="O397" s="381"/>
      <c r="P397" s="381"/>
      <c r="Q397" s="381"/>
      <c r="R397" s="383"/>
    </row>
    <row r="398" spans="2:18" x14ac:dyDescent="0.25">
      <c r="B398" s="217"/>
      <c r="C398" s="593"/>
      <c r="D398" s="594"/>
      <c r="E398" s="384">
        <v>0</v>
      </c>
      <c r="F398" s="378">
        <v>0</v>
      </c>
      <c r="G398" s="378">
        <v>0</v>
      </c>
      <c r="H398" s="378">
        <v>0</v>
      </c>
      <c r="I398" s="378">
        <v>0</v>
      </c>
      <c r="J398" s="378">
        <v>0</v>
      </c>
      <c r="K398" s="378">
        <v>0</v>
      </c>
      <c r="L398" s="378">
        <v>0</v>
      </c>
      <c r="M398" s="378">
        <v>0</v>
      </c>
      <c r="N398" s="378">
        <v>0</v>
      </c>
      <c r="O398" s="378">
        <v>0</v>
      </c>
      <c r="P398" s="378">
        <v>0</v>
      </c>
      <c r="Q398" s="378">
        <v>0</v>
      </c>
      <c r="R398" s="379">
        <v>0</v>
      </c>
    </row>
    <row r="399" spans="2:18" x14ac:dyDescent="0.25">
      <c r="B399" s="488"/>
      <c r="C399" s="486"/>
      <c r="D399" s="373"/>
      <c r="E399" s="374"/>
      <c r="F399" s="375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9"/>
    </row>
    <row r="400" spans="2:18" x14ac:dyDescent="0.25">
      <c r="B400" s="488"/>
      <c r="C400" s="376" t="s">
        <v>68</v>
      </c>
      <c r="D400" s="180"/>
      <c r="E400" s="181"/>
      <c r="F400" s="183">
        <v>0</v>
      </c>
      <c r="G400" s="225"/>
      <c r="H400" s="232"/>
      <c r="I400" s="183"/>
      <c r="J400" s="183"/>
      <c r="K400" s="183"/>
      <c r="L400" s="194"/>
      <c r="M400" s="183"/>
      <c r="N400" s="183"/>
      <c r="O400" s="183"/>
      <c r="P400" s="183"/>
      <c r="Q400" s="183"/>
      <c r="R400" s="185">
        <v>0</v>
      </c>
    </row>
    <row r="401" spans="2:18" x14ac:dyDescent="0.25">
      <c r="B401" s="217"/>
      <c r="C401" s="385"/>
      <c r="D401" s="386"/>
      <c r="E401" s="380"/>
      <c r="F401" s="381"/>
      <c r="G401" s="381"/>
      <c r="H401" s="387"/>
      <c r="I401" s="381"/>
      <c r="J401" s="381"/>
      <c r="K401" s="381"/>
      <c r="L401" s="388"/>
      <c r="M401" s="381"/>
      <c r="N401" s="381"/>
      <c r="O401" s="381"/>
      <c r="P401" s="381"/>
      <c r="Q401" s="381"/>
      <c r="R401" s="383"/>
    </row>
    <row r="402" spans="2:18" x14ac:dyDescent="0.25">
      <c r="B402" s="217"/>
      <c r="C402" s="595" t="s">
        <v>143</v>
      </c>
      <c r="D402" s="596"/>
      <c r="E402" s="384">
        <v>0</v>
      </c>
      <c r="F402" s="378">
        <v>0</v>
      </c>
      <c r="G402" s="378">
        <v>0</v>
      </c>
      <c r="H402" s="378">
        <v>0</v>
      </c>
      <c r="I402" s="378">
        <v>0</v>
      </c>
      <c r="J402" s="378">
        <v>0</v>
      </c>
      <c r="K402" s="378">
        <v>0</v>
      </c>
      <c r="L402" s="378">
        <v>0</v>
      </c>
      <c r="M402" s="378">
        <v>0</v>
      </c>
      <c r="N402" s="378">
        <v>0</v>
      </c>
      <c r="O402" s="378">
        <v>0</v>
      </c>
      <c r="P402" s="378">
        <v>0</v>
      </c>
      <c r="Q402" s="378">
        <v>0</v>
      </c>
      <c r="R402" s="379">
        <v>0</v>
      </c>
    </row>
    <row r="403" spans="2:18" x14ac:dyDescent="0.25">
      <c r="B403" s="488"/>
      <c r="C403" s="486"/>
      <c r="D403" s="373"/>
      <c r="E403" s="374"/>
      <c r="F403" s="375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9"/>
    </row>
    <row r="404" spans="2:18" x14ac:dyDescent="0.25">
      <c r="B404" s="488"/>
      <c r="C404" s="376" t="s">
        <v>68</v>
      </c>
      <c r="D404" s="180"/>
      <c r="E404" s="181"/>
      <c r="F404" s="183">
        <v>0</v>
      </c>
      <c r="G404" s="225"/>
      <c r="H404" s="232"/>
      <c r="I404" s="183"/>
      <c r="J404" s="183"/>
      <c r="K404" s="183"/>
      <c r="L404" s="194"/>
      <c r="M404" s="183"/>
      <c r="N404" s="183"/>
      <c r="O404" s="183"/>
      <c r="P404" s="183"/>
      <c r="Q404" s="183"/>
      <c r="R404" s="185">
        <v>0</v>
      </c>
    </row>
    <row r="405" spans="2:18" x14ac:dyDescent="0.25">
      <c r="B405" s="217"/>
      <c r="C405" s="597" t="s">
        <v>144</v>
      </c>
      <c r="D405" s="598"/>
      <c r="E405" s="380"/>
      <c r="F405" s="381"/>
      <c r="G405" s="388"/>
      <c r="H405" s="387"/>
      <c r="I405" s="381"/>
      <c r="J405" s="381"/>
      <c r="K405" s="381"/>
      <c r="L405" s="388"/>
      <c r="M405" s="381"/>
      <c r="N405" s="381"/>
      <c r="O405" s="381"/>
      <c r="P405" s="381"/>
      <c r="Q405" s="381"/>
      <c r="R405" s="383"/>
    </row>
    <row r="406" spans="2:18" x14ac:dyDescent="0.25">
      <c r="B406" s="217"/>
      <c r="C406" s="599"/>
      <c r="D406" s="600"/>
      <c r="E406" s="377">
        <v>0</v>
      </c>
      <c r="F406" s="378">
        <v>0</v>
      </c>
      <c r="G406" s="378">
        <v>0</v>
      </c>
      <c r="H406" s="378">
        <v>0</v>
      </c>
      <c r="I406" s="378">
        <v>0</v>
      </c>
      <c r="J406" s="378">
        <v>0</v>
      </c>
      <c r="K406" s="378">
        <v>0</v>
      </c>
      <c r="L406" s="378">
        <v>0</v>
      </c>
      <c r="M406" s="378">
        <v>0</v>
      </c>
      <c r="N406" s="378">
        <v>0</v>
      </c>
      <c r="O406" s="378">
        <v>0</v>
      </c>
      <c r="P406" s="378">
        <v>0</v>
      </c>
      <c r="Q406" s="378">
        <v>0</v>
      </c>
      <c r="R406" s="379">
        <v>0</v>
      </c>
    </row>
    <row r="407" spans="2:18" x14ac:dyDescent="0.25">
      <c r="B407" s="488"/>
      <c r="C407" s="486"/>
      <c r="D407" s="373"/>
      <c r="E407" s="374"/>
      <c r="F407" s="375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9"/>
    </row>
    <row r="408" spans="2:18" x14ac:dyDescent="0.25">
      <c r="B408" s="488"/>
      <c r="C408" s="376" t="s">
        <v>68</v>
      </c>
      <c r="D408" s="180"/>
      <c r="E408" s="181"/>
      <c r="F408" s="183">
        <v>0</v>
      </c>
      <c r="G408" s="225"/>
      <c r="H408" s="184"/>
      <c r="I408" s="183"/>
      <c r="J408" s="183"/>
      <c r="K408" s="183"/>
      <c r="L408" s="183"/>
      <c r="M408" s="183"/>
      <c r="N408" s="183"/>
      <c r="O408" s="183"/>
      <c r="P408" s="183"/>
      <c r="Q408" s="183"/>
      <c r="R408" s="185">
        <v>0</v>
      </c>
    </row>
    <row r="409" spans="2:18" x14ac:dyDescent="0.25">
      <c r="B409" s="217"/>
      <c r="C409" s="591" t="s">
        <v>145</v>
      </c>
      <c r="D409" s="592"/>
      <c r="E409" s="380"/>
      <c r="F409" s="388"/>
      <c r="G409" s="388"/>
      <c r="H409" s="387"/>
      <c r="I409" s="381"/>
      <c r="J409" s="381"/>
      <c r="K409" s="381"/>
      <c r="L409" s="381"/>
      <c r="M409" s="381"/>
      <c r="N409" s="381"/>
      <c r="O409" s="381"/>
      <c r="P409" s="381"/>
      <c r="Q409" s="381"/>
      <c r="R409" s="383"/>
    </row>
    <row r="410" spans="2:18" x14ac:dyDescent="0.25">
      <c r="B410" s="217"/>
      <c r="C410" s="593"/>
      <c r="D410" s="594"/>
      <c r="E410" s="384">
        <v>0</v>
      </c>
      <c r="F410" s="378">
        <v>0</v>
      </c>
      <c r="G410" s="378">
        <v>0</v>
      </c>
      <c r="H410" s="378">
        <v>0</v>
      </c>
      <c r="I410" s="378">
        <v>0</v>
      </c>
      <c r="J410" s="378">
        <v>0</v>
      </c>
      <c r="K410" s="378">
        <v>0</v>
      </c>
      <c r="L410" s="378">
        <v>0</v>
      </c>
      <c r="M410" s="378">
        <v>0</v>
      </c>
      <c r="N410" s="378">
        <v>0</v>
      </c>
      <c r="O410" s="378">
        <v>0</v>
      </c>
      <c r="P410" s="378">
        <v>0</v>
      </c>
      <c r="Q410" s="378">
        <v>0</v>
      </c>
      <c r="R410" s="379">
        <v>0</v>
      </c>
    </row>
    <row r="411" spans="2:18" x14ac:dyDescent="0.25">
      <c r="B411" s="488"/>
      <c r="C411" s="486"/>
      <c r="D411" s="373"/>
      <c r="E411" s="374"/>
      <c r="F411" s="375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9"/>
    </row>
    <row r="412" spans="2:18" ht="15.75" thickBot="1" x14ac:dyDescent="0.3">
      <c r="B412" s="319"/>
      <c r="C412" s="376" t="s">
        <v>68</v>
      </c>
      <c r="D412" s="180"/>
      <c r="E412" s="181"/>
      <c r="F412" s="183">
        <v>0</v>
      </c>
      <c r="G412" s="225"/>
      <c r="H412" s="184"/>
      <c r="I412" s="183"/>
      <c r="J412" s="183"/>
      <c r="K412" s="183"/>
      <c r="L412" s="183"/>
      <c r="M412" s="183"/>
      <c r="N412" s="183"/>
      <c r="O412" s="183"/>
      <c r="P412" s="183"/>
      <c r="Q412" s="183"/>
      <c r="R412" s="185">
        <v>0</v>
      </c>
    </row>
    <row r="413" spans="2:18" ht="39" x14ac:dyDescent="0.25">
      <c r="B413" s="289"/>
      <c r="C413" s="482" t="s">
        <v>102</v>
      </c>
      <c r="D413" s="389"/>
      <c r="E413" s="390"/>
      <c r="F413" s="391"/>
      <c r="G413" s="391"/>
      <c r="H413" s="3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4"/>
    </row>
    <row r="414" spans="2:18" ht="15.75" thickBot="1" x14ac:dyDescent="0.3">
      <c r="B414" s="393"/>
      <c r="C414" s="550" t="s">
        <v>146</v>
      </c>
      <c r="D414" s="550"/>
      <c r="E414" s="330">
        <v>0</v>
      </c>
      <c r="F414" s="331">
        <v>0</v>
      </c>
      <c r="G414" s="331">
        <v>0</v>
      </c>
      <c r="H414" s="331">
        <v>0</v>
      </c>
      <c r="I414" s="331">
        <v>0</v>
      </c>
      <c r="J414" s="331">
        <v>0</v>
      </c>
      <c r="K414" s="331">
        <v>0</v>
      </c>
      <c r="L414" s="331">
        <v>0</v>
      </c>
      <c r="M414" s="331">
        <v>0</v>
      </c>
      <c r="N414" s="331">
        <v>0</v>
      </c>
      <c r="O414" s="331">
        <v>0</v>
      </c>
      <c r="P414" s="331">
        <v>0</v>
      </c>
      <c r="Q414" s="331">
        <v>0</v>
      </c>
      <c r="R414" s="332">
        <v>0</v>
      </c>
    </row>
    <row r="415" spans="2:18" x14ac:dyDescent="0.25">
      <c r="B415" s="367"/>
      <c r="C415" s="394"/>
      <c r="D415" s="395"/>
      <c r="E415" s="396"/>
      <c r="F415" s="397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20"/>
    </row>
    <row r="416" spans="2:18" ht="15.75" thickBot="1" x14ac:dyDescent="0.3">
      <c r="B416" s="487"/>
      <c r="C416" s="320" t="s">
        <v>68</v>
      </c>
      <c r="D416" s="180"/>
      <c r="E416" s="181"/>
      <c r="F416" s="183">
        <v>0</v>
      </c>
      <c r="G416" s="225"/>
      <c r="H416" s="184"/>
      <c r="I416" s="183"/>
      <c r="J416" s="183"/>
      <c r="K416" s="183"/>
      <c r="L416" s="183"/>
      <c r="M416" s="183"/>
      <c r="N416" s="183"/>
      <c r="O416" s="183"/>
      <c r="P416" s="183"/>
      <c r="Q416" s="183"/>
      <c r="R416" s="185">
        <v>0</v>
      </c>
    </row>
    <row r="417" spans="2:18" ht="15.75" thickBot="1" x14ac:dyDescent="0.3">
      <c r="B417" s="399"/>
      <c r="C417" s="400" t="s">
        <v>147</v>
      </c>
      <c r="D417" s="359"/>
      <c r="E417" s="360">
        <v>0</v>
      </c>
      <c r="F417" s="361">
        <v>0</v>
      </c>
      <c r="G417" s="361">
        <v>0</v>
      </c>
      <c r="H417" s="361">
        <v>0</v>
      </c>
      <c r="I417" s="361">
        <v>0</v>
      </c>
      <c r="J417" s="361">
        <v>0</v>
      </c>
      <c r="K417" s="361">
        <v>0</v>
      </c>
      <c r="L417" s="361">
        <v>0</v>
      </c>
      <c r="M417" s="361">
        <v>0</v>
      </c>
      <c r="N417" s="361">
        <v>0</v>
      </c>
      <c r="O417" s="361">
        <v>0</v>
      </c>
      <c r="P417" s="361">
        <v>0</v>
      </c>
      <c r="Q417" s="361">
        <v>0</v>
      </c>
      <c r="R417" s="362">
        <v>0</v>
      </c>
    </row>
    <row r="418" spans="2:18" x14ac:dyDescent="0.25">
      <c r="B418" s="289"/>
      <c r="C418" s="555" t="s">
        <v>74</v>
      </c>
      <c r="D418" s="556"/>
      <c r="E418" s="401"/>
      <c r="F418" s="402"/>
      <c r="G418" s="402"/>
      <c r="H418" s="402"/>
      <c r="I418" s="402"/>
      <c r="J418" s="402"/>
      <c r="K418" s="402"/>
      <c r="L418" s="402"/>
      <c r="M418" s="402"/>
      <c r="N418" s="402"/>
      <c r="O418" s="402"/>
      <c r="P418" s="402"/>
      <c r="Q418" s="402"/>
      <c r="R418" s="403"/>
    </row>
    <row r="419" spans="2:18" ht="15.75" thickBot="1" x14ac:dyDescent="0.3">
      <c r="B419" s="329"/>
      <c r="C419" s="550" t="s">
        <v>148</v>
      </c>
      <c r="D419" s="550"/>
      <c r="E419" s="330">
        <v>0</v>
      </c>
      <c r="F419" s="331">
        <v>0</v>
      </c>
      <c r="G419" s="331">
        <v>0</v>
      </c>
      <c r="H419" s="331">
        <v>0</v>
      </c>
      <c r="I419" s="331">
        <v>0</v>
      </c>
      <c r="J419" s="331">
        <v>0</v>
      </c>
      <c r="K419" s="331">
        <v>0</v>
      </c>
      <c r="L419" s="331">
        <v>0</v>
      </c>
      <c r="M419" s="331">
        <v>0</v>
      </c>
      <c r="N419" s="331">
        <v>0</v>
      </c>
      <c r="O419" s="331">
        <v>0</v>
      </c>
      <c r="P419" s="331">
        <v>0</v>
      </c>
      <c r="Q419" s="331">
        <v>0</v>
      </c>
      <c r="R419" s="332">
        <v>0</v>
      </c>
    </row>
    <row r="420" spans="2:18" x14ac:dyDescent="0.25">
      <c r="B420" s="213"/>
      <c r="C420" s="483" t="s">
        <v>149</v>
      </c>
      <c r="D420" s="405"/>
      <c r="E420" s="406"/>
      <c r="F420" s="407"/>
      <c r="G420" s="215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6"/>
    </row>
    <row r="421" spans="2:18" ht="15.75" thickBot="1" x14ac:dyDescent="0.3">
      <c r="B421" s="488"/>
      <c r="C421" s="179" t="s">
        <v>68</v>
      </c>
      <c r="D421" s="180"/>
      <c r="E421" s="181"/>
      <c r="F421" s="183">
        <v>0</v>
      </c>
      <c r="G421" s="225"/>
      <c r="H421" s="184"/>
      <c r="I421" s="183"/>
      <c r="J421" s="183"/>
      <c r="K421" s="183"/>
      <c r="L421" s="183"/>
      <c r="M421" s="183"/>
      <c r="N421" s="183"/>
      <c r="O421" s="183"/>
      <c r="P421" s="183"/>
      <c r="Q421" s="183"/>
      <c r="R421" s="185">
        <v>0</v>
      </c>
    </row>
    <row r="422" spans="2:18" ht="39" x14ac:dyDescent="0.25">
      <c r="B422" s="289"/>
      <c r="C422" s="482" t="s">
        <v>102</v>
      </c>
      <c r="D422" s="389"/>
      <c r="E422" s="390"/>
      <c r="F422" s="391"/>
      <c r="G422" s="391"/>
      <c r="H422" s="3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4"/>
    </row>
    <row r="423" spans="2:18" ht="15.75" thickBot="1" x14ac:dyDescent="0.3">
      <c r="B423" s="329"/>
      <c r="C423" s="550" t="s">
        <v>150</v>
      </c>
      <c r="D423" s="550"/>
      <c r="E423" s="330">
        <v>0</v>
      </c>
      <c r="F423" s="331">
        <v>0</v>
      </c>
      <c r="G423" s="331">
        <v>0</v>
      </c>
      <c r="H423" s="331">
        <v>0</v>
      </c>
      <c r="I423" s="331">
        <v>0</v>
      </c>
      <c r="J423" s="331">
        <v>0</v>
      </c>
      <c r="K423" s="331">
        <v>0</v>
      </c>
      <c r="L423" s="331">
        <v>0</v>
      </c>
      <c r="M423" s="331">
        <v>0</v>
      </c>
      <c r="N423" s="331">
        <v>0</v>
      </c>
      <c r="O423" s="331">
        <v>0</v>
      </c>
      <c r="P423" s="331">
        <v>0</v>
      </c>
      <c r="Q423" s="331">
        <v>0</v>
      </c>
      <c r="R423" s="332">
        <v>0</v>
      </c>
    </row>
    <row r="424" spans="2:18" x14ac:dyDescent="0.25">
      <c r="B424" s="213"/>
      <c r="C424" s="483"/>
      <c r="D424" s="405"/>
      <c r="E424" s="406"/>
      <c r="F424" s="407"/>
      <c r="G424" s="215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6"/>
    </row>
    <row r="425" spans="2:18" ht="15.75" thickBot="1" x14ac:dyDescent="0.3">
      <c r="B425" s="488"/>
      <c r="C425" s="179" t="s">
        <v>68</v>
      </c>
      <c r="D425" s="180"/>
      <c r="E425" s="181"/>
      <c r="F425" s="194">
        <v>0</v>
      </c>
      <c r="G425" s="225"/>
      <c r="H425" s="184"/>
      <c r="I425" s="183"/>
      <c r="J425" s="183"/>
      <c r="K425" s="183"/>
      <c r="L425" s="183"/>
      <c r="M425" s="183"/>
      <c r="N425" s="183"/>
      <c r="O425" s="183"/>
      <c r="P425" s="183"/>
      <c r="Q425" s="183"/>
      <c r="R425" s="233">
        <v>0</v>
      </c>
    </row>
    <row r="426" spans="2:18" ht="26.25" x14ac:dyDescent="0.25">
      <c r="B426" s="205"/>
      <c r="C426" s="481" t="s">
        <v>123</v>
      </c>
      <c r="D426" s="291"/>
      <c r="E426" s="291"/>
      <c r="F426" s="292"/>
      <c r="G426" s="292"/>
      <c r="H426" s="293"/>
      <c r="I426" s="292"/>
      <c r="J426" s="292"/>
      <c r="K426" s="292"/>
      <c r="L426" s="292"/>
      <c r="M426" s="292"/>
      <c r="N426" s="292"/>
      <c r="O426" s="292"/>
      <c r="P426" s="292"/>
      <c r="Q426" s="292"/>
      <c r="R426" s="294"/>
    </row>
    <row r="427" spans="2:18" ht="15.75" thickBot="1" x14ac:dyDescent="0.3">
      <c r="B427" s="329"/>
      <c r="C427" s="550" t="s">
        <v>124</v>
      </c>
      <c r="D427" s="550"/>
      <c r="E427" s="330">
        <v>0</v>
      </c>
      <c r="F427" s="331">
        <v>0</v>
      </c>
      <c r="G427" s="331">
        <v>0</v>
      </c>
      <c r="H427" s="331">
        <v>0</v>
      </c>
      <c r="I427" s="331">
        <v>0</v>
      </c>
      <c r="J427" s="331">
        <v>0</v>
      </c>
      <c r="K427" s="331">
        <v>0</v>
      </c>
      <c r="L427" s="331">
        <v>0</v>
      </c>
      <c r="M427" s="331">
        <v>0</v>
      </c>
      <c r="N427" s="331">
        <v>0</v>
      </c>
      <c r="O427" s="331">
        <v>0</v>
      </c>
      <c r="P427" s="331">
        <v>0</v>
      </c>
      <c r="Q427" s="331">
        <v>0</v>
      </c>
      <c r="R427" s="332">
        <v>0</v>
      </c>
    </row>
    <row r="428" spans="2:18" x14ac:dyDescent="0.25">
      <c r="B428" s="213"/>
      <c r="C428" s="483"/>
      <c r="D428" s="405"/>
      <c r="E428" s="406"/>
      <c r="F428" s="407"/>
      <c r="G428" s="215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6"/>
    </row>
    <row r="429" spans="2:18" ht="15.75" thickBot="1" x14ac:dyDescent="0.3">
      <c r="B429" s="488"/>
      <c r="C429" s="179" t="s">
        <v>68</v>
      </c>
      <c r="D429" s="180"/>
      <c r="E429" s="181"/>
      <c r="F429" s="183">
        <v>0</v>
      </c>
      <c r="G429" s="225"/>
      <c r="H429" s="184"/>
      <c r="I429" s="183"/>
      <c r="J429" s="183"/>
      <c r="K429" s="183"/>
      <c r="L429" s="183"/>
      <c r="M429" s="183"/>
      <c r="N429" s="183"/>
      <c r="O429" s="183"/>
      <c r="P429" s="183"/>
      <c r="Q429" s="183"/>
      <c r="R429" s="185">
        <v>0</v>
      </c>
    </row>
    <row r="430" spans="2:18" ht="15.75" thickBot="1" x14ac:dyDescent="0.3">
      <c r="B430" s="409"/>
      <c r="C430" s="400" t="s">
        <v>151</v>
      </c>
      <c r="D430" s="359"/>
      <c r="E430" s="360">
        <v>38</v>
      </c>
      <c r="F430" s="361">
        <v>1030000</v>
      </c>
      <c r="G430" s="361">
        <v>84495.46</v>
      </c>
      <c r="H430" s="361">
        <v>76318.48</v>
      </c>
      <c r="I430" s="361">
        <v>84495.46</v>
      </c>
      <c r="J430" s="361">
        <v>79593.600000000006</v>
      </c>
      <c r="K430" s="361">
        <v>82101.64</v>
      </c>
      <c r="L430" s="361">
        <v>83946</v>
      </c>
      <c r="M430" s="361">
        <v>84495.46</v>
      </c>
      <c r="N430" s="361">
        <v>84495.46</v>
      </c>
      <c r="O430" s="361">
        <v>81769.8</v>
      </c>
      <c r="P430" s="361">
        <v>84495.46</v>
      </c>
      <c r="Q430" s="361">
        <v>79627.8</v>
      </c>
      <c r="R430" s="362">
        <v>124165.38</v>
      </c>
    </row>
    <row r="431" spans="2:18" x14ac:dyDescent="0.25">
      <c r="B431" s="205"/>
      <c r="C431" s="557" t="s">
        <v>74</v>
      </c>
      <c r="D431" s="552"/>
      <c r="E431" s="401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  <c r="P431" s="402"/>
      <c r="Q431" s="402"/>
      <c r="R431" s="403"/>
    </row>
    <row r="432" spans="2:18" ht="15.75" thickBot="1" x14ac:dyDescent="0.3">
      <c r="B432" s="329"/>
      <c r="C432" s="550" t="s">
        <v>152</v>
      </c>
      <c r="D432" s="550"/>
      <c r="E432" s="330">
        <v>38</v>
      </c>
      <c r="F432" s="331">
        <v>1030000</v>
      </c>
      <c r="G432" s="331">
        <v>84495.46</v>
      </c>
      <c r="H432" s="331">
        <v>76318.48</v>
      </c>
      <c r="I432" s="331">
        <v>84495.46</v>
      </c>
      <c r="J432" s="331">
        <v>79593.600000000006</v>
      </c>
      <c r="K432" s="331">
        <v>82101.64</v>
      </c>
      <c r="L432" s="331">
        <v>83946</v>
      </c>
      <c r="M432" s="331">
        <v>84495.46</v>
      </c>
      <c r="N432" s="331">
        <v>84495.46</v>
      </c>
      <c r="O432" s="331">
        <v>81769.8</v>
      </c>
      <c r="P432" s="331">
        <v>84495.46</v>
      </c>
      <c r="Q432" s="331">
        <v>79627.8</v>
      </c>
      <c r="R432" s="332">
        <v>124165.38</v>
      </c>
    </row>
    <row r="433" spans="2:18" x14ac:dyDescent="0.25">
      <c r="B433" s="213"/>
      <c r="D433" s="405"/>
      <c r="E433" s="410" t="s">
        <v>149</v>
      </c>
      <c r="F433" s="407">
        <v>0</v>
      </c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6"/>
    </row>
    <row r="434" spans="2:18" x14ac:dyDescent="0.25">
      <c r="B434" s="488">
        <v>1</v>
      </c>
      <c r="C434" s="179" t="s">
        <v>72</v>
      </c>
      <c r="D434" s="180">
        <v>72.540000000000006</v>
      </c>
      <c r="E434" s="181">
        <v>3</v>
      </c>
      <c r="F434" s="183">
        <v>79431.3</v>
      </c>
      <c r="G434" s="183">
        <v>6746.22</v>
      </c>
      <c r="H434" s="184">
        <v>6093.36</v>
      </c>
      <c r="I434" s="183">
        <v>6746.22</v>
      </c>
      <c r="J434" s="183">
        <v>4352.3999999999996</v>
      </c>
      <c r="K434" s="183">
        <v>4352.3999999999996</v>
      </c>
      <c r="L434" s="183">
        <v>8704.7999999999993</v>
      </c>
      <c r="M434" s="183">
        <v>6746.22</v>
      </c>
      <c r="N434" s="183">
        <v>6746.22</v>
      </c>
      <c r="O434" s="183">
        <v>6528.6</v>
      </c>
      <c r="P434" s="183">
        <v>6746.22</v>
      </c>
      <c r="Q434" s="183">
        <v>6528.6</v>
      </c>
      <c r="R434" s="185">
        <v>6746.22</v>
      </c>
    </row>
    <row r="435" spans="2:18" x14ac:dyDescent="0.25">
      <c r="B435" s="488">
        <v>2</v>
      </c>
      <c r="C435" s="179" t="s">
        <v>125</v>
      </c>
      <c r="D435" s="180">
        <v>71.400000000000006</v>
      </c>
      <c r="E435" s="181">
        <v>7</v>
      </c>
      <c r="F435" s="183">
        <v>182427</v>
      </c>
      <c r="G435" s="183">
        <v>15493.8</v>
      </c>
      <c r="H435" s="184">
        <v>13994.4</v>
      </c>
      <c r="I435" s="183">
        <v>15493.8</v>
      </c>
      <c r="J435" s="183">
        <v>14994</v>
      </c>
      <c r="K435" s="183">
        <v>15493.8</v>
      </c>
      <c r="L435" s="183">
        <v>14994</v>
      </c>
      <c r="M435" s="183">
        <v>15493.8</v>
      </c>
      <c r="N435" s="183">
        <v>15493.8</v>
      </c>
      <c r="O435" s="183">
        <v>14994</v>
      </c>
      <c r="P435" s="183">
        <v>15493.8</v>
      </c>
      <c r="Q435" s="183">
        <v>14994</v>
      </c>
      <c r="R435" s="185">
        <v>15493.8</v>
      </c>
    </row>
    <row r="436" spans="2:18" x14ac:dyDescent="0.25">
      <c r="B436" s="488">
        <v>3</v>
      </c>
      <c r="C436" s="179" t="s">
        <v>62</v>
      </c>
      <c r="D436" s="180">
        <v>71.400000000000006</v>
      </c>
      <c r="E436" s="181">
        <v>3</v>
      </c>
      <c r="F436" s="183">
        <v>78183</v>
      </c>
      <c r="G436" s="183">
        <v>6640.2</v>
      </c>
      <c r="H436" s="184">
        <v>5997.6</v>
      </c>
      <c r="I436" s="183">
        <v>6640.2</v>
      </c>
      <c r="J436" s="183">
        <v>6426</v>
      </c>
      <c r="K436" s="183">
        <v>6640.2</v>
      </c>
      <c r="L436" s="183">
        <v>6426</v>
      </c>
      <c r="M436" s="183">
        <v>6640.2</v>
      </c>
      <c r="N436" s="183">
        <v>6640.2</v>
      </c>
      <c r="O436" s="183">
        <v>6426</v>
      </c>
      <c r="P436" s="183">
        <v>6640.2</v>
      </c>
      <c r="Q436" s="183">
        <v>6426</v>
      </c>
      <c r="R436" s="185">
        <v>6640.2</v>
      </c>
    </row>
    <row r="437" spans="2:18" x14ac:dyDescent="0.25">
      <c r="B437" s="488">
        <v>4</v>
      </c>
      <c r="C437" s="179" t="s">
        <v>120</v>
      </c>
      <c r="D437" s="180">
        <v>73.59</v>
      </c>
      <c r="E437" s="181">
        <v>1</v>
      </c>
      <c r="F437" s="183">
        <v>26860.35</v>
      </c>
      <c r="G437" s="183">
        <v>2281.29</v>
      </c>
      <c r="H437" s="184">
        <v>2060.52</v>
      </c>
      <c r="I437" s="183">
        <v>2281.29</v>
      </c>
      <c r="J437" s="183">
        <v>2207.6999999999998</v>
      </c>
      <c r="K437" s="183">
        <v>2281.29</v>
      </c>
      <c r="L437" s="183">
        <v>2207.6999999999998</v>
      </c>
      <c r="M437" s="183">
        <v>2281.29</v>
      </c>
      <c r="N437" s="183">
        <v>2281.29</v>
      </c>
      <c r="O437" s="183">
        <v>2207.6999999999998</v>
      </c>
      <c r="P437" s="183">
        <v>2281.29</v>
      </c>
      <c r="Q437" s="183">
        <v>2207.6999999999998</v>
      </c>
      <c r="R437" s="185">
        <v>2281.29</v>
      </c>
    </row>
    <row r="438" spans="2:18" x14ac:dyDescent="0.25">
      <c r="B438" s="488">
        <v>5</v>
      </c>
      <c r="C438" s="179" t="s">
        <v>63</v>
      </c>
      <c r="D438" s="180">
        <v>78.25</v>
      </c>
      <c r="E438" s="181">
        <v>1</v>
      </c>
      <c r="F438" s="183">
        <v>28561.25</v>
      </c>
      <c r="G438" s="183">
        <v>2425.75</v>
      </c>
      <c r="H438" s="184">
        <v>2191</v>
      </c>
      <c r="I438" s="183">
        <v>2425.75</v>
      </c>
      <c r="J438" s="183">
        <v>2347.5</v>
      </c>
      <c r="K438" s="183">
        <v>2425.75</v>
      </c>
      <c r="L438" s="183">
        <v>2347.5</v>
      </c>
      <c r="M438" s="183">
        <v>2425.75</v>
      </c>
      <c r="N438" s="183">
        <v>2425.75</v>
      </c>
      <c r="O438" s="183">
        <v>2347.5</v>
      </c>
      <c r="P438" s="183">
        <v>2425.75</v>
      </c>
      <c r="Q438" s="183">
        <v>2347.5</v>
      </c>
      <c r="R438" s="185">
        <v>2425.75</v>
      </c>
    </row>
    <row r="439" spans="2:18" x14ac:dyDescent="0.25">
      <c r="B439" s="488">
        <v>6</v>
      </c>
      <c r="C439" s="179" t="s">
        <v>82</v>
      </c>
      <c r="D439" s="180">
        <v>71.400000000000006</v>
      </c>
      <c r="E439" s="181">
        <v>1</v>
      </c>
      <c r="F439" s="183">
        <v>23919</v>
      </c>
      <c r="G439" s="183">
        <v>2213.4</v>
      </c>
      <c r="H439" s="184">
        <v>1999.2</v>
      </c>
      <c r="I439" s="183">
        <v>2213.4</v>
      </c>
      <c r="J439" s="183">
        <v>2142</v>
      </c>
      <c r="K439" s="183">
        <v>2213.4</v>
      </c>
      <c r="L439" s="183">
        <v>2142</v>
      </c>
      <c r="M439" s="183">
        <v>2213.4</v>
      </c>
      <c r="N439" s="183">
        <v>2213.4</v>
      </c>
      <c r="O439" s="183">
        <v>2142</v>
      </c>
      <c r="P439" s="183">
        <v>2213.4</v>
      </c>
      <c r="Q439" s="183">
        <v>0</v>
      </c>
      <c r="R439" s="185">
        <v>2213.4</v>
      </c>
    </row>
    <row r="440" spans="2:18" x14ac:dyDescent="0.25">
      <c r="B440" s="488">
        <v>6</v>
      </c>
      <c r="C440" s="179" t="s">
        <v>82</v>
      </c>
      <c r="D440" s="180">
        <v>71.400000000000006</v>
      </c>
      <c r="E440" s="181">
        <v>7</v>
      </c>
      <c r="F440" s="183">
        <v>182427</v>
      </c>
      <c r="G440" s="183">
        <v>15493.8</v>
      </c>
      <c r="H440" s="184">
        <v>13994.4</v>
      </c>
      <c r="I440" s="183">
        <v>15493.8</v>
      </c>
      <c r="J440" s="183">
        <v>14994</v>
      </c>
      <c r="K440" s="183">
        <v>15493.8</v>
      </c>
      <c r="L440" s="183">
        <v>14994</v>
      </c>
      <c r="M440" s="183">
        <v>15493.8</v>
      </c>
      <c r="N440" s="183">
        <v>15493.8</v>
      </c>
      <c r="O440" s="183">
        <v>14994</v>
      </c>
      <c r="P440" s="183">
        <v>15493.8</v>
      </c>
      <c r="Q440" s="183">
        <v>14994</v>
      </c>
      <c r="R440" s="185">
        <v>15493.8</v>
      </c>
    </row>
    <row r="441" spans="2:18" x14ac:dyDescent="0.25">
      <c r="B441" s="488">
        <v>7</v>
      </c>
      <c r="C441" s="179" t="s">
        <v>90</v>
      </c>
      <c r="D441" s="180">
        <v>71.400000000000006</v>
      </c>
      <c r="E441" s="181">
        <v>15</v>
      </c>
      <c r="F441" s="183">
        <v>390915</v>
      </c>
      <c r="G441" s="183">
        <v>33201</v>
      </c>
      <c r="H441" s="184">
        <v>29988</v>
      </c>
      <c r="I441" s="183">
        <v>33201</v>
      </c>
      <c r="J441" s="183">
        <v>32130</v>
      </c>
      <c r="K441" s="183">
        <v>33201</v>
      </c>
      <c r="L441" s="183">
        <v>32130</v>
      </c>
      <c r="M441" s="183">
        <v>33201</v>
      </c>
      <c r="N441" s="183">
        <v>33201</v>
      </c>
      <c r="O441" s="183">
        <v>32130</v>
      </c>
      <c r="P441" s="183">
        <v>33201</v>
      </c>
      <c r="Q441" s="183">
        <v>32130</v>
      </c>
      <c r="R441" s="185">
        <v>33201</v>
      </c>
    </row>
    <row r="442" spans="2:18" ht="15.75" thickBot="1" x14ac:dyDescent="0.3">
      <c r="B442" s="319"/>
      <c r="C442" s="320" t="s">
        <v>68</v>
      </c>
      <c r="D442" s="321"/>
      <c r="E442" s="322"/>
      <c r="F442" s="326">
        <v>37276.1</v>
      </c>
      <c r="G442" s="325"/>
      <c r="H442" s="324"/>
      <c r="I442" s="326"/>
      <c r="J442" s="326"/>
      <c r="K442" s="326"/>
      <c r="L442" s="326"/>
      <c r="M442" s="326"/>
      <c r="N442" s="326"/>
      <c r="O442" s="326"/>
      <c r="P442" s="326"/>
      <c r="Q442" s="326"/>
      <c r="R442" s="411">
        <v>39669.919999999998</v>
      </c>
    </row>
    <row r="443" spans="2:18" ht="70.5" customHeight="1" thickBot="1" x14ac:dyDescent="0.3">
      <c r="B443" s="491" t="s">
        <v>153</v>
      </c>
      <c r="C443" s="491"/>
      <c r="D443" s="491"/>
      <c r="E443" s="491"/>
      <c r="F443" s="491"/>
      <c r="G443" s="491"/>
      <c r="H443" s="491"/>
      <c r="I443" s="491"/>
      <c r="J443" s="491"/>
      <c r="K443" s="491"/>
      <c r="L443" s="491"/>
      <c r="M443" s="491"/>
      <c r="N443" s="491"/>
      <c r="O443" s="491"/>
      <c r="P443" s="491"/>
      <c r="Q443" s="491"/>
      <c r="R443" s="491"/>
    </row>
    <row r="444" spans="2:18" x14ac:dyDescent="0.25">
      <c r="B444" s="558"/>
      <c r="C444" s="560" t="s">
        <v>1</v>
      </c>
      <c r="D444" s="562" t="s">
        <v>2</v>
      </c>
      <c r="E444" s="560" t="s">
        <v>3</v>
      </c>
      <c r="F444" s="18" t="s">
        <v>4</v>
      </c>
      <c r="G444" s="564" t="s">
        <v>5</v>
      </c>
      <c r="H444" s="564"/>
      <c r="I444" s="564"/>
      <c r="J444" s="564"/>
      <c r="K444" s="564"/>
      <c r="L444" s="564"/>
      <c r="M444" s="564"/>
      <c r="N444" s="564"/>
      <c r="O444" s="565"/>
      <c r="P444" s="565"/>
      <c r="Q444" s="565"/>
      <c r="R444" s="566"/>
    </row>
    <row r="445" spans="2:18" ht="24" customHeight="1" x14ac:dyDescent="0.25">
      <c r="B445" s="559"/>
      <c r="C445" s="561"/>
      <c r="D445" s="563"/>
      <c r="E445" s="561"/>
      <c r="F445" s="19" t="s">
        <v>6</v>
      </c>
      <c r="G445" s="20" t="s">
        <v>7</v>
      </c>
      <c r="H445" s="19" t="s">
        <v>8</v>
      </c>
      <c r="I445" s="19" t="s">
        <v>9</v>
      </c>
      <c r="J445" s="19" t="s">
        <v>10</v>
      </c>
      <c r="K445" s="19" t="s">
        <v>11</v>
      </c>
      <c r="L445" s="19" t="s">
        <v>12</v>
      </c>
      <c r="M445" s="19" t="s">
        <v>13</v>
      </c>
      <c r="N445" s="19" t="s">
        <v>14</v>
      </c>
      <c r="O445" s="19" t="s">
        <v>34</v>
      </c>
      <c r="P445" s="19" t="s">
        <v>35</v>
      </c>
      <c r="Q445" s="19" t="s">
        <v>36</v>
      </c>
      <c r="R445" s="21" t="s">
        <v>37</v>
      </c>
    </row>
    <row r="446" spans="2:18" x14ac:dyDescent="0.25">
      <c r="B446" s="22"/>
      <c r="C446" s="23" t="s">
        <v>15</v>
      </c>
      <c r="D446" s="24"/>
      <c r="E446" s="412">
        <v>613</v>
      </c>
      <c r="F446" s="26">
        <v>14514798.999999998</v>
      </c>
      <c r="G446" s="26">
        <v>760717.37000000011</v>
      </c>
      <c r="H446" s="26">
        <v>685814.36</v>
      </c>
      <c r="I446" s="26">
        <v>782080.51</v>
      </c>
      <c r="J446" s="26">
        <v>1050629.72</v>
      </c>
      <c r="K446" s="26">
        <v>1172710.73</v>
      </c>
      <c r="L446" s="26">
        <v>1050169.1800000002</v>
      </c>
      <c r="M446" s="26">
        <v>1176389.7</v>
      </c>
      <c r="N446" s="26">
        <v>1239515.6499999999</v>
      </c>
      <c r="O446" s="26">
        <v>1211114.98</v>
      </c>
      <c r="P446" s="26">
        <v>1262560.69</v>
      </c>
      <c r="Q446" s="26">
        <v>1288485.5</v>
      </c>
      <c r="R446" s="480">
        <v>2834610.6099999994</v>
      </c>
    </row>
    <row r="447" spans="2:18" x14ac:dyDescent="0.25">
      <c r="B447" s="22"/>
      <c r="C447" s="23" t="s">
        <v>51</v>
      </c>
      <c r="D447" s="24"/>
      <c r="E447" s="25"/>
      <c r="F447" s="26">
        <v>12940165.98</v>
      </c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8"/>
    </row>
    <row r="448" spans="2:18" x14ac:dyDescent="0.25">
      <c r="B448" s="601"/>
      <c r="C448" s="602" t="s">
        <v>48</v>
      </c>
      <c r="D448" s="603"/>
      <c r="E448" s="604"/>
      <c r="F448" s="26">
        <v>1574633.0199999996</v>
      </c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</row>
    <row r="449" spans="2:18" ht="15.75" thickBot="1" x14ac:dyDescent="0.3">
      <c r="B449" s="40"/>
      <c r="C449" s="37" t="s">
        <v>16</v>
      </c>
      <c r="D449" s="41"/>
      <c r="E449" s="37"/>
      <c r="F449" s="42"/>
      <c r="G449" s="43">
        <v>31</v>
      </c>
      <c r="H449" s="43">
        <v>28</v>
      </c>
      <c r="I449" s="43">
        <v>31</v>
      </c>
      <c r="J449" s="43">
        <v>30</v>
      </c>
      <c r="K449" s="43">
        <v>31</v>
      </c>
      <c r="L449" s="43">
        <v>30</v>
      </c>
      <c r="M449" s="43">
        <v>31</v>
      </c>
      <c r="N449" s="43">
        <v>31</v>
      </c>
      <c r="O449" s="44">
        <v>30</v>
      </c>
      <c r="P449" s="43">
        <v>31</v>
      </c>
      <c r="Q449" s="43">
        <v>30</v>
      </c>
      <c r="R449" s="45">
        <v>31</v>
      </c>
    </row>
    <row r="450" spans="2:18" ht="25.5" x14ac:dyDescent="0.25">
      <c r="B450" s="51"/>
      <c r="C450" s="52" t="s">
        <v>154</v>
      </c>
      <c r="D450" s="53"/>
      <c r="E450" s="52"/>
      <c r="F450" s="413">
        <v>1597292</v>
      </c>
      <c r="G450" s="414"/>
      <c r="H450" s="415"/>
      <c r="I450" s="54"/>
      <c r="J450" s="54"/>
      <c r="K450" s="54"/>
      <c r="L450" s="415"/>
      <c r="M450" s="54"/>
      <c r="N450" s="54"/>
      <c r="O450" s="55"/>
      <c r="P450" s="54"/>
      <c r="Q450" s="55"/>
      <c r="R450" s="56"/>
    </row>
    <row r="451" spans="2:18" ht="26.25" thickBot="1" x14ac:dyDescent="0.3">
      <c r="B451" s="416"/>
      <c r="C451" s="417" t="s">
        <v>155</v>
      </c>
      <c r="D451" s="418"/>
      <c r="E451" s="417">
        <v>55</v>
      </c>
      <c r="F451" s="419">
        <v>1378343.17</v>
      </c>
      <c r="G451" s="419">
        <v>115870.56</v>
      </c>
      <c r="H451" s="419">
        <v>100658.88</v>
      </c>
      <c r="I451" s="419">
        <v>111443.76</v>
      </c>
      <c r="J451" s="419">
        <v>107848.79999999999</v>
      </c>
      <c r="K451" s="419">
        <v>114728.16</v>
      </c>
      <c r="L451" s="419">
        <v>106138.2</v>
      </c>
      <c r="M451" s="419">
        <v>117557.65</v>
      </c>
      <c r="N451" s="419">
        <v>116949.22</v>
      </c>
      <c r="O451" s="419">
        <v>112845</v>
      </c>
      <c r="P451" s="419">
        <v>118549.36</v>
      </c>
      <c r="Q451" s="419">
        <v>137669.62</v>
      </c>
      <c r="R451" s="605">
        <v>337032.79000000004</v>
      </c>
    </row>
    <row r="452" spans="2:18" x14ac:dyDescent="0.25">
      <c r="B452" s="420"/>
      <c r="C452" s="421" t="s">
        <v>156</v>
      </c>
      <c r="D452" s="422">
        <v>77.59</v>
      </c>
      <c r="E452" s="423">
        <v>3</v>
      </c>
      <c r="F452" s="424">
        <v>84961.05</v>
      </c>
      <c r="G452" s="425">
        <v>7215.87</v>
      </c>
      <c r="H452" s="425">
        <v>6517.56</v>
      </c>
      <c r="I452" s="425">
        <v>7215.87</v>
      </c>
      <c r="J452" s="425">
        <v>6983.1</v>
      </c>
      <c r="K452" s="425">
        <v>7215.87</v>
      </c>
      <c r="L452" s="425">
        <v>6983.1</v>
      </c>
      <c r="M452" s="425">
        <v>7215.87</v>
      </c>
      <c r="N452" s="425">
        <v>7215.87</v>
      </c>
      <c r="O452" s="425">
        <v>6983.1</v>
      </c>
      <c r="P452" s="425">
        <v>7215.87</v>
      </c>
      <c r="Q452" s="425">
        <v>6983.1</v>
      </c>
      <c r="R452" s="429">
        <v>7215.87</v>
      </c>
    </row>
    <row r="453" spans="2:18" x14ac:dyDescent="0.25">
      <c r="B453" s="7"/>
      <c r="C453" s="11" t="s">
        <v>62</v>
      </c>
      <c r="D453" s="12">
        <v>71.400000000000006</v>
      </c>
      <c r="E453" s="427">
        <v>15</v>
      </c>
      <c r="F453" s="428">
        <v>321157.19999999995</v>
      </c>
      <c r="G453" s="429">
        <v>28774.2</v>
      </c>
      <c r="H453" s="429">
        <v>21991.200000000001</v>
      </c>
      <c r="I453" s="429">
        <v>24347.4</v>
      </c>
      <c r="J453" s="429">
        <v>23562</v>
      </c>
      <c r="K453" s="429">
        <v>27631.8</v>
      </c>
      <c r="L453" s="429">
        <v>25704</v>
      </c>
      <c r="M453" s="429">
        <v>26560.799999999999</v>
      </c>
      <c r="N453" s="429">
        <v>26560.799999999999</v>
      </c>
      <c r="O453" s="429">
        <v>28417.200000000001</v>
      </c>
      <c r="P453" s="429">
        <v>28774.2</v>
      </c>
      <c r="Q453" s="429">
        <v>27846</v>
      </c>
      <c r="R453" s="429">
        <v>30987.599999999999</v>
      </c>
    </row>
    <row r="454" spans="2:18" x14ac:dyDescent="0.25">
      <c r="B454" s="7"/>
      <c r="C454" s="11" t="s">
        <v>20</v>
      </c>
      <c r="D454" s="12">
        <v>71.400000000000006</v>
      </c>
      <c r="E454" s="427">
        <v>17</v>
      </c>
      <c r="F454" s="428">
        <v>404909.4</v>
      </c>
      <c r="G454" s="429">
        <v>35414.400000000001</v>
      </c>
      <c r="H454" s="429">
        <v>31987.200000000001</v>
      </c>
      <c r="I454" s="429">
        <v>35414.400000000001</v>
      </c>
      <c r="J454" s="429">
        <v>34272</v>
      </c>
      <c r="K454" s="429">
        <v>35414.400000000001</v>
      </c>
      <c r="L454" s="429">
        <v>28988.400000000001</v>
      </c>
      <c r="M454" s="429">
        <v>35557.199999999997</v>
      </c>
      <c r="N454" s="429">
        <v>36199.800000000003</v>
      </c>
      <c r="O454" s="429">
        <v>31987.200000000001</v>
      </c>
      <c r="P454" s="429">
        <v>32201.4</v>
      </c>
      <c r="Q454" s="429">
        <v>32058.6</v>
      </c>
      <c r="R454" s="429">
        <v>35414.400000000001</v>
      </c>
    </row>
    <row r="455" spans="2:18" x14ac:dyDescent="0.25">
      <c r="B455" s="7"/>
      <c r="C455" s="16" t="s">
        <v>30</v>
      </c>
      <c r="D455" s="12">
        <v>72.540000000000006</v>
      </c>
      <c r="E455" s="427">
        <v>3</v>
      </c>
      <c r="F455" s="428">
        <v>79431.3</v>
      </c>
      <c r="G455" s="429">
        <v>6746.22</v>
      </c>
      <c r="H455" s="429">
        <v>6093.36</v>
      </c>
      <c r="I455" s="429">
        <v>6746.22</v>
      </c>
      <c r="J455" s="429">
        <v>6528.6</v>
      </c>
      <c r="K455" s="429">
        <v>6746.22</v>
      </c>
      <c r="L455" s="429">
        <v>6528.6</v>
      </c>
      <c r="M455" s="429">
        <v>6746.22</v>
      </c>
      <c r="N455" s="429">
        <v>6746.22</v>
      </c>
      <c r="O455" s="429">
        <v>6528.6</v>
      </c>
      <c r="P455" s="429">
        <v>6746.22</v>
      </c>
      <c r="Q455" s="429">
        <v>6528.6</v>
      </c>
      <c r="R455" s="429">
        <v>6746.22</v>
      </c>
    </row>
    <row r="456" spans="2:18" x14ac:dyDescent="0.25">
      <c r="B456" s="7"/>
      <c r="C456" s="16" t="s">
        <v>29</v>
      </c>
      <c r="D456" s="12">
        <v>73.59</v>
      </c>
      <c r="E456" s="427">
        <v>1</v>
      </c>
      <c r="F456" s="428">
        <v>38929.110000000008</v>
      </c>
      <c r="G456" s="429">
        <v>2281.29</v>
      </c>
      <c r="H456" s="429">
        <v>2060.52</v>
      </c>
      <c r="I456" s="429">
        <v>2281.29</v>
      </c>
      <c r="J456" s="429">
        <v>2207.6999999999998</v>
      </c>
      <c r="K456" s="429">
        <v>2281.29</v>
      </c>
      <c r="L456" s="429">
        <v>2207.6999999999998</v>
      </c>
      <c r="M456" s="429">
        <v>2281.29</v>
      </c>
      <c r="N456" s="429">
        <v>2281.29</v>
      </c>
      <c r="O456" s="431">
        <v>2207.6999999999998</v>
      </c>
      <c r="P456" s="429">
        <v>5666.43</v>
      </c>
      <c r="Q456" s="431">
        <v>10891.32</v>
      </c>
      <c r="R456" s="429">
        <v>2281.29</v>
      </c>
    </row>
    <row r="457" spans="2:18" x14ac:dyDescent="0.25">
      <c r="B457" s="7"/>
      <c r="C457" s="16" t="s">
        <v>157</v>
      </c>
      <c r="D457" s="12">
        <v>75.64</v>
      </c>
      <c r="E457" s="427">
        <v>5</v>
      </c>
      <c r="F457" s="428">
        <v>154683.79999999999</v>
      </c>
      <c r="G457" s="429">
        <v>11724.2</v>
      </c>
      <c r="H457" s="429">
        <v>10589.6</v>
      </c>
      <c r="I457" s="429">
        <v>11724.2</v>
      </c>
      <c r="J457" s="429">
        <v>11346</v>
      </c>
      <c r="K457" s="429">
        <v>11724.2</v>
      </c>
      <c r="L457" s="429">
        <v>11346</v>
      </c>
      <c r="M457" s="429">
        <v>11724.2</v>
      </c>
      <c r="N457" s="429">
        <v>11724.2</v>
      </c>
      <c r="O457" s="429">
        <v>11346</v>
      </c>
      <c r="P457" s="429">
        <v>11724.2</v>
      </c>
      <c r="Q457" s="429">
        <v>27986.799999999999</v>
      </c>
      <c r="R457" s="429">
        <v>11724.2</v>
      </c>
    </row>
    <row r="458" spans="2:18" x14ac:dyDescent="0.25">
      <c r="B458" s="7"/>
      <c r="C458" s="16" t="s">
        <v>158</v>
      </c>
      <c r="D458" s="12">
        <v>73.59</v>
      </c>
      <c r="E458" s="427">
        <v>6</v>
      </c>
      <c r="F458" s="428">
        <v>160205.43000000002</v>
      </c>
      <c r="G458" s="429">
        <v>13687.74</v>
      </c>
      <c r="H458" s="429">
        <v>12363.12</v>
      </c>
      <c r="I458" s="429">
        <v>13687.74</v>
      </c>
      <c r="J458" s="429">
        <v>13246.2</v>
      </c>
      <c r="K458" s="429">
        <v>13687.74</v>
      </c>
      <c r="L458" s="429">
        <v>11038.5</v>
      </c>
      <c r="M458" s="429">
        <v>14938.77</v>
      </c>
      <c r="N458" s="429">
        <v>13687.74</v>
      </c>
      <c r="O458" s="429">
        <v>13246.2</v>
      </c>
      <c r="P458" s="429">
        <v>13687.74</v>
      </c>
      <c r="Q458" s="429">
        <v>13246.2</v>
      </c>
      <c r="R458" s="429">
        <v>13687.74</v>
      </c>
    </row>
    <row r="459" spans="2:18" x14ac:dyDescent="0.25">
      <c r="B459" s="63"/>
      <c r="C459" s="432" t="s">
        <v>67</v>
      </c>
      <c r="D459" s="433">
        <v>80.86</v>
      </c>
      <c r="E459" s="432">
        <v>5</v>
      </c>
      <c r="F459" s="434">
        <v>134065.88</v>
      </c>
      <c r="G459" s="435">
        <v>10026.64</v>
      </c>
      <c r="H459" s="435">
        <v>9056.32</v>
      </c>
      <c r="I459" s="435">
        <v>10026.64</v>
      </c>
      <c r="J459" s="435">
        <v>9703.2000000000007</v>
      </c>
      <c r="K459" s="435">
        <v>10026.64</v>
      </c>
      <c r="L459" s="435">
        <v>13341.9</v>
      </c>
      <c r="M459" s="435">
        <v>12533.3</v>
      </c>
      <c r="N459" s="435">
        <v>12533.3</v>
      </c>
      <c r="O459" s="435">
        <v>12129</v>
      </c>
      <c r="P459" s="435">
        <v>12533.3</v>
      </c>
      <c r="Q459" s="435">
        <v>12129</v>
      </c>
      <c r="R459" s="429">
        <v>10026.64</v>
      </c>
    </row>
    <row r="460" spans="2:18" x14ac:dyDescent="0.25">
      <c r="B460" s="63"/>
      <c r="C460" s="437" t="s">
        <v>48</v>
      </c>
      <c r="D460" s="75"/>
      <c r="E460" s="8"/>
      <c r="F460" s="438">
        <v>218948.83000000007</v>
      </c>
      <c r="G460" s="435"/>
      <c r="H460" s="435"/>
      <c r="I460" s="435"/>
      <c r="J460" s="435"/>
      <c r="K460" s="435"/>
      <c r="L460" s="435"/>
      <c r="M460" s="435"/>
      <c r="N460" s="435"/>
      <c r="O460" s="435"/>
      <c r="P460" s="435"/>
      <c r="Q460" s="435"/>
      <c r="R460" s="429">
        <v>218948.83000000007</v>
      </c>
    </row>
    <row r="461" spans="2:18" x14ac:dyDescent="0.25">
      <c r="B461" s="7"/>
      <c r="C461" s="437" t="s">
        <v>149</v>
      </c>
      <c r="D461" s="75"/>
      <c r="E461" s="8"/>
      <c r="F461" s="438"/>
      <c r="G461" s="429"/>
      <c r="H461" s="429"/>
      <c r="I461" s="429"/>
      <c r="J461" s="429"/>
      <c r="K461" s="429"/>
      <c r="L461" s="429"/>
      <c r="M461" s="429"/>
      <c r="N461" s="429"/>
      <c r="O461" s="429"/>
      <c r="P461" s="429"/>
      <c r="Q461" s="429"/>
      <c r="R461" s="429"/>
    </row>
    <row r="462" spans="2:18" ht="25.5" x14ac:dyDescent="0.25">
      <c r="B462" s="84"/>
      <c r="C462" s="85" t="s">
        <v>159</v>
      </c>
      <c r="D462" s="86"/>
      <c r="E462" s="85"/>
      <c r="F462" s="439">
        <v>6776976</v>
      </c>
      <c r="G462" s="440"/>
      <c r="H462" s="441"/>
      <c r="I462" s="87"/>
      <c r="J462" s="87"/>
      <c r="K462" s="87"/>
      <c r="L462" s="87"/>
      <c r="M462" s="87"/>
      <c r="N462" s="442"/>
      <c r="O462" s="88"/>
      <c r="P462" s="87"/>
      <c r="Q462" s="443"/>
      <c r="R462" s="606"/>
    </row>
    <row r="463" spans="2:18" ht="26.25" thickBot="1" x14ac:dyDescent="0.3">
      <c r="B463" s="416"/>
      <c r="C463" s="417" t="s">
        <v>160</v>
      </c>
      <c r="D463" s="418"/>
      <c r="E463" s="417">
        <v>339</v>
      </c>
      <c r="F463" s="419">
        <v>5829296.4799999995</v>
      </c>
      <c r="G463" s="419">
        <v>149519.82</v>
      </c>
      <c r="H463" s="419">
        <v>135050.16</v>
      </c>
      <c r="I463" s="419">
        <v>179033.72</v>
      </c>
      <c r="J463" s="419">
        <v>464497.9</v>
      </c>
      <c r="K463" s="419">
        <v>567323.43999999994</v>
      </c>
      <c r="L463" s="419">
        <v>477171.52</v>
      </c>
      <c r="M463" s="419">
        <v>576733.38</v>
      </c>
      <c r="N463" s="419">
        <v>643523.74</v>
      </c>
      <c r="O463" s="419">
        <v>636203.31999999995</v>
      </c>
      <c r="P463" s="419">
        <v>667245.9</v>
      </c>
      <c r="Q463" s="419">
        <v>690985.18</v>
      </c>
      <c r="R463" s="605">
        <v>1589687.9200000004</v>
      </c>
    </row>
    <row r="464" spans="2:18" x14ac:dyDescent="0.25">
      <c r="B464" s="420"/>
      <c r="C464" s="421" t="s">
        <v>62</v>
      </c>
      <c r="D464" s="422">
        <v>71.400000000000006</v>
      </c>
      <c r="E464" s="423">
        <v>4</v>
      </c>
      <c r="F464" s="444">
        <v>70614.599999999991</v>
      </c>
      <c r="G464" s="445">
        <v>4426.8</v>
      </c>
      <c r="H464" s="445">
        <v>3998.4</v>
      </c>
      <c r="I464" s="445">
        <v>4426.8</v>
      </c>
      <c r="J464" s="445">
        <v>4284</v>
      </c>
      <c r="K464" s="445">
        <v>4426.8</v>
      </c>
      <c r="L464" s="445">
        <v>7497</v>
      </c>
      <c r="M464" s="445">
        <v>6640.2</v>
      </c>
      <c r="N464" s="445">
        <v>6640.2</v>
      </c>
      <c r="O464" s="446">
        <v>6426</v>
      </c>
      <c r="P464" s="445">
        <v>8853.6</v>
      </c>
      <c r="Q464" s="446">
        <v>8568</v>
      </c>
      <c r="R464" s="448">
        <v>4426.8</v>
      </c>
    </row>
    <row r="465" spans="2:18" x14ac:dyDescent="0.25">
      <c r="B465" s="7"/>
      <c r="C465" s="11" t="s">
        <v>20</v>
      </c>
      <c r="D465" s="12">
        <v>71.400000000000006</v>
      </c>
      <c r="E465" s="427">
        <v>1</v>
      </c>
      <c r="F465" s="13">
        <v>26061.000000000004</v>
      </c>
      <c r="G465" s="448">
        <v>2213.4</v>
      </c>
      <c r="H465" s="448">
        <v>1999.2</v>
      </c>
      <c r="I465" s="448">
        <v>2213.4</v>
      </c>
      <c r="J465" s="448">
        <v>2142</v>
      </c>
      <c r="K465" s="448">
        <v>2213.4</v>
      </c>
      <c r="L465" s="448">
        <v>2142</v>
      </c>
      <c r="M465" s="448">
        <v>2213.4</v>
      </c>
      <c r="N465" s="448">
        <v>2213.4</v>
      </c>
      <c r="O465" s="448">
        <v>2142</v>
      </c>
      <c r="P465" s="448">
        <v>2213.4</v>
      </c>
      <c r="Q465" s="448">
        <v>2142</v>
      </c>
      <c r="R465" s="448">
        <v>2213.4</v>
      </c>
    </row>
    <row r="466" spans="2:18" x14ac:dyDescent="0.25">
      <c r="B466" s="63"/>
      <c r="C466" s="450" t="s">
        <v>67</v>
      </c>
      <c r="D466" s="451">
        <v>80.86</v>
      </c>
      <c r="E466" s="432">
        <v>334</v>
      </c>
      <c r="F466" s="67">
        <v>5732620.8799999999</v>
      </c>
      <c r="G466" s="452">
        <v>142879.62</v>
      </c>
      <c r="H466" s="452">
        <v>129052.56</v>
      </c>
      <c r="I466" s="452">
        <v>172393.52</v>
      </c>
      <c r="J466" s="452">
        <v>458071.9</v>
      </c>
      <c r="K466" s="452">
        <v>560683.24</v>
      </c>
      <c r="L466" s="452">
        <v>467532.52</v>
      </c>
      <c r="M466" s="452">
        <v>567879.78</v>
      </c>
      <c r="N466" s="452">
        <v>634670.14</v>
      </c>
      <c r="O466" s="452">
        <v>627635.31999999995</v>
      </c>
      <c r="P466" s="452">
        <v>656178.9</v>
      </c>
      <c r="Q466" s="452">
        <v>680275.18</v>
      </c>
      <c r="R466" s="448">
        <v>635368.19999999995</v>
      </c>
    </row>
    <row r="467" spans="2:18" x14ac:dyDescent="0.25">
      <c r="B467" s="63"/>
      <c r="C467" s="437" t="s">
        <v>48</v>
      </c>
      <c r="D467" s="75"/>
      <c r="E467" s="8"/>
      <c r="F467" s="38">
        <v>947679.52000000048</v>
      </c>
      <c r="G467" s="452"/>
      <c r="H467" s="452"/>
      <c r="I467" s="452"/>
      <c r="J467" s="452"/>
      <c r="K467" s="452"/>
      <c r="L467" s="452"/>
      <c r="M467" s="452"/>
      <c r="N467" s="452"/>
      <c r="O467" s="452"/>
      <c r="P467" s="452"/>
      <c r="Q467" s="452"/>
      <c r="R467" s="448">
        <v>947679.52000000048</v>
      </c>
    </row>
    <row r="468" spans="2:18" x14ac:dyDescent="0.25">
      <c r="B468" s="7"/>
      <c r="C468" s="437" t="s">
        <v>149</v>
      </c>
      <c r="D468" s="75"/>
      <c r="E468" s="8"/>
      <c r="F468" s="438"/>
      <c r="G468" s="448"/>
      <c r="H468" s="448"/>
      <c r="I468" s="448"/>
      <c r="J468" s="448"/>
      <c r="K468" s="448"/>
      <c r="L468" s="448"/>
      <c r="M468" s="448"/>
      <c r="N468" s="448"/>
      <c r="O468" s="448"/>
      <c r="P468" s="448"/>
      <c r="Q468" s="448"/>
      <c r="R468" s="448"/>
    </row>
    <row r="469" spans="2:18" x14ac:dyDescent="0.25">
      <c r="B469" s="84"/>
      <c r="C469" s="85" t="s">
        <v>161</v>
      </c>
      <c r="D469" s="86"/>
      <c r="E469" s="85"/>
      <c r="F469" s="439">
        <v>6140531</v>
      </c>
      <c r="G469" s="440"/>
      <c r="H469" s="441"/>
      <c r="I469" s="87"/>
      <c r="J469" s="87"/>
      <c r="K469" s="87"/>
      <c r="L469" s="87"/>
      <c r="M469" s="87"/>
      <c r="N469" s="442"/>
      <c r="O469" s="88"/>
      <c r="P469" s="87"/>
      <c r="Q469" s="443"/>
      <c r="R469" s="606"/>
    </row>
    <row r="470" spans="2:18" ht="26.25" thickBot="1" x14ac:dyDescent="0.3">
      <c r="B470" s="57"/>
      <c r="C470" s="58" t="s">
        <v>162</v>
      </c>
      <c r="D470" s="59"/>
      <c r="E470" s="58">
        <v>219</v>
      </c>
      <c r="F470" s="453">
        <v>5732526.330000001</v>
      </c>
      <c r="G470" s="453">
        <v>495326.99000000005</v>
      </c>
      <c r="H470" s="453">
        <v>450105.32</v>
      </c>
      <c r="I470" s="453">
        <v>491603.02999999997</v>
      </c>
      <c r="J470" s="453">
        <v>478283.02</v>
      </c>
      <c r="K470" s="453">
        <v>490659.13</v>
      </c>
      <c r="L470" s="453">
        <v>466859.46000000008</v>
      </c>
      <c r="M470" s="453">
        <v>482098.67</v>
      </c>
      <c r="N470" s="453">
        <v>479042.69</v>
      </c>
      <c r="O470" s="453">
        <v>462066.66000000003</v>
      </c>
      <c r="P470" s="453">
        <v>476765.43</v>
      </c>
      <c r="Q470" s="453">
        <v>459830.69999999995</v>
      </c>
      <c r="R470" s="605">
        <v>907889.89999999898</v>
      </c>
    </row>
    <row r="471" spans="2:18" x14ac:dyDescent="0.25">
      <c r="B471" s="420"/>
      <c r="C471" s="421" t="s">
        <v>163</v>
      </c>
      <c r="D471" s="422">
        <v>71.400000000000006</v>
      </c>
      <c r="E471" s="423">
        <v>1</v>
      </c>
      <c r="F471" s="454">
        <v>26061.000000000004</v>
      </c>
      <c r="G471" s="607">
        <v>2213.4</v>
      </c>
      <c r="H471" s="608">
        <v>1999.2</v>
      </c>
      <c r="I471" s="607">
        <v>2213.4</v>
      </c>
      <c r="J471" s="608">
        <v>2142</v>
      </c>
      <c r="K471" s="607">
        <v>2213.4</v>
      </c>
      <c r="L471" s="609">
        <v>2142</v>
      </c>
      <c r="M471" s="607">
        <v>2213.4</v>
      </c>
      <c r="N471" s="607">
        <v>2213.4</v>
      </c>
      <c r="O471" s="608">
        <v>2142</v>
      </c>
      <c r="P471" s="607">
        <v>2213.4</v>
      </c>
      <c r="Q471" s="608">
        <v>2142</v>
      </c>
      <c r="R471" s="610">
        <v>2213.4</v>
      </c>
    </row>
    <row r="472" spans="2:18" x14ac:dyDescent="0.25">
      <c r="B472" s="7"/>
      <c r="C472" s="11" t="s">
        <v>62</v>
      </c>
      <c r="D472" s="12">
        <v>71.400000000000006</v>
      </c>
      <c r="E472" s="427">
        <v>16</v>
      </c>
      <c r="F472" s="459">
        <v>388130.4</v>
      </c>
      <c r="G472" s="611">
        <v>35414.400000000001</v>
      </c>
      <c r="H472" s="609">
        <v>31987.200000000001</v>
      </c>
      <c r="I472" s="611">
        <v>35414.400000000001</v>
      </c>
      <c r="J472" s="609">
        <v>32130</v>
      </c>
      <c r="K472" s="611">
        <v>33201</v>
      </c>
      <c r="L472" s="609">
        <v>32130</v>
      </c>
      <c r="M472" s="611">
        <v>30487.8</v>
      </c>
      <c r="N472" s="611">
        <v>30987.599999999999</v>
      </c>
      <c r="O472" s="609">
        <v>29988</v>
      </c>
      <c r="P472" s="611">
        <v>30987.599999999999</v>
      </c>
      <c r="Q472" s="609">
        <v>29988</v>
      </c>
      <c r="R472" s="612">
        <v>35414.400000000001</v>
      </c>
    </row>
    <row r="473" spans="2:18" x14ac:dyDescent="0.25">
      <c r="B473" s="7"/>
      <c r="C473" s="11" t="s">
        <v>20</v>
      </c>
      <c r="D473" s="12">
        <v>71.400000000000006</v>
      </c>
      <c r="E473" s="427">
        <v>64</v>
      </c>
      <c r="F473" s="459">
        <v>1643413.8000000003</v>
      </c>
      <c r="G473" s="611">
        <v>139444.20000000001</v>
      </c>
      <c r="H473" s="609">
        <v>128662.8</v>
      </c>
      <c r="I473" s="611">
        <v>141657.60000000001</v>
      </c>
      <c r="J473" s="609">
        <v>134946</v>
      </c>
      <c r="K473" s="611">
        <v>139087.20000000001</v>
      </c>
      <c r="L473" s="609">
        <v>133161</v>
      </c>
      <c r="M473" s="611">
        <v>137230.79999999999</v>
      </c>
      <c r="N473" s="611">
        <v>137230.79999999999</v>
      </c>
      <c r="O473" s="609">
        <v>134946</v>
      </c>
      <c r="P473" s="611">
        <v>139444.20000000001</v>
      </c>
      <c r="Q473" s="609">
        <v>135945.60000000001</v>
      </c>
      <c r="R473" s="612">
        <v>141657.60000000001</v>
      </c>
    </row>
    <row r="474" spans="2:18" x14ac:dyDescent="0.25">
      <c r="B474" s="7"/>
      <c r="C474" s="11" t="s">
        <v>133</v>
      </c>
      <c r="D474" s="12">
        <v>73.59</v>
      </c>
      <c r="E474" s="427">
        <v>1</v>
      </c>
      <c r="F474" s="459">
        <v>26860.350000000006</v>
      </c>
      <c r="G474" s="611">
        <v>2281.29</v>
      </c>
      <c r="H474" s="609">
        <v>2060.52</v>
      </c>
      <c r="I474" s="611">
        <v>2281.29</v>
      </c>
      <c r="J474" s="609">
        <v>2207.6999999999998</v>
      </c>
      <c r="K474" s="611">
        <v>2281.29</v>
      </c>
      <c r="L474" s="609">
        <v>2207.6999999999998</v>
      </c>
      <c r="M474" s="611">
        <v>2281.29</v>
      </c>
      <c r="N474" s="611">
        <v>2281.29</v>
      </c>
      <c r="O474" s="609">
        <v>2207.6999999999998</v>
      </c>
      <c r="P474" s="611">
        <v>2281.29</v>
      </c>
      <c r="Q474" s="609">
        <v>2207.6999999999998</v>
      </c>
      <c r="R474" s="612">
        <v>2281.29</v>
      </c>
    </row>
    <row r="475" spans="2:18" x14ac:dyDescent="0.25">
      <c r="B475" s="7"/>
      <c r="C475" s="16" t="s">
        <v>164</v>
      </c>
      <c r="D475" s="12">
        <v>75.64</v>
      </c>
      <c r="E475" s="427">
        <v>1</v>
      </c>
      <c r="F475" s="459">
        <v>27608.600000000002</v>
      </c>
      <c r="G475" s="611">
        <v>2344.84</v>
      </c>
      <c r="H475" s="609">
        <v>2117.92</v>
      </c>
      <c r="I475" s="611">
        <v>2344.84</v>
      </c>
      <c r="J475" s="609">
        <v>2269.1999999999998</v>
      </c>
      <c r="K475" s="611">
        <v>2344.84</v>
      </c>
      <c r="L475" s="609">
        <v>2269.1999999999998</v>
      </c>
      <c r="M475" s="611">
        <v>2344.84</v>
      </c>
      <c r="N475" s="611">
        <v>2344.84</v>
      </c>
      <c r="O475" s="609">
        <v>2269.1999999999998</v>
      </c>
      <c r="P475" s="611">
        <v>2344.84</v>
      </c>
      <c r="Q475" s="609">
        <v>2269.1999999999998</v>
      </c>
      <c r="R475" s="612">
        <v>2344.84</v>
      </c>
    </row>
    <row r="476" spans="2:18" x14ac:dyDescent="0.25">
      <c r="B476" s="7"/>
      <c r="C476" s="16" t="s">
        <v>30</v>
      </c>
      <c r="D476" s="12">
        <v>72.540000000000006</v>
      </c>
      <c r="E476" s="427">
        <v>51</v>
      </c>
      <c r="F476" s="459">
        <v>1327627.08</v>
      </c>
      <c r="G476" s="611">
        <v>114685.74</v>
      </c>
      <c r="H476" s="609">
        <v>103587.12</v>
      </c>
      <c r="I476" s="611">
        <v>112872.24</v>
      </c>
      <c r="J476" s="609">
        <v>108810</v>
      </c>
      <c r="K476" s="611">
        <v>112437</v>
      </c>
      <c r="L476" s="609">
        <v>106633.8</v>
      </c>
      <c r="M476" s="611">
        <v>112074.3</v>
      </c>
      <c r="N476" s="611">
        <v>111784.14</v>
      </c>
      <c r="O476" s="609">
        <v>108810</v>
      </c>
      <c r="P476" s="611">
        <v>112437</v>
      </c>
      <c r="Q476" s="609">
        <v>108810</v>
      </c>
      <c r="R476" s="612">
        <v>114685.74</v>
      </c>
    </row>
    <row r="477" spans="2:18" x14ac:dyDescent="0.25">
      <c r="B477" s="7"/>
      <c r="C477" s="16" t="s">
        <v>29</v>
      </c>
      <c r="D477" s="12">
        <v>73.59</v>
      </c>
      <c r="E477" s="427">
        <v>2</v>
      </c>
      <c r="F477" s="459">
        <v>53720.700000000012</v>
      </c>
      <c r="G477" s="611">
        <v>4562.58</v>
      </c>
      <c r="H477" s="609">
        <v>4121.04</v>
      </c>
      <c r="I477" s="611">
        <v>4562.58</v>
      </c>
      <c r="J477" s="609">
        <v>4415.3999999999996</v>
      </c>
      <c r="K477" s="611">
        <v>4562.58</v>
      </c>
      <c r="L477" s="609">
        <v>4415.3999999999996</v>
      </c>
      <c r="M477" s="611">
        <v>4562.58</v>
      </c>
      <c r="N477" s="611">
        <v>4562.58</v>
      </c>
      <c r="O477" s="609">
        <v>4415.3999999999996</v>
      </c>
      <c r="P477" s="611">
        <v>4562.58</v>
      </c>
      <c r="Q477" s="609">
        <v>4415.3999999999996</v>
      </c>
      <c r="R477" s="612">
        <v>4562.58</v>
      </c>
    </row>
    <row r="478" spans="2:18" x14ac:dyDescent="0.25">
      <c r="B478" s="7"/>
      <c r="C478" s="16" t="s">
        <v>65</v>
      </c>
      <c r="D478" s="12">
        <v>75.64</v>
      </c>
      <c r="E478" s="427">
        <v>70</v>
      </c>
      <c r="F478" s="459">
        <v>1870867.9600000002</v>
      </c>
      <c r="G478" s="611">
        <v>161793.96</v>
      </c>
      <c r="H478" s="609">
        <v>146136.48000000001</v>
      </c>
      <c r="I478" s="613">
        <v>160176.75999999998</v>
      </c>
      <c r="J478" s="609">
        <v>159827.32</v>
      </c>
      <c r="K478" s="611">
        <v>161945.24</v>
      </c>
      <c r="L478" s="614">
        <v>154305.60000000001</v>
      </c>
      <c r="M478" s="611">
        <v>159449.12</v>
      </c>
      <c r="N478" s="611">
        <v>157558.12</v>
      </c>
      <c r="O478" s="609">
        <v>148178.76</v>
      </c>
      <c r="P478" s="611">
        <v>152414.6</v>
      </c>
      <c r="Q478" s="609">
        <v>144943.19999999998</v>
      </c>
      <c r="R478" s="612">
        <v>164138.79999999999</v>
      </c>
    </row>
    <row r="479" spans="2:18" x14ac:dyDescent="0.25">
      <c r="B479" s="63"/>
      <c r="C479" s="432" t="s">
        <v>67</v>
      </c>
      <c r="D479" s="433">
        <v>80.86</v>
      </c>
      <c r="E479" s="432">
        <v>13</v>
      </c>
      <c r="F479" s="464">
        <v>368236.44</v>
      </c>
      <c r="G479" s="615">
        <v>32586.58</v>
      </c>
      <c r="H479" s="614">
        <v>29433.040000000001</v>
      </c>
      <c r="I479" s="615">
        <v>30079.919999999998</v>
      </c>
      <c r="J479" s="614">
        <v>31535.399999999994</v>
      </c>
      <c r="K479" s="615">
        <v>32586.58</v>
      </c>
      <c r="L479" s="614">
        <v>29594.76</v>
      </c>
      <c r="M479" s="615">
        <v>31454.54</v>
      </c>
      <c r="N479" s="615">
        <v>30079.919999999998</v>
      </c>
      <c r="O479" s="614">
        <v>29109.599999999999</v>
      </c>
      <c r="P479" s="615">
        <v>30079.919999999998</v>
      </c>
      <c r="Q479" s="614">
        <v>29109.599999999999</v>
      </c>
      <c r="R479" s="616">
        <v>32586.58</v>
      </c>
    </row>
    <row r="480" spans="2:18" x14ac:dyDescent="0.25">
      <c r="B480" s="63"/>
      <c r="C480" s="437" t="s">
        <v>48</v>
      </c>
      <c r="D480" s="9"/>
      <c r="E480" s="8"/>
      <c r="F480" s="438">
        <v>408004.66999999899</v>
      </c>
      <c r="G480" s="617"/>
      <c r="H480" s="614"/>
      <c r="I480" s="617"/>
      <c r="J480" s="614"/>
      <c r="K480" s="617"/>
      <c r="L480" s="614"/>
      <c r="M480" s="617"/>
      <c r="N480" s="617"/>
      <c r="O480" s="614"/>
      <c r="P480" s="617"/>
      <c r="Q480" s="614"/>
      <c r="R480" s="618">
        <v>408004.66999999899</v>
      </c>
    </row>
    <row r="481" spans="2:18" x14ac:dyDescent="0.25">
      <c r="B481" s="7"/>
      <c r="C481" s="437" t="s">
        <v>149</v>
      </c>
      <c r="D481" s="9"/>
      <c r="E481" s="8"/>
      <c r="F481" s="438"/>
      <c r="G481" s="457"/>
      <c r="H481" s="457"/>
      <c r="I481" s="457"/>
      <c r="J481" s="457"/>
      <c r="K481" s="457"/>
      <c r="L481" s="457"/>
      <c r="M481" s="457"/>
      <c r="N481" s="457"/>
      <c r="O481" s="457"/>
      <c r="P481" s="457"/>
      <c r="Q481" s="457"/>
      <c r="R481" s="468"/>
    </row>
    <row r="482" spans="2:18" x14ac:dyDescent="0.25">
      <c r="B482" s="84"/>
      <c r="C482" s="85" t="s">
        <v>165</v>
      </c>
      <c r="D482" s="86"/>
      <c r="E482" s="85"/>
      <c r="F482" s="439"/>
      <c r="G482" s="84"/>
      <c r="H482" s="87"/>
      <c r="I482" s="87"/>
      <c r="J482" s="87"/>
      <c r="K482" s="87"/>
      <c r="L482" s="87"/>
      <c r="M482" s="87"/>
      <c r="N482" s="87"/>
      <c r="O482" s="443"/>
      <c r="P482" s="87"/>
      <c r="Q482" s="443"/>
      <c r="R482" s="89"/>
    </row>
    <row r="483" spans="2:18" ht="26.25" thickBot="1" x14ac:dyDescent="0.3">
      <c r="B483" s="57"/>
      <c r="C483" s="58" t="s">
        <v>166</v>
      </c>
      <c r="D483" s="59"/>
      <c r="E483" s="58">
        <v>0</v>
      </c>
      <c r="F483" s="453">
        <v>0</v>
      </c>
      <c r="G483" s="453">
        <v>0</v>
      </c>
      <c r="H483" s="453">
        <v>0</v>
      </c>
      <c r="I483" s="453">
        <v>0</v>
      </c>
      <c r="J483" s="453">
        <v>0</v>
      </c>
      <c r="K483" s="453">
        <v>0</v>
      </c>
      <c r="L483" s="453">
        <v>0</v>
      </c>
      <c r="M483" s="453">
        <v>0</v>
      </c>
      <c r="N483" s="453">
        <v>0</v>
      </c>
      <c r="O483" s="453">
        <v>0</v>
      </c>
      <c r="P483" s="453">
        <v>0</v>
      </c>
      <c r="Q483" s="453">
        <v>0</v>
      </c>
      <c r="R483" s="90">
        <v>0</v>
      </c>
    </row>
    <row r="484" spans="2:18" ht="15.75" thickBot="1" x14ac:dyDescent="0.3">
      <c r="B484" s="93"/>
      <c r="C484" s="94" t="s">
        <v>48</v>
      </c>
      <c r="D484" s="95">
        <v>80.86</v>
      </c>
      <c r="E484" s="94">
        <v>0</v>
      </c>
      <c r="F484" s="469">
        <v>0</v>
      </c>
      <c r="G484" s="470"/>
      <c r="H484" s="471"/>
      <c r="I484" s="471"/>
      <c r="J484" s="471"/>
      <c r="K484" s="471"/>
      <c r="L484" s="471"/>
      <c r="M484" s="471"/>
      <c r="N484" s="471"/>
      <c r="O484" s="471"/>
      <c r="P484" s="471"/>
      <c r="Q484" s="471"/>
      <c r="R484" s="472"/>
    </row>
    <row r="485" spans="2:18" x14ac:dyDescent="0.25">
      <c r="B485" s="51"/>
      <c r="C485" s="52" t="s">
        <v>167</v>
      </c>
      <c r="D485" s="53"/>
      <c r="E485" s="52"/>
      <c r="F485" s="413"/>
      <c r="G485" s="51"/>
      <c r="H485" s="54"/>
      <c r="I485" s="54"/>
      <c r="J485" s="54"/>
      <c r="K485" s="54"/>
      <c r="L485" s="54"/>
      <c r="M485" s="54"/>
      <c r="N485" s="54"/>
      <c r="O485" s="55"/>
      <c r="P485" s="54"/>
      <c r="Q485" s="55"/>
      <c r="R485" s="56"/>
    </row>
    <row r="486" spans="2:18" ht="26.25" thickBot="1" x14ac:dyDescent="0.3">
      <c r="B486" s="57"/>
      <c r="C486" s="58" t="s">
        <v>168</v>
      </c>
      <c r="D486" s="59"/>
      <c r="E486" s="58">
        <v>0</v>
      </c>
      <c r="F486" s="453">
        <v>0</v>
      </c>
      <c r="G486" s="453">
        <v>0</v>
      </c>
      <c r="H486" s="453">
        <v>0</v>
      </c>
      <c r="I486" s="453">
        <v>0</v>
      </c>
      <c r="J486" s="453">
        <v>0</v>
      </c>
      <c r="K486" s="453">
        <v>0</v>
      </c>
      <c r="L486" s="453">
        <v>0</v>
      </c>
      <c r="M486" s="453">
        <v>0</v>
      </c>
      <c r="N486" s="453">
        <v>0</v>
      </c>
      <c r="O486" s="453">
        <v>0</v>
      </c>
      <c r="P486" s="453">
        <v>0</v>
      </c>
      <c r="Q486" s="453">
        <v>0</v>
      </c>
      <c r="R486" s="90">
        <v>0</v>
      </c>
    </row>
    <row r="487" spans="2:18" ht="15.75" thickBot="1" x14ac:dyDescent="0.3">
      <c r="B487" s="473"/>
      <c r="C487" s="94" t="s">
        <v>48</v>
      </c>
      <c r="D487" s="474">
        <v>80.86</v>
      </c>
      <c r="E487" s="475">
        <v>0</v>
      </c>
      <c r="F487" s="476">
        <v>0</v>
      </c>
      <c r="G487" s="477"/>
      <c r="H487" s="477"/>
      <c r="I487" s="477"/>
      <c r="J487" s="477"/>
      <c r="K487" s="477"/>
      <c r="L487" s="477"/>
      <c r="M487" s="477"/>
      <c r="N487" s="477"/>
      <c r="O487" s="478"/>
      <c r="P487" s="477"/>
      <c r="Q487" s="478"/>
      <c r="R487" s="479"/>
    </row>
    <row r="488" spans="2:18" ht="25.5" x14ac:dyDescent="0.25">
      <c r="B488" s="51"/>
      <c r="C488" s="52" t="s">
        <v>169</v>
      </c>
      <c r="D488" s="53"/>
      <c r="E488" s="52"/>
      <c r="F488" s="413"/>
      <c r="G488" s="51"/>
      <c r="H488" s="54"/>
      <c r="I488" s="54"/>
      <c r="J488" s="54"/>
      <c r="K488" s="54"/>
      <c r="L488" s="54"/>
      <c r="M488" s="54"/>
      <c r="N488" s="54"/>
      <c r="O488" s="55"/>
      <c r="P488" s="54"/>
      <c r="Q488" s="55"/>
      <c r="R488" s="56"/>
    </row>
    <row r="489" spans="2:18" ht="26.25" thickBot="1" x14ac:dyDescent="0.3">
      <c r="B489" s="57"/>
      <c r="C489" s="58" t="s">
        <v>170</v>
      </c>
      <c r="D489" s="59"/>
      <c r="E489" s="58">
        <v>0</v>
      </c>
      <c r="F489" s="453">
        <v>0</v>
      </c>
      <c r="G489" s="453">
        <v>0</v>
      </c>
      <c r="H489" s="453">
        <v>0</v>
      </c>
      <c r="I489" s="453">
        <v>0</v>
      </c>
      <c r="J489" s="453">
        <v>0</v>
      </c>
      <c r="K489" s="453">
        <v>0</v>
      </c>
      <c r="L489" s="453">
        <v>0</v>
      </c>
      <c r="M489" s="453">
        <v>0</v>
      </c>
      <c r="N489" s="453">
        <v>0</v>
      </c>
      <c r="O489" s="453">
        <v>0</v>
      </c>
      <c r="P489" s="453">
        <v>0</v>
      </c>
      <c r="Q489" s="453">
        <v>0</v>
      </c>
      <c r="R489" s="90">
        <v>0</v>
      </c>
    </row>
    <row r="490" spans="2:18" ht="15.75" thickBot="1" x14ac:dyDescent="0.3">
      <c r="B490" s="473"/>
      <c r="C490" s="94" t="s">
        <v>48</v>
      </c>
      <c r="D490" s="474">
        <v>80.86</v>
      </c>
      <c r="E490" s="475">
        <v>0</v>
      </c>
      <c r="F490" s="476">
        <v>0</v>
      </c>
      <c r="G490" s="477"/>
      <c r="H490" s="477"/>
      <c r="I490" s="477"/>
      <c r="J490" s="477"/>
      <c r="K490" s="477"/>
      <c r="L490" s="477"/>
      <c r="M490" s="477"/>
      <c r="N490" s="477"/>
      <c r="O490" s="478"/>
      <c r="P490" s="477"/>
      <c r="Q490" s="478"/>
      <c r="R490" s="479"/>
    </row>
    <row r="491" spans="2:18" x14ac:dyDescent="0.25">
      <c r="B491" s="51"/>
      <c r="C491" s="52" t="s">
        <v>171</v>
      </c>
      <c r="D491" s="53"/>
      <c r="E491" s="52"/>
      <c r="F491" s="413"/>
      <c r="G491" s="51"/>
      <c r="H491" s="54"/>
      <c r="I491" s="54"/>
      <c r="J491" s="54"/>
      <c r="K491" s="54"/>
      <c r="L491" s="54"/>
      <c r="M491" s="54"/>
      <c r="N491" s="54"/>
      <c r="O491" s="55"/>
      <c r="P491" s="54"/>
      <c r="Q491" s="55"/>
      <c r="R491" s="56"/>
    </row>
    <row r="492" spans="2:18" ht="26.25" thickBot="1" x14ac:dyDescent="0.3">
      <c r="B492" s="57"/>
      <c r="C492" s="58" t="s">
        <v>172</v>
      </c>
      <c r="D492" s="59"/>
      <c r="E492" s="58">
        <v>0</v>
      </c>
      <c r="F492" s="453">
        <v>0</v>
      </c>
      <c r="G492" s="453">
        <v>0</v>
      </c>
      <c r="H492" s="453">
        <v>0</v>
      </c>
      <c r="I492" s="453">
        <v>0</v>
      </c>
      <c r="J492" s="453">
        <v>0</v>
      </c>
      <c r="K492" s="453">
        <v>0</v>
      </c>
      <c r="L492" s="453">
        <v>0</v>
      </c>
      <c r="M492" s="453">
        <v>0</v>
      </c>
      <c r="N492" s="453">
        <v>0</v>
      </c>
      <c r="O492" s="453">
        <v>0</v>
      </c>
      <c r="P492" s="453">
        <v>0</v>
      </c>
      <c r="Q492" s="453">
        <v>0</v>
      </c>
      <c r="R492" s="90">
        <v>0</v>
      </c>
    </row>
    <row r="493" spans="2:18" ht="15.75" thickBot="1" x14ac:dyDescent="0.3">
      <c r="B493" s="473"/>
      <c r="C493" s="94" t="s">
        <v>48</v>
      </c>
      <c r="D493" s="474">
        <v>80.86</v>
      </c>
      <c r="E493" s="475">
        <v>0</v>
      </c>
      <c r="F493" s="476">
        <v>0</v>
      </c>
      <c r="G493" s="477"/>
      <c r="H493" s="477"/>
      <c r="I493" s="477"/>
      <c r="J493" s="477"/>
      <c r="K493" s="477"/>
      <c r="L493" s="477"/>
      <c r="M493" s="477"/>
      <c r="N493" s="477"/>
      <c r="O493" s="478"/>
      <c r="P493" s="477"/>
      <c r="Q493" s="478"/>
      <c r="R493" s="479"/>
    </row>
  </sheetData>
  <mergeCells count="71">
    <mergeCell ref="C423:D423"/>
    <mergeCell ref="C427:D427"/>
    <mergeCell ref="C431:D431"/>
    <mergeCell ref="C432:D432"/>
    <mergeCell ref="B443:R443"/>
    <mergeCell ref="B444:B445"/>
    <mergeCell ref="C444:C445"/>
    <mergeCell ref="D444:D445"/>
    <mergeCell ref="E444:E445"/>
    <mergeCell ref="G444:R444"/>
    <mergeCell ref="C402:D402"/>
    <mergeCell ref="C405:D406"/>
    <mergeCell ref="C409:D410"/>
    <mergeCell ref="C414:D414"/>
    <mergeCell ref="C418:D418"/>
    <mergeCell ref="C419:D419"/>
    <mergeCell ref="C353:D353"/>
    <mergeCell ref="C388:D388"/>
    <mergeCell ref="C389:D389"/>
    <mergeCell ref="C390:D390"/>
    <mergeCell ref="C393:D394"/>
    <mergeCell ref="C397:D398"/>
    <mergeCell ref="C265:D265"/>
    <mergeCell ref="C270:D270"/>
    <mergeCell ref="C271:D271"/>
    <mergeCell ref="C286:D286"/>
    <mergeCell ref="C323:D323"/>
    <mergeCell ref="C324:D324"/>
    <mergeCell ref="C232:D232"/>
    <mergeCell ref="C245:D245"/>
    <mergeCell ref="C249:D249"/>
    <mergeCell ref="C253:D253"/>
    <mergeCell ref="C257:D257"/>
    <mergeCell ref="B258:D258"/>
    <mergeCell ref="C176:D176"/>
    <mergeCell ref="C185:D185"/>
    <mergeCell ref="C190:D190"/>
    <mergeCell ref="C199:D199"/>
    <mergeCell ref="C205:D205"/>
    <mergeCell ref="C206:D206"/>
    <mergeCell ref="C98:D98"/>
    <mergeCell ref="C99:D99"/>
    <mergeCell ref="C125:D125"/>
    <mergeCell ref="C149:D149"/>
    <mergeCell ref="C157:D157"/>
    <mergeCell ref="C167:D167"/>
    <mergeCell ref="C69:D69"/>
    <mergeCell ref="C84:D84"/>
    <mergeCell ref="C85:D85"/>
    <mergeCell ref="C86:D86"/>
    <mergeCell ref="C92:D92"/>
    <mergeCell ref="C97:D97"/>
    <mergeCell ref="B58:R58"/>
    <mergeCell ref="C59:C60"/>
    <mergeCell ref="D59:D60"/>
    <mergeCell ref="E59:E60"/>
    <mergeCell ref="F59:F60"/>
    <mergeCell ref="G59:R59"/>
    <mergeCell ref="B16:R16"/>
    <mergeCell ref="B17:B18"/>
    <mergeCell ref="C17:C18"/>
    <mergeCell ref="D17:D18"/>
    <mergeCell ref="E17:E18"/>
    <mergeCell ref="G17:R17"/>
    <mergeCell ref="B3:R3"/>
    <mergeCell ref="B4:R4"/>
    <mergeCell ref="B10:B11"/>
    <mergeCell ref="C10:C11"/>
    <mergeCell ref="D10:D11"/>
    <mergeCell ref="E10:E11"/>
    <mergeCell ref="G10:R10"/>
  </mergeCells>
  <pageMargins left="0.23622047244094491" right="0.23622047244094491" top="0.74803149606299213" bottom="0.74803149606299213" header="0.31496062992125984" footer="0.31496062992125984"/>
  <pageSetup paperSize="281" scale="50" fitToHeight="0" orientation="landscape" r:id="rId1"/>
  <headerFooter>
    <oddHeader>&amp;R01/12/2021</oddHeader>
    <oddFooter xml:space="preserve">&amp;L&amp;P
</oddFooter>
  </headerFooter>
  <rowBreaks count="8" manualBreakCount="8">
    <brk id="47" max="16383" man="1"/>
    <brk id="97" max="16383" man="1"/>
    <brk id="158" max="16383" man="1"/>
    <brk id="215" max="16383" man="1"/>
    <brk id="270" max="16383" man="1"/>
    <brk id="326" max="16383" man="1"/>
    <brk id="379" max="16383" man="1"/>
    <brk id="4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DGA-031</vt:lpstr>
      <vt:lpstr>DGA-031 (2)</vt:lpstr>
    </vt:vector>
  </TitlesOfParts>
  <Company>Ministerio de Cultura y Deportes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Josias Izaak Toma Martinez</dc:creator>
  <cp:lastModifiedBy>Temporal</cp:lastModifiedBy>
  <cp:lastPrinted>2021-12-29T20:07:06Z</cp:lastPrinted>
  <dcterms:created xsi:type="dcterms:W3CDTF">2020-10-14T15:16:45Z</dcterms:created>
  <dcterms:modified xsi:type="dcterms:W3CDTF">2022-05-16T22:08:33Z</dcterms:modified>
</cp:coreProperties>
</file>