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Vasquez\Desktop\17 TER\17 TER MES DE AGOSTO 2022\103 - DIRECCIÓN GENERAL DE PATRIMONIO\"/>
    </mc:Choice>
  </mc:AlternateContent>
  <bookViews>
    <workbookView xWindow="0" yWindow="0" windowWidth="28800" windowHeight="12225"/>
  </bookViews>
  <sheets>
    <sheet name="Literal &quot;B&quot;" sheetId="1" r:id="rId1"/>
    <sheet name="REPRO SEPTIEMBRE" sheetId="2" r:id="rId2"/>
  </sheets>
  <calcPr calcId="191029"/>
</workbook>
</file>

<file path=xl/calcChain.xml><?xml version="1.0" encoding="utf-8"?>
<calcChain xmlns="http://schemas.openxmlformats.org/spreadsheetml/2006/main">
  <c r="M573" i="2" l="1"/>
  <c r="L573" i="2"/>
  <c r="K573" i="2"/>
  <c r="J573" i="2"/>
  <c r="I573" i="2"/>
  <c r="H573" i="2"/>
  <c r="G573" i="2"/>
  <c r="F573" i="2"/>
  <c r="S572" i="2"/>
  <c r="M572" i="2"/>
  <c r="L572" i="2"/>
  <c r="K572" i="2"/>
  <c r="J572" i="2"/>
  <c r="I572" i="2"/>
  <c r="F572" i="2"/>
  <c r="S571" i="2"/>
  <c r="L571" i="2"/>
  <c r="K571" i="2"/>
  <c r="J571" i="2"/>
  <c r="F571" i="2"/>
  <c r="S570" i="2"/>
  <c r="I570" i="2"/>
  <c r="H570" i="2"/>
  <c r="F570" i="2"/>
  <c r="F569" i="2"/>
  <c r="M568" i="2"/>
  <c r="L568" i="2"/>
  <c r="K568" i="2"/>
  <c r="K550" i="2" s="1"/>
  <c r="K535" i="2" s="1"/>
  <c r="J568" i="2"/>
  <c r="I568" i="2"/>
  <c r="H568" i="2"/>
  <c r="G568" i="2"/>
  <c r="F568" i="2"/>
  <c r="S567" i="2"/>
  <c r="I567" i="2"/>
  <c r="H567" i="2"/>
  <c r="G567" i="2"/>
  <c r="F567" i="2"/>
  <c r="S566" i="2"/>
  <c r="J566" i="2"/>
  <c r="I566" i="2"/>
  <c r="H566" i="2"/>
  <c r="G566" i="2"/>
  <c r="F566" i="2"/>
  <c r="S565" i="2"/>
  <c r="L565" i="2"/>
  <c r="K565" i="2"/>
  <c r="J565" i="2"/>
  <c r="I565" i="2"/>
  <c r="H565" i="2"/>
  <c r="G565" i="2"/>
  <c r="F565" i="2"/>
  <c r="M564" i="2"/>
  <c r="L564" i="2"/>
  <c r="K564" i="2"/>
  <c r="J564" i="2"/>
  <c r="I564" i="2"/>
  <c r="H564" i="2"/>
  <c r="G564" i="2"/>
  <c r="F564" i="2"/>
  <c r="S563" i="2"/>
  <c r="H563" i="2"/>
  <c r="G563" i="2"/>
  <c r="F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J550" i="2" s="1"/>
  <c r="J535" i="2" s="1"/>
  <c r="I556" i="2"/>
  <c r="H556" i="2"/>
  <c r="H550" i="2" s="1"/>
  <c r="G556" i="2"/>
  <c r="G550" i="2" s="1"/>
  <c r="F556" i="2"/>
  <c r="S555" i="2"/>
  <c r="H555" i="2"/>
  <c r="G555" i="2"/>
  <c r="F555" i="2"/>
  <c r="M554" i="2"/>
  <c r="L554" i="2"/>
  <c r="K554" i="2"/>
  <c r="J554" i="2"/>
  <c r="I554" i="2"/>
  <c r="H554" i="2"/>
  <c r="G554" i="2"/>
  <c r="F554" i="2"/>
  <c r="M553" i="2"/>
  <c r="L553" i="2"/>
  <c r="L550" i="2" s="1"/>
  <c r="L535" i="2" s="1"/>
  <c r="K553" i="2"/>
  <c r="J553" i="2"/>
  <c r="I553" i="2"/>
  <c r="H553" i="2"/>
  <c r="G553" i="2"/>
  <c r="F553" i="2"/>
  <c r="F574" i="2" s="1"/>
  <c r="R574" i="2" s="1"/>
  <c r="R550" i="2" s="1"/>
  <c r="Q550" i="2"/>
  <c r="P550" i="2"/>
  <c r="O550" i="2"/>
  <c r="N550" i="2"/>
  <c r="M550" i="2"/>
  <c r="I550" i="2"/>
  <c r="E550" i="2"/>
  <c r="M547" i="2"/>
  <c r="L547" i="2"/>
  <c r="K547" i="2"/>
  <c r="J547" i="2"/>
  <c r="I547" i="2"/>
  <c r="H547" i="2"/>
  <c r="H537" i="2" s="1"/>
  <c r="H535" i="2" s="1"/>
  <c r="G547" i="2"/>
  <c r="F547" i="2"/>
  <c r="S546" i="2"/>
  <c r="M546" i="2"/>
  <c r="L546" i="2"/>
  <c r="K546" i="2"/>
  <c r="F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G537" i="2" s="1"/>
  <c r="G535" i="2" s="1"/>
  <c r="F540" i="2"/>
  <c r="F538" i="2"/>
  <c r="Q537" i="2"/>
  <c r="Q535" i="2" s="1"/>
  <c r="P537" i="2"/>
  <c r="O537" i="2"/>
  <c r="N537" i="2"/>
  <c r="M537" i="2"/>
  <c r="M535" i="2" s="1"/>
  <c r="L537" i="2"/>
  <c r="K537" i="2"/>
  <c r="J537" i="2"/>
  <c r="I537" i="2"/>
  <c r="I535" i="2" s="1"/>
  <c r="E537" i="2"/>
  <c r="E535" i="2" s="1"/>
  <c r="P535" i="2"/>
  <c r="O535" i="2"/>
  <c r="N535" i="2"/>
  <c r="S533" i="2"/>
  <c r="O533" i="2"/>
  <c r="N533" i="2"/>
  <c r="F533" i="2"/>
  <c r="S531" i="2"/>
  <c r="O531" i="2"/>
  <c r="N531" i="2"/>
  <c r="F531" i="2"/>
  <c r="F530" i="2"/>
  <c r="S529" i="2"/>
  <c r="F529" i="2" s="1"/>
  <c r="O529" i="2"/>
  <c r="N529" i="2"/>
  <c r="S528" i="2"/>
  <c r="O528" i="2"/>
  <c r="N528" i="2"/>
  <c r="F528" i="2"/>
  <c r="S527" i="2"/>
  <c r="F527" i="2" s="1"/>
  <c r="O527" i="2"/>
  <c r="N527" i="2"/>
  <c r="S526" i="2"/>
  <c r="O526" i="2"/>
  <c r="N526" i="2"/>
  <c r="F526" i="2"/>
  <c r="S525" i="2"/>
  <c r="F525" i="2" s="1"/>
  <c r="O525" i="2"/>
  <c r="N525" i="2"/>
  <c r="S524" i="2"/>
  <c r="O524" i="2"/>
  <c r="N524" i="2"/>
  <c r="F524" i="2"/>
  <c r="S523" i="2"/>
  <c r="F523" i="2" s="1"/>
  <c r="O523" i="2"/>
  <c r="N523" i="2"/>
  <c r="S522" i="2"/>
  <c r="O522" i="2"/>
  <c r="N522" i="2"/>
  <c r="F522" i="2"/>
  <c r="S521" i="2"/>
  <c r="F521" i="2" s="1"/>
  <c r="O521" i="2"/>
  <c r="N521" i="2"/>
  <c r="S520" i="2"/>
  <c r="O520" i="2"/>
  <c r="N520" i="2"/>
  <c r="F520" i="2"/>
  <c r="S519" i="2"/>
  <c r="F519" i="2" s="1"/>
  <c r="O519" i="2"/>
  <c r="N519" i="2"/>
  <c r="S518" i="2"/>
  <c r="O518" i="2"/>
  <c r="N518" i="2"/>
  <c r="F518" i="2"/>
  <c r="S517" i="2"/>
  <c r="R517" i="2"/>
  <c r="Q517" i="2"/>
  <c r="P517" i="2"/>
  <c r="O517" i="2"/>
  <c r="N517" i="2"/>
  <c r="M517" i="2"/>
  <c r="F517" i="2"/>
  <c r="S516" i="2"/>
  <c r="R516" i="2"/>
  <c r="Q516" i="2"/>
  <c r="Q509" i="2" s="1"/>
  <c r="P516" i="2"/>
  <c r="O516" i="2"/>
  <c r="N516" i="2"/>
  <c r="M516" i="2"/>
  <c r="F516" i="2"/>
  <c r="S515" i="2"/>
  <c r="F515" i="2" s="1"/>
  <c r="N515" i="2"/>
  <c r="N509" i="2" s="1"/>
  <c r="M515" i="2"/>
  <c r="M509" i="2" s="1"/>
  <c r="M495" i="2" s="1"/>
  <c r="F514" i="2"/>
  <c r="S513" i="2"/>
  <c r="F513" i="2" s="1"/>
  <c r="L513" i="2"/>
  <c r="K513" i="2"/>
  <c r="S512" i="2"/>
  <c r="F512" i="2" s="1"/>
  <c r="L512" i="2"/>
  <c r="L509" i="2" s="1"/>
  <c r="L495" i="2" s="1"/>
  <c r="K512" i="2"/>
  <c r="P509" i="2"/>
  <c r="O509" i="2"/>
  <c r="K509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N497" i="2" s="1"/>
  <c r="N495" i="2" s="1"/>
  <c r="S503" i="2"/>
  <c r="R503" i="2"/>
  <c r="Q503" i="2"/>
  <c r="P503" i="2"/>
  <c r="O503" i="2"/>
  <c r="N503" i="2"/>
  <c r="F503" i="2"/>
  <c r="S502" i="2"/>
  <c r="R502" i="2"/>
  <c r="Q502" i="2"/>
  <c r="P502" i="2"/>
  <c r="O502" i="2"/>
  <c r="N502" i="2"/>
  <c r="F502" i="2"/>
  <c r="S501" i="2"/>
  <c r="F501" i="2" s="1"/>
  <c r="R501" i="2"/>
  <c r="Q501" i="2"/>
  <c r="Q497" i="2" s="1"/>
  <c r="P501" i="2"/>
  <c r="P497" i="2" s="1"/>
  <c r="P495" i="2" s="1"/>
  <c r="O501" i="2"/>
  <c r="O497" i="2" s="1"/>
  <c r="O495" i="2" s="1"/>
  <c r="N501" i="2"/>
  <c r="S500" i="2"/>
  <c r="R500" i="2"/>
  <c r="Q500" i="2"/>
  <c r="P500" i="2"/>
  <c r="O500" i="2"/>
  <c r="N500" i="2"/>
  <c r="F500" i="2"/>
  <c r="F507" i="2" s="1"/>
  <c r="R507" i="2" s="1"/>
  <c r="R497" i="2" s="1"/>
  <c r="M497" i="2"/>
  <c r="L497" i="2"/>
  <c r="K497" i="2"/>
  <c r="K495" i="2" s="1"/>
  <c r="J497" i="2"/>
  <c r="J495" i="2" s="1"/>
  <c r="I497" i="2"/>
  <c r="H497" i="2"/>
  <c r="H495" i="2" s="1"/>
  <c r="G497" i="2"/>
  <c r="G495" i="2" s="1"/>
  <c r="E497" i="2"/>
  <c r="I495" i="2"/>
  <c r="E495" i="2"/>
  <c r="S493" i="2"/>
  <c r="F493" i="2" s="1"/>
  <c r="O493" i="2"/>
  <c r="O476" i="2" s="1"/>
  <c r="O474" i="2" s="1"/>
  <c r="S492" i="2"/>
  <c r="F492" i="2" s="1"/>
  <c r="R492" i="2"/>
  <c r="Q492" i="2"/>
  <c r="P492" i="2"/>
  <c r="P476" i="2" s="1"/>
  <c r="P474" i="2" s="1"/>
  <c r="O492" i="2"/>
  <c r="N492" i="2"/>
  <c r="M492" i="2"/>
  <c r="M476" i="2" s="1"/>
  <c r="M474" i="2" s="1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Q476" i="2" s="1"/>
  <c r="Q474" i="2" s="1"/>
  <c r="P486" i="2"/>
  <c r="O486" i="2"/>
  <c r="N486" i="2"/>
  <c r="N476" i="2" s="1"/>
  <c r="N474" i="2" s="1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L481" i="2"/>
  <c r="K481" i="2"/>
  <c r="J481" i="2"/>
  <c r="F481" i="2"/>
  <c r="S480" i="2"/>
  <c r="L480" i="2"/>
  <c r="K480" i="2"/>
  <c r="J480" i="2"/>
  <c r="F480" i="2"/>
  <c r="S479" i="2"/>
  <c r="L479" i="2"/>
  <c r="L476" i="2" s="1"/>
  <c r="L474" i="2" s="1"/>
  <c r="K479" i="2"/>
  <c r="K476" i="2" s="1"/>
  <c r="K474" i="2" s="1"/>
  <c r="J479" i="2"/>
  <c r="F479" i="2"/>
  <c r="J476" i="2"/>
  <c r="J474" i="2" s="1"/>
  <c r="I476" i="2"/>
  <c r="H476" i="2"/>
  <c r="G476" i="2"/>
  <c r="G474" i="2" s="1"/>
  <c r="E476" i="2"/>
  <c r="E474" i="2" s="1"/>
  <c r="I474" i="2"/>
  <c r="H474" i="2"/>
  <c r="S472" i="2"/>
  <c r="O472" i="2"/>
  <c r="N472" i="2"/>
  <c r="M472" i="2"/>
  <c r="F472" i="2"/>
  <c r="S471" i="2"/>
  <c r="F471" i="2" s="1"/>
  <c r="R471" i="2"/>
  <c r="Q471" i="2"/>
  <c r="P471" i="2"/>
  <c r="O471" i="2"/>
  <c r="N471" i="2"/>
  <c r="S470" i="2"/>
  <c r="R470" i="2"/>
  <c r="Q470" i="2"/>
  <c r="P470" i="2"/>
  <c r="O470" i="2"/>
  <c r="N470" i="2"/>
  <c r="F470" i="2"/>
  <c r="F469" i="2"/>
  <c r="S468" i="2"/>
  <c r="R468" i="2"/>
  <c r="Q468" i="2"/>
  <c r="P468" i="2"/>
  <c r="O468" i="2"/>
  <c r="N468" i="2"/>
  <c r="F468" i="2"/>
  <c r="F467" i="2"/>
  <c r="S466" i="2"/>
  <c r="R466" i="2"/>
  <c r="Q466" i="2"/>
  <c r="P466" i="2"/>
  <c r="O466" i="2"/>
  <c r="N466" i="2"/>
  <c r="F466" i="2"/>
  <c r="S465" i="2"/>
  <c r="R465" i="2"/>
  <c r="Q465" i="2"/>
  <c r="P465" i="2"/>
  <c r="O465" i="2"/>
  <c r="N465" i="2"/>
  <c r="F465" i="2"/>
  <c r="S464" i="2"/>
  <c r="F464" i="2" s="1"/>
  <c r="R464" i="2"/>
  <c r="Q464" i="2"/>
  <c r="P464" i="2"/>
  <c r="O464" i="2"/>
  <c r="N464" i="2"/>
  <c r="S463" i="2"/>
  <c r="R463" i="2"/>
  <c r="Q463" i="2"/>
  <c r="P463" i="2"/>
  <c r="O463" i="2"/>
  <c r="N463" i="2"/>
  <c r="F463" i="2"/>
  <c r="S462" i="2"/>
  <c r="R462" i="2"/>
  <c r="Q462" i="2"/>
  <c r="P462" i="2"/>
  <c r="O462" i="2"/>
  <c r="N462" i="2"/>
  <c r="F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R458" i="2"/>
  <c r="Q458" i="2"/>
  <c r="P458" i="2"/>
  <c r="O458" i="2"/>
  <c r="N458" i="2"/>
  <c r="F458" i="2"/>
  <c r="S457" i="2"/>
  <c r="R457" i="2"/>
  <c r="Q457" i="2"/>
  <c r="P457" i="2"/>
  <c r="O457" i="2"/>
  <c r="N457" i="2"/>
  <c r="F457" i="2"/>
  <c r="S456" i="2"/>
  <c r="F456" i="2" s="1"/>
  <c r="R456" i="2"/>
  <c r="Q456" i="2"/>
  <c r="P456" i="2"/>
  <c r="O456" i="2"/>
  <c r="N456" i="2"/>
  <c r="S455" i="2"/>
  <c r="R455" i="2"/>
  <c r="Q455" i="2"/>
  <c r="P455" i="2"/>
  <c r="O455" i="2"/>
  <c r="N455" i="2"/>
  <c r="F455" i="2"/>
  <c r="S454" i="2"/>
  <c r="R454" i="2"/>
  <c r="Q454" i="2"/>
  <c r="Q428" i="2" s="1"/>
  <c r="P454" i="2"/>
  <c r="O454" i="2"/>
  <c r="N454" i="2"/>
  <c r="N428" i="2" s="1"/>
  <c r="F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O428" i="2" s="1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M444" i="2"/>
  <c r="I444" i="2"/>
  <c r="H444" i="2"/>
  <c r="G444" i="2"/>
  <c r="F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L436" i="2"/>
  <c r="K436" i="2"/>
  <c r="J436" i="2"/>
  <c r="F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M428" i="2" s="1"/>
  <c r="L431" i="2"/>
  <c r="K431" i="2"/>
  <c r="J431" i="2"/>
  <c r="J428" i="2" s="1"/>
  <c r="I431" i="2"/>
  <c r="I428" i="2" s="1"/>
  <c r="H431" i="2"/>
  <c r="G431" i="2"/>
  <c r="G428" i="2" s="1"/>
  <c r="F431" i="2"/>
  <c r="P428" i="2"/>
  <c r="L428" i="2"/>
  <c r="K428" i="2"/>
  <c r="H428" i="2"/>
  <c r="E428" i="2"/>
  <c r="S425" i="2"/>
  <c r="O425" i="2"/>
  <c r="N425" i="2"/>
  <c r="M425" i="2"/>
  <c r="F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R420" i="2"/>
  <c r="Q420" i="2"/>
  <c r="P420" i="2"/>
  <c r="O420" i="2"/>
  <c r="N420" i="2"/>
  <c r="F420" i="2"/>
  <c r="S419" i="2"/>
  <c r="R419" i="2"/>
  <c r="Q419" i="2"/>
  <c r="P419" i="2"/>
  <c r="O419" i="2"/>
  <c r="N419" i="2"/>
  <c r="F419" i="2"/>
  <c r="F418" i="2"/>
  <c r="S417" i="2"/>
  <c r="R417" i="2"/>
  <c r="Q417" i="2"/>
  <c r="P417" i="2"/>
  <c r="O417" i="2"/>
  <c r="N417" i="2"/>
  <c r="F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R409" i="2"/>
  <c r="Q409" i="2"/>
  <c r="P409" i="2"/>
  <c r="O409" i="2"/>
  <c r="N409" i="2"/>
  <c r="F409" i="2"/>
  <c r="S408" i="2"/>
  <c r="R408" i="2"/>
  <c r="Q408" i="2"/>
  <c r="P408" i="2"/>
  <c r="O408" i="2"/>
  <c r="N408" i="2"/>
  <c r="F408" i="2"/>
  <c r="S407" i="2"/>
  <c r="F407" i="2" s="1"/>
  <c r="O407" i="2"/>
  <c r="N407" i="2"/>
  <c r="S406" i="2"/>
  <c r="F406" i="2" s="1"/>
  <c r="R406" i="2"/>
  <c r="Q406" i="2"/>
  <c r="P406" i="2"/>
  <c r="O406" i="2"/>
  <c r="O357" i="2" s="1"/>
  <c r="N406" i="2"/>
  <c r="S405" i="2"/>
  <c r="F405" i="2" s="1"/>
  <c r="R405" i="2"/>
  <c r="Q405" i="2"/>
  <c r="P405" i="2"/>
  <c r="O405" i="2"/>
  <c r="N405" i="2"/>
  <c r="S404" i="2"/>
  <c r="R404" i="2"/>
  <c r="Q404" i="2"/>
  <c r="P404" i="2"/>
  <c r="O404" i="2"/>
  <c r="N404" i="2"/>
  <c r="F404" i="2"/>
  <c r="F403" i="2"/>
  <c r="S402" i="2"/>
  <c r="R402" i="2"/>
  <c r="Q402" i="2"/>
  <c r="P402" i="2"/>
  <c r="O402" i="2"/>
  <c r="N402" i="2"/>
  <c r="F402" i="2"/>
  <c r="F401" i="2"/>
  <c r="S400" i="2"/>
  <c r="R400" i="2"/>
  <c r="Q400" i="2"/>
  <c r="P400" i="2"/>
  <c r="O400" i="2"/>
  <c r="N400" i="2"/>
  <c r="F400" i="2"/>
  <c r="S399" i="2"/>
  <c r="R399" i="2"/>
  <c r="Q399" i="2"/>
  <c r="Q357" i="2" s="1"/>
  <c r="P399" i="2"/>
  <c r="P357" i="2" s="1"/>
  <c r="O399" i="2"/>
  <c r="N399" i="2"/>
  <c r="F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L395" i="2"/>
  <c r="K395" i="2"/>
  <c r="J395" i="2"/>
  <c r="F395" i="2"/>
  <c r="S394" i="2"/>
  <c r="F394" i="2" s="1"/>
  <c r="L394" i="2"/>
  <c r="K394" i="2"/>
  <c r="S393" i="2"/>
  <c r="F393" i="2" s="1"/>
  <c r="L393" i="2"/>
  <c r="K393" i="2"/>
  <c r="S392" i="2"/>
  <c r="L392" i="2"/>
  <c r="K392" i="2"/>
  <c r="J392" i="2"/>
  <c r="F392" i="2"/>
  <c r="S391" i="2"/>
  <c r="L391" i="2"/>
  <c r="K391" i="2"/>
  <c r="J391" i="2"/>
  <c r="F391" i="2"/>
  <c r="S390" i="2"/>
  <c r="L390" i="2"/>
  <c r="K390" i="2"/>
  <c r="J390" i="2"/>
  <c r="F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M357" i="2" s="1"/>
  <c r="L364" i="2"/>
  <c r="K364" i="2"/>
  <c r="J364" i="2"/>
  <c r="I364" i="2"/>
  <c r="H364" i="2"/>
  <c r="G364" i="2"/>
  <c r="F364" i="2"/>
  <c r="F363" i="2"/>
  <c r="G362" i="2"/>
  <c r="F362" i="2"/>
  <c r="S361" i="2"/>
  <c r="G361" i="2"/>
  <c r="F361" i="2"/>
  <c r="M360" i="2"/>
  <c r="L360" i="2"/>
  <c r="K360" i="2"/>
  <c r="K357" i="2" s="1"/>
  <c r="J360" i="2"/>
  <c r="I360" i="2"/>
  <c r="H360" i="2"/>
  <c r="H357" i="2" s="1"/>
  <c r="G360" i="2"/>
  <c r="G357" i="2" s="1"/>
  <c r="F360" i="2"/>
  <c r="J357" i="2"/>
  <c r="E357" i="2"/>
  <c r="M354" i="2"/>
  <c r="M352" i="2" s="1"/>
  <c r="L354" i="2"/>
  <c r="K354" i="2"/>
  <c r="K352" i="2" s="1"/>
  <c r="J354" i="2"/>
  <c r="J352" i="2" s="1"/>
  <c r="I354" i="2"/>
  <c r="I352" i="2" s="1"/>
  <c r="H354" i="2"/>
  <c r="G354" i="2"/>
  <c r="F354" i="2"/>
  <c r="F355" i="2" s="1"/>
  <c r="R355" i="2" s="1"/>
  <c r="R352" i="2" s="1"/>
  <c r="F353" i="2"/>
  <c r="Q352" i="2"/>
  <c r="P352" i="2"/>
  <c r="O352" i="2"/>
  <c r="N352" i="2"/>
  <c r="L352" i="2"/>
  <c r="H352" i="2"/>
  <c r="G352" i="2"/>
  <c r="E352" i="2"/>
  <c r="S349" i="2"/>
  <c r="R349" i="2"/>
  <c r="Q349" i="2"/>
  <c r="P349" i="2"/>
  <c r="O349" i="2"/>
  <c r="N349" i="2"/>
  <c r="F349" i="2"/>
  <c r="S348" i="2"/>
  <c r="R348" i="2"/>
  <c r="Q348" i="2"/>
  <c r="P348" i="2"/>
  <c r="O348" i="2"/>
  <c r="N348" i="2"/>
  <c r="F348" i="2"/>
  <c r="S347" i="2"/>
  <c r="F347" i="2" s="1"/>
  <c r="R347" i="2"/>
  <c r="Q347" i="2"/>
  <c r="P347" i="2"/>
  <c r="O347" i="2"/>
  <c r="N347" i="2"/>
  <c r="S346" i="2"/>
  <c r="R346" i="2"/>
  <c r="Q346" i="2"/>
  <c r="P346" i="2"/>
  <c r="O346" i="2"/>
  <c r="N346" i="2"/>
  <c r="F346" i="2"/>
  <c r="S345" i="2"/>
  <c r="R345" i="2"/>
  <c r="Q345" i="2"/>
  <c r="P345" i="2"/>
  <c r="O345" i="2"/>
  <c r="N345" i="2"/>
  <c r="F345" i="2"/>
  <c r="S344" i="2"/>
  <c r="F344" i="2" s="1"/>
  <c r="R344" i="2"/>
  <c r="Q344" i="2"/>
  <c r="P344" i="2"/>
  <c r="P323" i="2" s="1"/>
  <c r="O344" i="2"/>
  <c r="N344" i="2"/>
  <c r="S343" i="2"/>
  <c r="F343" i="2" s="1"/>
  <c r="R343" i="2"/>
  <c r="Q343" i="2"/>
  <c r="P343" i="2"/>
  <c r="O343" i="2"/>
  <c r="O323" i="2" s="1"/>
  <c r="N343" i="2"/>
  <c r="S342" i="2"/>
  <c r="F342" i="2" s="1"/>
  <c r="R342" i="2"/>
  <c r="Q342" i="2"/>
  <c r="P342" i="2"/>
  <c r="O342" i="2"/>
  <c r="N342" i="2"/>
  <c r="U311" i="1" s="1"/>
  <c r="S341" i="2"/>
  <c r="R341" i="2"/>
  <c r="Q341" i="2"/>
  <c r="P341" i="2"/>
  <c r="O341" i="2"/>
  <c r="N341" i="2"/>
  <c r="F341" i="2"/>
  <c r="S340" i="2"/>
  <c r="O340" i="2"/>
  <c r="F340" i="2"/>
  <c r="M339" i="2"/>
  <c r="L339" i="2"/>
  <c r="K339" i="2"/>
  <c r="J339" i="2"/>
  <c r="I339" i="2"/>
  <c r="H339" i="2"/>
  <c r="G339" i="2"/>
  <c r="F339" i="2"/>
  <c r="S338" i="2"/>
  <c r="O338" i="2"/>
  <c r="N338" i="2"/>
  <c r="M338" i="2"/>
  <c r="F338" i="2"/>
  <c r="F324" i="2" s="1"/>
  <c r="S337" i="2"/>
  <c r="O337" i="2"/>
  <c r="N337" i="2"/>
  <c r="M337" i="2"/>
  <c r="F337" i="2"/>
  <c r="S336" i="2"/>
  <c r="L336" i="2"/>
  <c r="K336" i="2"/>
  <c r="J336" i="2"/>
  <c r="F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M323" i="2" s="1"/>
  <c r="L326" i="2"/>
  <c r="K326" i="2"/>
  <c r="K323" i="2" s="1"/>
  <c r="J326" i="2"/>
  <c r="J323" i="2" s="1"/>
  <c r="I326" i="2"/>
  <c r="I323" i="2" s="1"/>
  <c r="H326" i="2"/>
  <c r="G326" i="2"/>
  <c r="F326" i="2"/>
  <c r="L323" i="2"/>
  <c r="H323" i="2"/>
  <c r="G323" i="2"/>
  <c r="E323" i="2"/>
  <c r="S320" i="2"/>
  <c r="R320" i="2"/>
  <c r="Q320" i="2"/>
  <c r="P320" i="2"/>
  <c r="O320" i="2"/>
  <c r="N320" i="2"/>
  <c r="F320" i="2"/>
  <c r="S319" i="2"/>
  <c r="R319" i="2"/>
  <c r="Q319" i="2"/>
  <c r="P319" i="2"/>
  <c r="O319" i="2"/>
  <c r="N319" i="2"/>
  <c r="F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U288" i="1" s="1"/>
  <c r="S313" i="2"/>
  <c r="R313" i="2"/>
  <c r="Q313" i="2"/>
  <c r="P313" i="2"/>
  <c r="O313" i="2"/>
  <c r="N313" i="2"/>
  <c r="F313" i="2"/>
  <c r="S312" i="2"/>
  <c r="R312" i="2"/>
  <c r="Q312" i="2"/>
  <c r="P312" i="2"/>
  <c r="O312" i="2"/>
  <c r="N312" i="2"/>
  <c r="F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I308" i="2"/>
  <c r="H308" i="2"/>
  <c r="F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R304" i="2"/>
  <c r="Q304" i="2"/>
  <c r="P304" i="2"/>
  <c r="O304" i="2"/>
  <c r="N304" i="2"/>
  <c r="F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I294" i="2"/>
  <c r="H294" i="2"/>
  <c r="F294" i="2"/>
  <c r="S293" i="2"/>
  <c r="F293" i="2" s="1"/>
  <c r="I293" i="2"/>
  <c r="H293" i="2"/>
  <c r="S292" i="2"/>
  <c r="L292" i="2"/>
  <c r="K292" i="2"/>
  <c r="J292" i="2"/>
  <c r="F292" i="2"/>
  <c r="S291" i="2"/>
  <c r="I291" i="2"/>
  <c r="H291" i="2"/>
  <c r="G291" i="2"/>
  <c r="F291" i="2"/>
  <c r="S290" i="2"/>
  <c r="I290" i="2"/>
  <c r="H290" i="2"/>
  <c r="G290" i="2"/>
  <c r="F290" i="2"/>
  <c r="S289" i="2"/>
  <c r="F289" i="2" s="1"/>
  <c r="H289" i="2"/>
  <c r="G289" i="2"/>
  <c r="S288" i="2"/>
  <c r="F288" i="2" s="1"/>
  <c r="L288" i="2"/>
  <c r="K288" i="2"/>
  <c r="J288" i="2"/>
  <c r="S287" i="2"/>
  <c r="I287" i="2"/>
  <c r="H287" i="2"/>
  <c r="G287" i="2"/>
  <c r="F287" i="2"/>
  <c r="S286" i="2"/>
  <c r="I286" i="2"/>
  <c r="H286" i="2"/>
  <c r="G286" i="2"/>
  <c r="F286" i="2"/>
  <c r="S285" i="2"/>
  <c r="R285" i="2"/>
  <c r="Q285" i="2"/>
  <c r="P285" i="2"/>
  <c r="F285" i="2"/>
  <c r="S284" i="2"/>
  <c r="R284" i="2"/>
  <c r="Q284" i="2"/>
  <c r="P284" i="2"/>
  <c r="F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R281" i="2"/>
  <c r="Q281" i="2"/>
  <c r="P281" i="2"/>
  <c r="O281" i="2"/>
  <c r="N281" i="2"/>
  <c r="F281" i="2"/>
  <c r="S280" i="2"/>
  <c r="R280" i="2"/>
  <c r="Q280" i="2"/>
  <c r="P280" i="2"/>
  <c r="O280" i="2"/>
  <c r="N280" i="2"/>
  <c r="F280" i="2"/>
  <c r="F279" i="2"/>
  <c r="S278" i="2"/>
  <c r="R278" i="2"/>
  <c r="Q278" i="2"/>
  <c r="P278" i="2"/>
  <c r="O278" i="2"/>
  <c r="N278" i="2"/>
  <c r="F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R272" i="2"/>
  <c r="Q272" i="2"/>
  <c r="P272" i="2"/>
  <c r="O272" i="2"/>
  <c r="N272" i="2"/>
  <c r="F272" i="2"/>
  <c r="S271" i="2"/>
  <c r="R271" i="2"/>
  <c r="Q271" i="2"/>
  <c r="P271" i="2"/>
  <c r="O271" i="2"/>
  <c r="N271" i="2"/>
  <c r="F271" i="2"/>
  <c r="S270" i="2"/>
  <c r="F270" i="2" s="1"/>
  <c r="R270" i="2"/>
  <c r="Q270" i="2"/>
  <c r="P270" i="2"/>
  <c r="O270" i="2"/>
  <c r="N270" i="2"/>
  <c r="S269" i="2"/>
  <c r="R269" i="2"/>
  <c r="Q269" i="2"/>
  <c r="P269" i="2"/>
  <c r="O269" i="2"/>
  <c r="N269" i="2"/>
  <c r="F269" i="2"/>
  <c r="S268" i="2"/>
  <c r="R268" i="2"/>
  <c r="Q268" i="2"/>
  <c r="P268" i="2"/>
  <c r="O268" i="2"/>
  <c r="N268" i="2"/>
  <c r="F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R264" i="2"/>
  <c r="Q264" i="2"/>
  <c r="P264" i="2"/>
  <c r="O264" i="2"/>
  <c r="N264" i="2"/>
  <c r="F264" i="2"/>
  <c r="S263" i="2"/>
  <c r="R263" i="2"/>
  <c r="Q263" i="2"/>
  <c r="P263" i="2"/>
  <c r="O263" i="2"/>
  <c r="N263" i="2"/>
  <c r="F263" i="2"/>
  <c r="S262" i="2"/>
  <c r="F262" i="2" s="1"/>
  <c r="R262" i="2"/>
  <c r="Q262" i="2"/>
  <c r="P262" i="2"/>
  <c r="O262" i="2"/>
  <c r="N262" i="2"/>
  <c r="S261" i="2"/>
  <c r="R261" i="2"/>
  <c r="Q261" i="2"/>
  <c r="P261" i="2"/>
  <c r="O261" i="2"/>
  <c r="N261" i="2"/>
  <c r="F261" i="2"/>
  <c r="F260" i="2"/>
  <c r="S259" i="2"/>
  <c r="R259" i="2"/>
  <c r="Q259" i="2"/>
  <c r="P259" i="2"/>
  <c r="O259" i="2"/>
  <c r="N259" i="2"/>
  <c r="F259" i="2"/>
  <c r="S258" i="2"/>
  <c r="R258" i="2"/>
  <c r="Q258" i="2"/>
  <c r="P258" i="2"/>
  <c r="O258" i="2"/>
  <c r="N258" i="2"/>
  <c r="F258" i="2"/>
  <c r="F257" i="2"/>
  <c r="S256" i="2"/>
  <c r="R256" i="2"/>
  <c r="Q256" i="2"/>
  <c r="P256" i="2"/>
  <c r="O256" i="2"/>
  <c r="N256" i="2"/>
  <c r="F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O253" i="2"/>
  <c r="N253" i="2"/>
  <c r="M253" i="2"/>
  <c r="F253" i="2"/>
  <c r="S252" i="2"/>
  <c r="L252" i="2"/>
  <c r="K252" i="2"/>
  <c r="J252" i="2"/>
  <c r="F252" i="2"/>
  <c r="S251" i="2"/>
  <c r="I251" i="2"/>
  <c r="H251" i="2"/>
  <c r="F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M244" i="2"/>
  <c r="L244" i="2"/>
  <c r="K244" i="2"/>
  <c r="J244" i="2"/>
  <c r="I244" i="2"/>
  <c r="F244" i="2"/>
  <c r="S243" i="2"/>
  <c r="H243" i="2"/>
  <c r="G243" i="2"/>
  <c r="F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L225" i="2" s="1"/>
  <c r="L223" i="2" s="1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H235" i="2"/>
  <c r="G235" i="2"/>
  <c r="F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K225" i="2" s="1"/>
  <c r="K223" i="2" s="1"/>
  <c r="J228" i="2"/>
  <c r="J225" i="2" s="1"/>
  <c r="J223" i="2" s="1"/>
  <c r="I228" i="2"/>
  <c r="H228" i="2"/>
  <c r="G228" i="2"/>
  <c r="G225" i="2" s="1"/>
  <c r="G223" i="2" s="1"/>
  <c r="G20" i="2" s="1"/>
  <c r="G15" i="2" s="1"/>
  <c r="F228" i="2"/>
  <c r="Q225" i="2"/>
  <c r="Q223" i="2" s="1"/>
  <c r="M225" i="2"/>
  <c r="E225" i="2"/>
  <c r="M223" i="2"/>
  <c r="E223" i="2"/>
  <c r="S220" i="2"/>
  <c r="R220" i="2"/>
  <c r="Q220" i="2"/>
  <c r="P220" i="2"/>
  <c r="O220" i="2"/>
  <c r="N220" i="2"/>
  <c r="F220" i="2"/>
  <c r="F219" i="2"/>
  <c r="S218" i="2"/>
  <c r="R218" i="2"/>
  <c r="Q218" i="2"/>
  <c r="P218" i="2"/>
  <c r="O218" i="2"/>
  <c r="N218" i="2"/>
  <c r="F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F221" i="2" s="1"/>
  <c r="R221" i="2" s="1"/>
  <c r="S215" i="2"/>
  <c r="R215" i="2"/>
  <c r="Q215" i="2"/>
  <c r="P215" i="2"/>
  <c r="O215" i="2"/>
  <c r="N215" i="2"/>
  <c r="F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R208" i="2"/>
  <c r="Q208" i="2"/>
  <c r="P208" i="2"/>
  <c r="O208" i="2"/>
  <c r="N208" i="2"/>
  <c r="F208" i="2"/>
  <c r="S207" i="2"/>
  <c r="O207" i="2"/>
  <c r="N207" i="2"/>
  <c r="F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L204" i="2"/>
  <c r="K204" i="2"/>
  <c r="J204" i="2"/>
  <c r="F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R200" i="2"/>
  <c r="Q200" i="2"/>
  <c r="P200" i="2"/>
  <c r="O200" i="2"/>
  <c r="N200" i="2"/>
  <c r="F200" i="2"/>
  <c r="F199" i="2"/>
  <c r="S198" i="2"/>
  <c r="R198" i="2"/>
  <c r="Q198" i="2"/>
  <c r="P198" i="2"/>
  <c r="O198" i="2"/>
  <c r="N198" i="2"/>
  <c r="F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R193" i="2"/>
  <c r="Q193" i="2"/>
  <c r="P193" i="2"/>
  <c r="O193" i="2"/>
  <c r="N193" i="2"/>
  <c r="F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I187" i="2"/>
  <c r="H187" i="2"/>
  <c r="F187" i="2"/>
  <c r="S186" i="2"/>
  <c r="O186" i="2"/>
  <c r="N186" i="2"/>
  <c r="M186" i="2"/>
  <c r="F186" i="2"/>
  <c r="S185" i="2"/>
  <c r="L185" i="2"/>
  <c r="K185" i="2"/>
  <c r="J185" i="2"/>
  <c r="F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R181" i="2"/>
  <c r="Q181" i="2"/>
  <c r="P181" i="2"/>
  <c r="O181" i="2"/>
  <c r="N181" i="2"/>
  <c r="F181" i="2"/>
  <c r="F180" i="2"/>
  <c r="S179" i="2"/>
  <c r="R179" i="2"/>
  <c r="Q179" i="2"/>
  <c r="P179" i="2"/>
  <c r="O179" i="2"/>
  <c r="N179" i="2"/>
  <c r="F179" i="2"/>
  <c r="S178" i="2"/>
  <c r="R178" i="2"/>
  <c r="Q178" i="2"/>
  <c r="P178" i="2"/>
  <c r="O178" i="2"/>
  <c r="N178" i="2"/>
  <c r="F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R168" i="2"/>
  <c r="Q168" i="2"/>
  <c r="P168" i="2"/>
  <c r="O168" i="2"/>
  <c r="N168" i="2"/>
  <c r="F168" i="2"/>
  <c r="S167" i="2"/>
  <c r="R167" i="2"/>
  <c r="Q167" i="2"/>
  <c r="P167" i="2"/>
  <c r="O167" i="2"/>
  <c r="N167" i="2"/>
  <c r="F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R163" i="2"/>
  <c r="Q163" i="2"/>
  <c r="P163" i="2"/>
  <c r="O163" i="2"/>
  <c r="N163" i="2"/>
  <c r="F163" i="2"/>
  <c r="E163" i="2"/>
  <c r="L162" i="2"/>
  <c r="J162" i="2"/>
  <c r="I162" i="2"/>
  <c r="H162" i="2"/>
  <c r="G162" i="2"/>
  <c r="E162" i="2"/>
  <c r="M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R156" i="2"/>
  <c r="Q156" i="2"/>
  <c r="P156" i="2"/>
  <c r="O156" i="2"/>
  <c r="N156" i="2"/>
  <c r="F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R152" i="2"/>
  <c r="Q152" i="2"/>
  <c r="P152" i="2"/>
  <c r="O152" i="2"/>
  <c r="N152" i="2"/>
  <c r="F152" i="2"/>
  <c r="F151" i="2"/>
  <c r="S150" i="2"/>
  <c r="R150" i="2"/>
  <c r="Q150" i="2"/>
  <c r="P150" i="2"/>
  <c r="O150" i="2"/>
  <c r="N150" i="2"/>
  <c r="F150" i="2"/>
  <c r="S149" i="2"/>
  <c r="R149" i="2"/>
  <c r="Q149" i="2"/>
  <c r="P149" i="2"/>
  <c r="O149" i="2"/>
  <c r="N149" i="2"/>
  <c r="F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R145" i="2"/>
  <c r="Q145" i="2"/>
  <c r="P145" i="2"/>
  <c r="O145" i="2"/>
  <c r="N145" i="2"/>
  <c r="F145" i="2"/>
  <c r="S144" i="2"/>
  <c r="R144" i="2"/>
  <c r="Q144" i="2"/>
  <c r="P144" i="2"/>
  <c r="O144" i="2"/>
  <c r="N144" i="2"/>
  <c r="F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R136" i="2"/>
  <c r="Q136" i="2"/>
  <c r="P136" i="2"/>
  <c r="O136" i="2"/>
  <c r="N136" i="2"/>
  <c r="F136" i="2"/>
  <c r="F135" i="2"/>
  <c r="S134" i="2"/>
  <c r="R134" i="2"/>
  <c r="Q134" i="2"/>
  <c r="P134" i="2"/>
  <c r="O134" i="2"/>
  <c r="N134" i="2"/>
  <c r="F134" i="2"/>
  <c r="S133" i="2"/>
  <c r="O133" i="2"/>
  <c r="N133" i="2"/>
  <c r="M133" i="2"/>
  <c r="F133" i="2"/>
  <c r="S132" i="2"/>
  <c r="O132" i="2"/>
  <c r="N132" i="2"/>
  <c r="M132" i="2"/>
  <c r="F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I124" i="2"/>
  <c r="H124" i="2"/>
  <c r="F124" i="2"/>
  <c r="S123" i="2"/>
  <c r="M123" i="2"/>
  <c r="L123" i="2"/>
  <c r="K123" i="2"/>
  <c r="J123" i="2"/>
  <c r="I123" i="2"/>
  <c r="H123" i="2"/>
  <c r="G123" i="2"/>
  <c r="F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L120" i="2"/>
  <c r="K120" i="2"/>
  <c r="J120" i="2"/>
  <c r="I120" i="2"/>
  <c r="H120" i="2"/>
  <c r="G120" i="2"/>
  <c r="F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O115" i="2"/>
  <c r="N115" i="2"/>
  <c r="M115" i="2"/>
  <c r="F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R107" i="2"/>
  <c r="Q107" i="2"/>
  <c r="P107" i="2"/>
  <c r="O107" i="2"/>
  <c r="N107" i="2"/>
  <c r="F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R104" i="2"/>
  <c r="Q104" i="2"/>
  <c r="P104" i="2"/>
  <c r="O104" i="2"/>
  <c r="N104" i="2"/>
  <c r="F104" i="2"/>
  <c r="S103" i="2"/>
  <c r="R103" i="2"/>
  <c r="Q103" i="2"/>
  <c r="P103" i="2"/>
  <c r="O103" i="2"/>
  <c r="N103" i="2"/>
  <c r="F103" i="2"/>
  <c r="S102" i="2"/>
  <c r="F102" i="2" s="1"/>
  <c r="R102" i="2"/>
  <c r="Q102" i="2"/>
  <c r="P102" i="2"/>
  <c r="O102" i="2"/>
  <c r="S101" i="2"/>
  <c r="F101" i="2" s="1"/>
  <c r="R101" i="2"/>
  <c r="R75" i="2" s="1"/>
  <c r="R73" i="2" s="1"/>
  <c r="Q101" i="2"/>
  <c r="P101" i="2"/>
  <c r="O101" i="2"/>
  <c r="N101" i="2"/>
  <c r="N75" i="2" s="1"/>
  <c r="N73" i="2" s="1"/>
  <c r="S100" i="2"/>
  <c r="R100" i="2"/>
  <c r="Q100" i="2"/>
  <c r="P100" i="2"/>
  <c r="O100" i="2"/>
  <c r="N100" i="2"/>
  <c r="F100" i="2"/>
  <c r="F99" i="2"/>
  <c r="S98" i="2"/>
  <c r="R98" i="2"/>
  <c r="Q98" i="2"/>
  <c r="P98" i="2"/>
  <c r="O98" i="2"/>
  <c r="N98" i="2"/>
  <c r="F98" i="2"/>
  <c r="M97" i="2"/>
  <c r="L97" i="2"/>
  <c r="K97" i="2"/>
  <c r="J97" i="2"/>
  <c r="I97" i="2"/>
  <c r="H97" i="2"/>
  <c r="G97" i="2"/>
  <c r="F97" i="2"/>
  <c r="S96" i="2"/>
  <c r="L96" i="2"/>
  <c r="K96" i="2"/>
  <c r="F96" i="2"/>
  <c r="S95" i="2"/>
  <c r="L95" i="2"/>
  <c r="K95" i="2"/>
  <c r="F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I92" i="2"/>
  <c r="H92" i="2"/>
  <c r="G92" i="2"/>
  <c r="G75" i="2" s="1"/>
  <c r="G73" i="2" s="1"/>
  <c r="F92" i="2"/>
  <c r="S91" i="2"/>
  <c r="K91" i="2"/>
  <c r="J91" i="2"/>
  <c r="I91" i="2"/>
  <c r="H91" i="2"/>
  <c r="G91" i="2"/>
  <c r="F91" i="2"/>
  <c r="S90" i="2"/>
  <c r="F90" i="2" s="1"/>
  <c r="M90" i="2"/>
  <c r="L90" i="2"/>
  <c r="K90" i="2"/>
  <c r="K75" i="2" s="1"/>
  <c r="K73" i="2" s="1"/>
  <c r="J90" i="2"/>
  <c r="G90" i="2"/>
  <c r="S89" i="2"/>
  <c r="F89" i="2" s="1"/>
  <c r="L89" i="2"/>
  <c r="K89" i="2"/>
  <c r="M88" i="2"/>
  <c r="L88" i="2"/>
  <c r="K88" i="2"/>
  <c r="J88" i="2"/>
  <c r="I88" i="2"/>
  <c r="I75" i="2" s="1"/>
  <c r="I73" i="2" s="1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M75" i="2" s="1"/>
  <c r="M73" i="2" s="1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L75" i="2" s="1"/>
  <c r="L73" i="2" s="1"/>
  <c r="K78" i="2"/>
  <c r="J78" i="2"/>
  <c r="I78" i="2"/>
  <c r="H78" i="2"/>
  <c r="H75" i="2" s="1"/>
  <c r="H73" i="2" s="1"/>
  <c r="G78" i="2"/>
  <c r="F78" i="2"/>
  <c r="O75" i="2"/>
  <c r="O73" i="2" s="1"/>
  <c r="E75" i="2"/>
  <c r="E73" i="2"/>
  <c r="S70" i="2"/>
  <c r="F70" i="2" s="1"/>
  <c r="R70" i="2"/>
  <c r="Q70" i="2"/>
  <c r="P70" i="2"/>
  <c r="O70" i="2"/>
  <c r="N70" i="2"/>
  <c r="S69" i="2"/>
  <c r="F69" i="2" s="1"/>
  <c r="F71" i="2" s="1"/>
  <c r="R71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M67" i="2"/>
  <c r="L67" i="2"/>
  <c r="K67" i="2"/>
  <c r="J67" i="2"/>
  <c r="I67" i="2"/>
  <c r="H67" i="2"/>
  <c r="G67" i="2"/>
  <c r="F67" i="2"/>
  <c r="S66" i="2"/>
  <c r="O66" i="2"/>
  <c r="N66" i="2"/>
  <c r="M66" i="2"/>
  <c r="F66" i="2"/>
  <c r="S65" i="2"/>
  <c r="F65" i="2" s="1"/>
  <c r="R65" i="2"/>
  <c r="Q65" i="2"/>
  <c r="P65" i="2"/>
  <c r="O65" i="2"/>
  <c r="N65" i="2"/>
  <c r="S64" i="2"/>
  <c r="F64" i="2" s="1"/>
  <c r="R64" i="2"/>
  <c r="R57" i="2" s="1"/>
  <c r="R55" i="2" s="1"/>
  <c r="Q64" i="2"/>
  <c r="P64" i="2"/>
  <c r="P57" i="2" s="1"/>
  <c r="P55" i="2" s="1"/>
  <c r="O64" i="2"/>
  <c r="N64" i="2"/>
  <c r="N57" i="2" s="1"/>
  <c r="N55" i="2" s="1"/>
  <c r="S63" i="2"/>
  <c r="L63" i="2"/>
  <c r="K63" i="2"/>
  <c r="J63" i="2"/>
  <c r="F63" i="2"/>
  <c r="S62" i="2"/>
  <c r="I62" i="2"/>
  <c r="H62" i="2"/>
  <c r="F62" i="2"/>
  <c r="M61" i="2"/>
  <c r="L61" i="2"/>
  <c r="K61" i="2"/>
  <c r="J61" i="2"/>
  <c r="I61" i="2"/>
  <c r="H61" i="2"/>
  <c r="G61" i="2"/>
  <c r="F61" i="2"/>
  <c r="M60" i="2"/>
  <c r="L60" i="2"/>
  <c r="L57" i="2" s="1"/>
  <c r="L55" i="2" s="1"/>
  <c r="K60" i="2"/>
  <c r="J60" i="2"/>
  <c r="J57" i="2" s="1"/>
  <c r="J55" i="2" s="1"/>
  <c r="I60" i="2"/>
  <c r="H60" i="2"/>
  <c r="H57" i="2" s="1"/>
  <c r="H55" i="2" s="1"/>
  <c r="G60" i="2"/>
  <c r="F60" i="2"/>
  <c r="F57" i="2" s="1"/>
  <c r="F55" i="2" s="1"/>
  <c r="S55" i="2" s="1"/>
  <c r="Q57" i="2"/>
  <c r="O57" i="2"/>
  <c r="M57" i="2"/>
  <c r="K57" i="2"/>
  <c r="I57" i="2"/>
  <c r="G57" i="2"/>
  <c r="E57" i="2"/>
  <c r="Q55" i="2"/>
  <c r="O55" i="2"/>
  <c r="M55" i="2"/>
  <c r="K55" i="2"/>
  <c r="I55" i="2"/>
  <c r="G55" i="2"/>
  <c r="E55" i="2"/>
  <c r="S52" i="2"/>
  <c r="N52" i="2"/>
  <c r="M52" i="2"/>
  <c r="F52" i="2"/>
  <c r="S51" i="2"/>
  <c r="O51" i="2"/>
  <c r="N51" i="2"/>
  <c r="F51" i="2"/>
  <c r="S50" i="2"/>
  <c r="F50" i="2" s="1"/>
  <c r="O50" i="2"/>
  <c r="O22" i="2" s="1"/>
  <c r="N50" i="2"/>
  <c r="M50" i="2"/>
  <c r="S49" i="2"/>
  <c r="R49" i="2"/>
  <c r="Q49" i="2"/>
  <c r="P49" i="2"/>
  <c r="O49" i="2"/>
  <c r="N49" i="2"/>
  <c r="F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R44" i="2"/>
  <c r="Q44" i="2"/>
  <c r="P44" i="2"/>
  <c r="O44" i="2"/>
  <c r="N44" i="2"/>
  <c r="F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P22" i="2" s="1"/>
  <c r="O40" i="2"/>
  <c r="N40" i="2"/>
  <c r="S39" i="2"/>
  <c r="R39" i="2"/>
  <c r="Q39" i="2"/>
  <c r="Q22" i="2" s="1"/>
  <c r="P39" i="2"/>
  <c r="O39" i="2"/>
  <c r="N39" i="2"/>
  <c r="F39" i="2"/>
  <c r="S38" i="2"/>
  <c r="M38" i="2"/>
  <c r="L38" i="2"/>
  <c r="K38" i="2"/>
  <c r="K22" i="2" s="1"/>
  <c r="J38" i="2"/>
  <c r="F38" i="2"/>
  <c r="S37" i="2"/>
  <c r="L37" i="2"/>
  <c r="K37" i="2"/>
  <c r="F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M22" i="2" s="1"/>
  <c r="L28" i="2"/>
  <c r="K28" i="2"/>
  <c r="J28" i="2"/>
  <c r="I28" i="2"/>
  <c r="F27" i="2"/>
  <c r="S26" i="2"/>
  <c r="L26" i="2"/>
  <c r="K26" i="2"/>
  <c r="J26" i="2"/>
  <c r="I26" i="2"/>
  <c r="H26" i="2"/>
  <c r="G26" i="2"/>
  <c r="F26" i="2"/>
  <c r="M25" i="2"/>
  <c r="L25" i="2"/>
  <c r="K25" i="2"/>
  <c r="J25" i="2"/>
  <c r="J22" i="2" s="1"/>
  <c r="I25" i="2"/>
  <c r="H25" i="2"/>
  <c r="H22" i="2" s="1"/>
  <c r="G25" i="2"/>
  <c r="F25" i="2"/>
  <c r="I22" i="2"/>
  <c r="G22" i="2"/>
  <c r="E22" i="2"/>
  <c r="E20" i="2"/>
  <c r="E15" i="2" s="1"/>
  <c r="I508" i="1"/>
  <c r="AG501" i="1"/>
  <c r="AF501" i="1" s="1"/>
  <c r="AD501" i="1"/>
  <c r="U501" i="1"/>
  <c r="S501" i="1"/>
  <c r="Q501" i="1"/>
  <c r="O501" i="1"/>
  <c r="M501" i="1"/>
  <c r="K501" i="1"/>
  <c r="I501" i="1"/>
  <c r="G501" i="1"/>
  <c r="AK501" i="1" s="1"/>
  <c r="AG500" i="1"/>
  <c r="AF500" i="1" s="1"/>
  <c r="AD500" i="1"/>
  <c r="U500" i="1"/>
  <c r="S500" i="1"/>
  <c r="Q500" i="1"/>
  <c r="O500" i="1"/>
  <c r="M500" i="1"/>
  <c r="K500" i="1"/>
  <c r="I500" i="1"/>
  <c r="G500" i="1"/>
  <c r="AG499" i="1"/>
  <c r="AF499" i="1" s="1"/>
  <c r="AD499" i="1"/>
  <c r="U499" i="1"/>
  <c r="S499" i="1"/>
  <c r="Q499" i="1"/>
  <c r="O499" i="1"/>
  <c r="M499" i="1"/>
  <c r="K499" i="1"/>
  <c r="I499" i="1"/>
  <c r="G499" i="1"/>
  <c r="AG498" i="1"/>
  <c r="AF498" i="1" s="1"/>
  <c r="AD498" i="1"/>
  <c r="U498" i="1"/>
  <c r="S498" i="1"/>
  <c r="Q498" i="1"/>
  <c r="O498" i="1"/>
  <c r="M498" i="1"/>
  <c r="K498" i="1"/>
  <c r="I498" i="1"/>
  <c r="G498" i="1"/>
  <c r="AG497" i="1"/>
  <c r="AF497" i="1" s="1"/>
  <c r="AD497" i="1"/>
  <c r="U497" i="1"/>
  <c r="S497" i="1"/>
  <c r="Q497" i="1"/>
  <c r="O497" i="1"/>
  <c r="M497" i="1"/>
  <c r="K497" i="1"/>
  <c r="I497" i="1"/>
  <c r="G497" i="1"/>
  <c r="AK497" i="1" s="1"/>
  <c r="AG496" i="1"/>
  <c r="AF496" i="1" s="1"/>
  <c r="AD496" i="1"/>
  <c r="U496" i="1"/>
  <c r="S496" i="1"/>
  <c r="Q496" i="1"/>
  <c r="O496" i="1"/>
  <c r="M496" i="1"/>
  <c r="K496" i="1"/>
  <c r="I496" i="1"/>
  <c r="G496" i="1"/>
  <c r="AG495" i="1"/>
  <c r="AF495" i="1" s="1"/>
  <c r="AD495" i="1"/>
  <c r="U495" i="1"/>
  <c r="S495" i="1"/>
  <c r="Q495" i="1"/>
  <c r="O495" i="1"/>
  <c r="M495" i="1"/>
  <c r="K495" i="1"/>
  <c r="I495" i="1"/>
  <c r="G495" i="1"/>
  <c r="AG494" i="1"/>
  <c r="AF494" i="1" s="1"/>
  <c r="AD494" i="1"/>
  <c r="U494" i="1"/>
  <c r="S494" i="1"/>
  <c r="Q494" i="1"/>
  <c r="O494" i="1"/>
  <c r="M494" i="1"/>
  <c r="K494" i="1"/>
  <c r="I494" i="1"/>
  <c r="G494" i="1"/>
  <c r="AG493" i="1"/>
  <c r="AF493" i="1" s="1"/>
  <c r="AD493" i="1"/>
  <c r="U493" i="1"/>
  <c r="S493" i="1"/>
  <c r="Q493" i="1"/>
  <c r="O493" i="1"/>
  <c r="M493" i="1"/>
  <c r="K493" i="1"/>
  <c r="I493" i="1"/>
  <c r="G493" i="1"/>
  <c r="AK493" i="1" s="1"/>
  <c r="AG492" i="1"/>
  <c r="AF492" i="1" s="1"/>
  <c r="AD492" i="1"/>
  <c r="U492" i="1"/>
  <c r="S492" i="1"/>
  <c r="Q492" i="1"/>
  <c r="O492" i="1"/>
  <c r="M492" i="1"/>
  <c r="K492" i="1"/>
  <c r="I492" i="1"/>
  <c r="G492" i="1"/>
  <c r="AG491" i="1"/>
  <c r="AF491" i="1" s="1"/>
  <c r="AD491" i="1"/>
  <c r="U491" i="1"/>
  <c r="S491" i="1"/>
  <c r="Q491" i="1"/>
  <c r="O491" i="1"/>
  <c r="M491" i="1"/>
  <c r="K491" i="1"/>
  <c r="I491" i="1"/>
  <c r="G491" i="1"/>
  <c r="AG490" i="1"/>
  <c r="AF490" i="1" s="1"/>
  <c r="AD490" i="1"/>
  <c r="U490" i="1"/>
  <c r="S490" i="1"/>
  <c r="Q490" i="1"/>
  <c r="O490" i="1"/>
  <c r="M490" i="1"/>
  <c r="K490" i="1"/>
  <c r="I490" i="1"/>
  <c r="G490" i="1"/>
  <c r="AG489" i="1"/>
  <c r="AF489" i="1" s="1"/>
  <c r="AD489" i="1"/>
  <c r="U489" i="1"/>
  <c r="S489" i="1"/>
  <c r="Q489" i="1"/>
  <c r="O489" i="1"/>
  <c r="M489" i="1"/>
  <c r="K489" i="1"/>
  <c r="I489" i="1"/>
  <c r="G489" i="1"/>
  <c r="AK489" i="1" s="1"/>
  <c r="AG488" i="1"/>
  <c r="AF488" i="1" s="1"/>
  <c r="AD488" i="1"/>
  <c r="U488" i="1"/>
  <c r="S488" i="1"/>
  <c r="Q488" i="1"/>
  <c r="O488" i="1"/>
  <c r="M488" i="1"/>
  <c r="K488" i="1"/>
  <c r="I488" i="1"/>
  <c r="G488" i="1"/>
  <c r="AG487" i="1"/>
  <c r="AF487" i="1" s="1"/>
  <c r="AD487" i="1"/>
  <c r="U487" i="1"/>
  <c r="S487" i="1"/>
  <c r="Q487" i="1"/>
  <c r="O487" i="1"/>
  <c r="M487" i="1"/>
  <c r="K487" i="1"/>
  <c r="I487" i="1"/>
  <c r="G487" i="1"/>
  <c r="AG486" i="1"/>
  <c r="AF486" i="1" s="1"/>
  <c r="AD486" i="1"/>
  <c r="U486" i="1"/>
  <c r="S486" i="1"/>
  <c r="Q486" i="1"/>
  <c r="O486" i="1"/>
  <c r="M486" i="1"/>
  <c r="K486" i="1"/>
  <c r="I486" i="1"/>
  <c r="G486" i="1"/>
  <c r="AG485" i="1"/>
  <c r="AF485" i="1" s="1"/>
  <c r="AD485" i="1"/>
  <c r="U485" i="1"/>
  <c r="S485" i="1"/>
  <c r="Q485" i="1"/>
  <c r="O485" i="1"/>
  <c r="M485" i="1"/>
  <c r="K485" i="1"/>
  <c r="I485" i="1"/>
  <c r="G485" i="1"/>
  <c r="AG484" i="1"/>
  <c r="AF484" i="1"/>
  <c r="AD484" i="1"/>
  <c r="U484" i="1"/>
  <c r="S484" i="1"/>
  <c r="Q484" i="1"/>
  <c r="O484" i="1"/>
  <c r="M484" i="1"/>
  <c r="K484" i="1"/>
  <c r="I484" i="1"/>
  <c r="G484" i="1"/>
  <c r="AK484" i="1" s="1"/>
  <c r="AG483" i="1"/>
  <c r="AF483" i="1" s="1"/>
  <c r="AD483" i="1"/>
  <c r="U483" i="1"/>
  <c r="S483" i="1"/>
  <c r="Q483" i="1"/>
  <c r="O483" i="1"/>
  <c r="M483" i="1"/>
  <c r="K483" i="1"/>
  <c r="I483" i="1"/>
  <c r="G483" i="1"/>
  <c r="AG482" i="1"/>
  <c r="AF482" i="1"/>
  <c r="AD482" i="1"/>
  <c r="U482" i="1"/>
  <c r="S482" i="1"/>
  <c r="Q482" i="1"/>
  <c r="O482" i="1"/>
  <c r="M482" i="1"/>
  <c r="AK482" i="1" s="1"/>
  <c r="K482" i="1"/>
  <c r="I482" i="1"/>
  <c r="G482" i="1"/>
  <c r="AG481" i="1"/>
  <c r="AF481" i="1" s="1"/>
  <c r="AD481" i="1"/>
  <c r="U481" i="1"/>
  <c r="S481" i="1"/>
  <c r="Q481" i="1"/>
  <c r="O481" i="1"/>
  <c r="M481" i="1"/>
  <c r="K481" i="1"/>
  <c r="I481" i="1"/>
  <c r="G481" i="1"/>
  <c r="AD480" i="1"/>
  <c r="U480" i="1"/>
  <c r="S480" i="1"/>
  <c r="Q480" i="1"/>
  <c r="O480" i="1"/>
  <c r="M480" i="1"/>
  <c r="K480" i="1"/>
  <c r="I480" i="1"/>
  <c r="G480" i="1"/>
  <c r="AG479" i="1"/>
  <c r="AF479" i="1" s="1"/>
  <c r="AD479" i="1"/>
  <c r="U479" i="1"/>
  <c r="S479" i="1"/>
  <c r="Q479" i="1"/>
  <c r="O479" i="1"/>
  <c r="M479" i="1"/>
  <c r="K479" i="1"/>
  <c r="I479" i="1"/>
  <c r="G479" i="1"/>
  <c r="AG478" i="1"/>
  <c r="AF478" i="1"/>
  <c r="AD478" i="1"/>
  <c r="U478" i="1"/>
  <c r="S478" i="1"/>
  <c r="Q478" i="1"/>
  <c r="O478" i="1"/>
  <c r="M478" i="1"/>
  <c r="K478" i="1"/>
  <c r="I478" i="1"/>
  <c r="G478" i="1"/>
  <c r="AK478" i="1" s="1"/>
  <c r="AG477" i="1"/>
  <c r="AF477" i="1" s="1"/>
  <c r="AD477" i="1"/>
  <c r="U477" i="1"/>
  <c r="S477" i="1"/>
  <c r="Q477" i="1"/>
  <c r="O477" i="1"/>
  <c r="M477" i="1"/>
  <c r="K477" i="1"/>
  <c r="I477" i="1"/>
  <c r="G477" i="1"/>
  <c r="AG476" i="1"/>
  <c r="AF476" i="1"/>
  <c r="AD476" i="1"/>
  <c r="U476" i="1"/>
  <c r="S476" i="1"/>
  <c r="Q476" i="1"/>
  <c r="O476" i="1"/>
  <c r="M476" i="1"/>
  <c r="K476" i="1"/>
  <c r="I476" i="1"/>
  <c r="G476" i="1"/>
  <c r="AG475" i="1"/>
  <c r="AF475" i="1" s="1"/>
  <c r="AD475" i="1"/>
  <c r="U475" i="1"/>
  <c r="S475" i="1"/>
  <c r="Q475" i="1"/>
  <c r="O475" i="1"/>
  <c r="M475" i="1"/>
  <c r="K475" i="1"/>
  <c r="I475" i="1"/>
  <c r="G475" i="1"/>
  <c r="AK475" i="1" s="1"/>
  <c r="AG474" i="1"/>
  <c r="AF474" i="1"/>
  <c r="AD474" i="1"/>
  <c r="U474" i="1"/>
  <c r="S474" i="1"/>
  <c r="Q474" i="1"/>
  <c r="O474" i="1"/>
  <c r="M474" i="1"/>
  <c r="K474" i="1"/>
  <c r="I474" i="1"/>
  <c r="G474" i="1"/>
  <c r="AG473" i="1"/>
  <c r="AF473" i="1" s="1"/>
  <c r="AD473" i="1"/>
  <c r="U473" i="1"/>
  <c r="S473" i="1"/>
  <c r="Q473" i="1"/>
  <c r="O473" i="1"/>
  <c r="M473" i="1"/>
  <c r="K473" i="1"/>
  <c r="I473" i="1"/>
  <c r="G473" i="1"/>
  <c r="AK473" i="1" s="1"/>
  <c r="AG471" i="1"/>
  <c r="AF471" i="1"/>
  <c r="AD471" i="1"/>
  <c r="U471" i="1"/>
  <c r="AK471" i="1" s="1"/>
  <c r="AK470" i="1"/>
  <c r="AG470" i="1"/>
  <c r="AF470" i="1"/>
  <c r="AD470" i="1"/>
  <c r="U470" i="1"/>
  <c r="AG469" i="1"/>
  <c r="AK469" i="1" s="1"/>
  <c r="AD469" i="1"/>
  <c r="U469" i="1"/>
  <c r="AG468" i="1"/>
  <c r="AF468" i="1"/>
  <c r="AD468" i="1"/>
  <c r="U468" i="1"/>
  <c r="AK468" i="1" s="1"/>
  <c r="AG467" i="1"/>
  <c r="AF467" i="1" s="1"/>
  <c r="AD467" i="1"/>
  <c r="U467" i="1"/>
  <c r="AK467" i="1" s="1"/>
  <c r="AG466" i="1"/>
  <c r="AF466" i="1"/>
  <c r="AD466" i="1"/>
  <c r="U466" i="1"/>
  <c r="AK466" i="1" s="1"/>
  <c r="AG465" i="1"/>
  <c r="AF465" i="1" s="1"/>
  <c r="AD465" i="1"/>
  <c r="U465" i="1"/>
  <c r="AK465" i="1" s="1"/>
  <c r="AK464" i="1"/>
  <c r="AG464" i="1"/>
  <c r="AF464" i="1"/>
  <c r="AD464" i="1"/>
  <c r="U464" i="1"/>
  <c r="AG463" i="1"/>
  <c r="AF463" i="1"/>
  <c r="AD463" i="1"/>
  <c r="U463" i="1"/>
  <c r="AK463" i="1" s="1"/>
  <c r="AK462" i="1"/>
  <c r="AG462" i="1"/>
  <c r="AF462" i="1"/>
  <c r="AD462" i="1"/>
  <c r="U462" i="1"/>
  <c r="AG461" i="1"/>
  <c r="AK461" i="1" s="1"/>
  <c r="AD461" i="1"/>
  <c r="U461" i="1"/>
  <c r="AG460" i="1"/>
  <c r="AF460" i="1"/>
  <c r="AD460" i="1"/>
  <c r="U460" i="1"/>
  <c r="AK460" i="1" s="1"/>
  <c r="AG459" i="1"/>
  <c r="AF459" i="1" s="1"/>
  <c r="AD459" i="1"/>
  <c r="U459" i="1"/>
  <c r="AG458" i="1"/>
  <c r="AF458" i="1"/>
  <c r="AD458" i="1"/>
  <c r="U458" i="1"/>
  <c r="AK458" i="1" s="1"/>
  <c r="AG457" i="1"/>
  <c r="AF457" i="1" s="1"/>
  <c r="AD457" i="1"/>
  <c r="U457" i="1"/>
  <c r="AK457" i="1" s="1"/>
  <c r="AK456" i="1"/>
  <c r="AG456" i="1"/>
  <c r="AF456" i="1"/>
  <c r="AD456" i="1"/>
  <c r="U456" i="1"/>
  <c r="AG455" i="1"/>
  <c r="AF455" i="1"/>
  <c r="AD455" i="1"/>
  <c r="U455" i="1"/>
  <c r="AK455" i="1" s="1"/>
  <c r="AK454" i="1"/>
  <c r="AG454" i="1"/>
  <c r="AF454" i="1"/>
  <c r="AD454" i="1"/>
  <c r="U454" i="1"/>
  <c r="AG453" i="1"/>
  <c r="AK453" i="1" s="1"/>
  <c r="AD453" i="1"/>
  <c r="U453" i="1"/>
  <c r="AG452" i="1"/>
  <c r="AF452" i="1"/>
  <c r="AD452" i="1"/>
  <c r="U452" i="1"/>
  <c r="AK452" i="1" s="1"/>
  <c r="AG451" i="1"/>
  <c r="AF451" i="1" s="1"/>
  <c r="AD451" i="1"/>
  <c r="U451" i="1"/>
  <c r="AK451" i="1" s="1"/>
  <c r="AG450" i="1"/>
  <c r="AF450" i="1"/>
  <c r="AD450" i="1"/>
  <c r="U450" i="1"/>
  <c r="AK450" i="1" s="1"/>
  <c r="AG449" i="1"/>
  <c r="AF449" i="1" s="1"/>
  <c r="AD449" i="1"/>
  <c r="U449" i="1"/>
  <c r="AK449" i="1" s="1"/>
  <c r="AK448" i="1"/>
  <c r="AG448" i="1"/>
  <c r="AF448" i="1"/>
  <c r="AD448" i="1"/>
  <c r="U448" i="1"/>
  <c r="AG447" i="1"/>
  <c r="AF447" i="1"/>
  <c r="AD447" i="1"/>
  <c r="U447" i="1"/>
  <c r="AK447" i="1" s="1"/>
  <c r="AK446" i="1"/>
  <c r="AG446" i="1"/>
  <c r="AF446" i="1"/>
  <c r="AD446" i="1"/>
  <c r="U446" i="1"/>
  <c r="AG445" i="1"/>
  <c r="AK445" i="1" s="1"/>
  <c r="AD445" i="1"/>
  <c r="U445" i="1"/>
  <c r="AG444" i="1"/>
  <c r="AF444" i="1"/>
  <c r="AD444" i="1"/>
  <c r="U444" i="1"/>
  <c r="AK444" i="1" s="1"/>
  <c r="AG442" i="1"/>
  <c r="AF442" i="1" s="1"/>
  <c r="AD442" i="1"/>
  <c r="U442" i="1"/>
  <c r="S442" i="1"/>
  <c r="Q442" i="1"/>
  <c r="O442" i="1"/>
  <c r="M442" i="1"/>
  <c r="K442" i="1"/>
  <c r="I442" i="1"/>
  <c r="G442" i="1"/>
  <c r="AG441" i="1"/>
  <c r="AF441" i="1"/>
  <c r="AD441" i="1"/>
  <c r="U441" i="1"/>
  <c r="S441" i="1"/>
  <c r="Q441" i="1"/>
  <c r="O441" i="1"/>
  <c r="M441" i="1"/>
  <c r="K441" i="1"/>
  <c r="I441" i="1"/>
  <c r="G441" i="1"/>
  <c r="AG440" i="1"/>
  <c r="AF440" i="1" s="1"/>
  <c r="AD440" i="1"/>
  <c r="U440" i="1"/>
  <c r="S440" i="1"/>
  <c r="Q440" i="1"/>
  <c r="O440" i="1"/>
  <c r="M440" i="1"/>
  <c r="K440" i="1"/>
  <c r="I440" i="1"/>
  <c r="AK440" i="1" s="1"/>
  <c r="G440" i="1"/>
  <c r="AG439" i="1"/>
  <c r="AF439" i="1"/>
  <c r="AD439" i="1"/>
  <c r="U439" i="1"/>
  <c r="S439" i="1"/>
  <c r="Q439" i="1"/>
  <c r="O439" i="1"/>
  <c r="M439" i="1"/>
  <c r="K439" i="1"/>
  <c r="I439" i="1"/>
  <c r="G439" i="1"/>
  <c r="AG438" i="1"/>
  <c r="AF438" i="1" s="1"/>
  <c r="AD438" i="1"/>
  <c r="U438" i="1"/>
  <c r="S438" i="1"/>
  <c r="Q438" i="1"/>
  <c r="O438" i="1"/>
  <c r="M438" i="1"/>
  <c r="K438" i="1"/>
  <c r="I438" i="1"/>
  <c r="AK438" i="1" s="1"/>
  <c r="G438" i="1"/>
  <c r="AG437" i="1"/>
  <c r="AF437" i="1"/>
  <c r="AD437" i="1"/>
  <c r="U437" i="1"/>
  <c r="S437" i="1"/>
  <c r="Q437" i="1"/>
  <c r="O437" i="1"/>
  <c r="M437" i="1"/>
  <c r="K437" i="1"/>
  <c r="I437" i="1"/>
  <c r="AK437" i="1" s="1"/>
  <c r="G437" i="1"/>
  <c r="AG436" i="1"/>
  <c r="AF436" i="1" s="1"/>
  <c r="AD436" i="1"/>
  <c r="U436" i="1"/>
  <c r="S436" i="1"/>
  <c r="Q436" i="1"/>
  <c r="O436" i="1"/>
  <c r="M436" i="1"/>
  <c r="K436" i="1"/>
  <c r="I436" i="1"/>
  <c r="G436" i="1"/>
  <c r="AG435" i="1"/>
  <c r="AF435" i="1"/>
  <c r="AD435" i="1"/>
  <c r="U435" i="1"/>
  <c r="S435" i="1"/>
  <c r="Q435" i="1"/>
  <c r="O435" i="1"/>
  <c r="M435" i="1"/>
  <c r="K435" i="1"/>
  <c r="I435" i="1"/>
  <c r="AK435" i="1" s="1"/>
  <c r="G435" i="1"/>
  <c r="AG434" i="1"/>
  <c r="AF434" i="1" s="1"/>
  <c r="AD434" i="1"/>
  <c r="U434" i="1"/>
  <c r="S434" i="1"/>
  <c r="Q434" i="1"/>
  <c r="O434" i="1"/>
  <c r="M434" i="1"/>
  <c r="K434" i="1"/>
  <c r="I434" i="1"/>
  <c r="G434" i="1"/>
  <c r="AG433" i="1"/>
  <c r="AF433" i="1"/>
  <c r="AD433" i="1"/>
  <c r="U433" i="1"/>
  <c r="S433" i="1"/>
  <c r="Q433" i="1"/>
  <c r="O433" i="1"/>
  <c r="M433" i="1"/>
  <c r="K433" i="1"/>
  <c r="I433" i="1"/>
  <c r="G433" i="1"/>
  <c r="AG432" i="1"/>
  <c r="AF432" i="1" s="1"/>
  <c r="AD432" i="1"/>
  <c r="U432" i="1"/>
  <c r="S432" i="1"/>
  <c r="Q432" i="1"/>
  <c r="O432" i="1"/>
  <c r="M432" i="1"/>
  <c r="K432" i="1"/>
  <c r="I432" i="1"/>
  <c r="AK432" i="1" s="1"/>
  <c r="G432" i="1"/>
  <c r="AG431" i="1"/>
  <c r="AF431" i="1"/>
  <c r="AD431" i="1"/>
  <c r="U431" i="1"/>
  <c r="S431" i="1"/>
  <c r="Q431" i="1"/>
  <c r="O431" i="1"/>
  <c r="M431" i="1"/>
  <c r="K431" i="1"/>
  <c r="I431" i="1"/>
  <c r="G431" i="1"/>
  <c r="AG430" i="1"/>
  <c r="AF430" i="1" s="1"/>
  <c r="AD430" i="1"/>
  <c r="U430" i="1"/>
  <c r="S430" i="1"/>
  <c r="Q430" i="1"/>
  <c r="O430" i="1"/>
  <c r="M430" i="1"/>
  <c r="K430" i="1"/>
  <c r="I430" i="1"/>
  <c r="AK430" i="1" s="1"/>
  <c r="G430" i="1"/>
  <c r="AG429" i="1"/>
  <c r="AF429" i="1"/>
  <c r="AD429" i="1"/>
  <c r="U429" i="1"/>
  <c r="S429" i="1"/>
  <c r="Q429" i="1"/>
  <c r="O429" i="1"/>
  <c r="M429" i="1"/>
  <c r="K429" i="1"/>
  <c r="I429" i="1"/>
  <c r="AK429" i="1" s="1"/>
  <c r="G429" i="1"/>
  <c r="AG428" i="1"/>
  <c r="AF428" i="1" s="1"/>
  <c r="AD428" i="1"/>
  <c r="U428" i="1"/>
  <c r="S428" i="1"/>
  <c r="Q428" i="1"/>
  <c r="O428" i="1"/>
  <c r="M428" i="1"/>
  <c r="K428" i="1"/>
  <c r="I428" i="1"/>
  <c r="G428" i="1"/>
  <c r="AG426" i="1"/>
  <c r="AF426" i="1"/>
  <c r="AD426" i="1"/>
  <c r="U426" i="1"/>
  <c r="S426" i="1"/>
  <c r="Q426" i="1"/>
  <c r="O426" i="1"/>
  <c r="M426" i="1"/>
  <c r="K426" i="1"/>
  <c r="I426" i="1"/>
  <c r="G426" i="1"/>
  <c r="AK426" i="1" s="1"/>
  <c r="AG425" i="1"/>
  <c r="AF425" i="1" s="1"/>
  <c r="AD425" i="1"/>
  <c r="U425" i="1"/>
  <c r="S425" i="1"/>
  <c r="Q425" i="1"/>
  <c r="O425" i="1"/>
  <c r="M425" i="1"/>
  <c r="K425" i="1"/>
  <c r="I425" i="1"/>
  <c r="G425" i="1"/>
  <c r="AG424" i="1"/>
  <c r="AF424" i="1"/>
  <c r="AD424" i="1"/>
  <c r="U424" i="1"/>
  <c r="S424" i="1"/>
  <c r="Q424" i="1"/>
  <c r="O424" i="1"/>
  <c r="M424" i="1"/>
  <c r="K424" i="1"/>
  <c r="I424" i="1"/>
  <c r="G424" i="1"/>
  <c r="AG423" i="1"/>
  <c r="AF423" i="1" s="1"/>
  <c r="AD423" i="1"/>
  <c r="U423" i="1"/>
  <c r="S423" i="1"/>
  <c r="Q423" i="1"/>
  <c r="O423" i="1"/>
  <c r="M423" i="1"/>
  <c r="K423" i="1"/>
  <c r="I423" i="1"/>
  <c r="G423" i="1"/>
  <c r="AK423" i="1" s="1"/>
  <c r="AG422" i="1"/>
  <c r="AF422" i="1"/>
  <c r="AD422" i="1"/>
  <c r="U422" i="1"/>
  <c r="S422" i="1"/>
  <c r="Q422" i="1"/>
  <c r="O422" i="1"/>
  <c r="M422" i="1"/>
  <c r="K422" i="1"/>
  <c r="I422" i="1"/>
  <c r="G422" i="1"/>
  <c r="AK422" i="1" s="1"/>
  <c r="AG421" i="1"/>
  <c r="AF421" i="1" s="1"/>
  <c r="AD421" i="1"/>
  <c r="U421" i="1"/>
  <c r="S421" i="1"/>
  <c r="Q421" i="1"/>
  <c r="O421" i="1"/>
  <c r="M421" i="1"/>
  <c r="K421" i="1"/>
  <c r="I421" i="1"/>
  <c r="G421" i="1"/>
  <c r="AG420" i="1"/>
  <c r="AF420" i="1"/>
  <c r="AD420" i="1"/>
  <c r="U420" i="1"/>
  <c r="S420" i="1"/>
  <c r="Q420" i="1"/>
  <c r="O420" i="1"/>
  <c r="M420" i="1"/>
  <c r="K420" i="1"/>
  <c r="I420" i="1"/>
  <c r="G420" i="1"/>
  <c r="AK420" i="1" s="1"/>
  <c r="AG419" i="1"/>
  <c r="AF419" i="1" s="1"/>
  <c r="AD419" i="1"/>
  <c r="U419" i="1"/>
  <c r="S419" i="1"/>
  <c r="Q419" i="1"/>
  <c r="O419" i="1"/>
  <c r="M419" i="1"/>
  <c r="K419" i="1"/>
  <c r="I419" i="1"/>
  <c r="G419" i="1"/>
  <c r="AG418" i="1"/>
  <c r="AF418" i="1"/>
  <c r="AD418" i="1"/>
  <c r="U418" i="1"/>
  <c r="S418" i="1"/>
  <c r="Q418" i="1"/>
  <c r="O418" i="1"/>
  <c r="M418" i="1"/>
  <c r="K418" i="1"/>
  <c r="I418" i="1"/>
  <c r="G418" i="1"/>
  <c r="AG417" i="1"/>
  <c r="AF417" i="1" s="1"/>
  <c r="AD417" i="1"/>
  <c r="U417" i="1"/>
  <c r="S417" i="1"/>
  <c r="Q417" i="1"/>
  <c r="O417" i="1"/>
  <c r="M417" i="1"/>
  <c r="K417" i="1"/>
  <c r="I417" i="1"/>
  <c r="G417" i="1"/>
  <c r="AK417" i="1" s="1"/>
  <c r="AG416" i="1"/>
  <c r="AF416" i="1"/>
  <c r="AD416" i="1"/>
  <c r="U416" i="1"/>
  <c r="S416" i="1"/>
  <c r="Q416" i="1"/>
  <c r="O416" i="1"/>
  <c r="M416" i="1"/>
  <c r="K416" i="1"/>
  <c r="I416" i="1"/>
  <c r="G416" i="1"/>
  <c r="AG415" i="1"/>
  <c r="AF415" i="1" s="1"/>
  <c r="AD415" i="1"/>
  <c r="U415" i="1"/>
  <c r="S415" i="1"/>
  <c r="Q415" i="1"/>
  <c r="O415" i="1"/>
  <c r="M415" i="1"/>
  <c r="K415" i="1"/>
  <c r="I415" i="1"/>
  <c r="G415" i="1"/>
  <c r="AK415" i="1" s="1"/>
  <c r="AG414" i="1"/>
  <c r="AF414" i="1"/>
  <c r="AD414" i="1"/>
  <c r="U414" i="1"/>
  <c r="S414" i="1"/>
  <c r="Q414" i="1"/>
  <c r="O414" i="1"/>
  <c r="M414" i="1"/>
  <c r="K414" i="1"/>
  <c r="I414" i="1"/>
  <c r="G414" i="1"/>
  <c r="AG413" i="1"/>
  <c r="AF413" i="1" s="1"/>
  <c r="AD413" i="1"/>
  <c r="U413" i="1"/>
  <c r="S413" i="1"/>
  <c r="Q413" i="1"/>
  <c r="O413" i="1"/>
  <c r="M413" i="1"/>
  <c r="K413" i="1"/>
  <c r="I413" i="1"/>
  <c r="G413" i="1"/>
  <c r="AG412" i="1"/>
  <c r="AF412" i="1"/>
  <c r="AD412" i="1"/>
  <c r="U412" i="1"/>
  <c r="S412" i="1"/>
  <c r="Q412" i="1"/>
  <c r="O412" i="1"/>
  <c r="M412" i="1"/>
  <c r="K412" i="1"/>
  <c r="I412" i="1"/>
  <c r="G412" i="1"/>
  <c r="AK412" i="1" s="1"/>
  <c r="AG411" i="1"/>
  <c r="AF411" i="1" s="1"/>
  <c r="AD411" i="1"/>
  <c r="U411" i="1"/>
  <c r="S411" i="1"/>
  <c r="Q411" i="1"/>
  <c r="O411" i="1"/>
  <c r="M411" i="1"/>
  <c r="K411" i="1"/>
  <c r="I411" i="1"/>
  <c r="G411" i="1"/>
  <c r="AG410" i="1"/>
  <c r="AF410" i="1"/>
  <c r="AD410" i="1"/>
  <c r="U410" i="1"/>
  <c r="S410" i="1"/>
  <c r="Q410" i="1"/>
  <c r="O410" i="1"/>
  <c r="M410" i="1"/>
  <c r="K410" i="1"/>
  <c r="I410" i="1"/>
  <c r="G410" i="1"/>
  <c r="AK410" i="1" s="1"/>
  <c r="AG409" i="1"/>
  <c r="AF409" i="1" s="1"/>
  <c r="AD409" i="1"/>
  <c r="U409" i="1"/>
  <c r="S409" i="1"/>
  <c r="Q409" i="1"/>
  <c r="O409" i="1"/>
  <c r="M409" i="1"/>
  <c r="K409" i="1"/>
  <c r="I409" i="1"/>
  <c r="G409" i="1"/>
  <c r="AG408" i="1"/>
  <c r="AF408" i="1"/>
  <c r="AD408" i="1"/>
  <c r="U408" i="1"/>
  <c r="S408" i="1"/>
  <c r="Q408" i="1"/>
  <c r="O408" i="1"/>
  <c r="M408" i="1"/>
  <c r="K408" i="1"/>
  <c r="I408" i="1"/>
  <c r="G408" i="1"/>
  <c r="AG407" i="1"/>
  <c r="AF407" i="1" s="1"/>
  <c r="AD407" i="1"/>
  <c r="U407" i="1"/>
  <c r="S407" i="1"/>
  <c r="Q407" i="1"/>
  <c r="O407" i="1"/>
  <c r="M407" i="1"/>
  <c r="K407" i="1"/>
  <c r="I407" i="1"/>
  <c r="G407" i="1"/>
  <c r="AK407" i="1" s="1"/>
  <c r="AG406" i="1"/>
  <c r="AF406" i="1"/>
  <c r="AD406" i="1"/>
  <c r="U406" i="1"/>
  <c r="S406" i="1"/>
  <c r="Q406" i="1"/>
  <c r="O406" i="1"/>
  <c r="M406" i="1"/>
  <c r="K406" i="1"/>
  <c r="I406" i="1"/>
  <c r="G406" i="1"/>
  <c r="AK406" i="1" s="1"/>
  <c r="AG405" i="1"/>
  <c r="AF405" i="1" s="1"/>
  <c r="AD405" i="1"/>
  <c r="U405" i="1"/>
  <c r="S405" i="1"/>
  <c r="Q405" i="1"/>
  <c r="O405" i="1"/>
  <c r="M405" i="1"/>
  <c r="K405" i="1"/>
  <c r="I405" i="1"/>
  <c r="G405" i="1"/>
  <c r="AG404" i="1"/>
  <c r="AF404" i="1"/>
  <c r="AD404" i="1"/>
  <c r="U404" i="1"/>
  <c r="S404" i="1"/>
  <c r="Q404" i="1"/>
  <c r="O404" i="1"/>
  <c r="M404" i="1"/>
  <c r="K404" i="1"/>
  <c r="I404" i="1"/>
  <c r="G404" i="1"/>
  <c r="AK404" i="1" s="1"/>
  <c r="AG403" i="1"/>
  <c r="AF403" i="1" s="1"/>
  <c r="AD403" i="1"/>
  <c r="U403" i="1"/>
  <c r="S403" i="1"/>
  <c r="Q403" i="1"/>
  <c r="O403" i="1"/>
  <c r="M403" i="1"/>
  <c r="K403" i="1"/>
  <c r="I403" i="1"/>
  <c r="G403" i="1"/>
  <c r="AG402" i="1"/>
  <c r="AF402" i="1"/>
  <c r="AD402" i="1"/>
  <c r="U402" i="1"/>
  <c r="S402" i="1"/>
  <c r="Q402" i="1"/>
  <c r="O402" i="1"/>
  <c r="M402" i="1"/>
  <c r="K402" i="1"/>
  <c r="I402" i="1"/>
  <c r="G402" i="1"/>
  <c r="AG401" i="1"/>
  <c r="AF401" i="1" s="1"/>
  <c r="AD401" i="1"/>
  <c r="U401" i="1"/>
  <c r="S401" i="1"/>
  <c r="Q401" i="1"/>
  <c r="O401" i="1"/>
  <c r="M401" i="1"/>
  <c r="K401" i="1"/>
  <c r="I401" i="1"/>
  <c r="G401" i="1"/>
  <c r="AK401" i="1" s="1"/>
  <c r="AG400" i="1"/>
  <c r="AF400" i="1"/>
  <c r="AD400" i="1"/>
  <c r="U400" i="1"/>
  <c r="S400" i="1"/>
  <c r="Q400" i="1"/>
  <c r="O400" i="1"/>
  <c r="M400" i="1"/>
  <c r="K400" i="1"/>
  <c r="I400" i="1"/>
  <c r="G400" i="1"/>
  <c r="AG399" i="1"/>
  <c r="AF399" i="1" s="1"/>
  <c r="AD399" i="1"/>
  <c r="U399" i="1"/>
  <c r="S399" i="1"/>
  <c r="Q399" i="1"/>
  <c r="O399" i="1"/>
  <c r="M399" i="1"/>
  <c r="K399" i="1"/>
  <c r="I399" i="1"/>
  <c r="G399" i="1"/>
  <c r="AK399" i="1" s="1"/>
  <c r="AG398" i="1"/>
  <c r="AF398" i="1"/>
  <c r="AD398" i="1"/>
  <c r="U398" i="1"/>
  <c r="S398" i="1"/>
  <c r="Q398" i="1"/>
  <c r="O398" i="1"/>
  <c r="M398" i="1"/>
  <c r="K398" i="1"/>
  <c r="I398" i="1"/>
  <c r="G398" i="1"/>
  <c r="AG397" i="1"/>
  <c r="AF397" i="1" s="1"/>
  <c r="AD397" i="1"/>
  <c r="U397" i="1"/>
  <c r="S397" i="1"/>
  <c r="Q397" i="1"/>
  <c r="O397" i="1"/>
  <c r="M397" i="1"/>
  <c r="K397" i="1"/>
  <c r="I397" i="1"/>
  <c r="G397" i="1"/>
  <c r="AG396" i="1"/>
  <c r="AF396" i="1"/>
  <c r="AD396" i="1"/>
  <c r="U396" i="1"/>
  <c r="S396" i="1"/>
  <c r="Q396" i="1"/>
  <c r="O396" i="1"/>
  <c r="M396" i="1"/>
  <c r="K396" i="1"/>
  <c r="I396" i="1"/>
  <c r="G396" i="1"/>
  <c r="AK396" i="1" s="1"/>
  <c r="AG395" i="1"/>
  <c r="AF395" i="1" s="1"/>
  <c r="AD395" i="1"/>
  <c r="U395" i="1"/>
  <c r="S395" i="1"/>
  <c r="Q395" i="1"/>
  <c r="O395" i="1"/>
  <c r="M395" i="1"/>
  <c r="K395" i="1"/>
  <c r="I395" i="1"/>
  <c r="G395" i="1"/>
  <c r="AG394" i="1"/>
  <c r="AF394" i="1"/>
  <c r="AD394" i="1"/>
  <c r="U394" i="1"/>
  <c r="S394" i="1"/>
  <c r="Q394" i="1"/>
  <c r="O394" i="1"/>
  <c r="M394" i="1"/>
  <c r="K394" i="1"/>
  <c r="I394" i="1"/>
  <c r="G394" i="1"/>
  <c r="AK394" i="1" s="1"/>
  <c r="AG393" i="1"/>
  <c r="AF393" i="1" s="1"/>
  <c r="AD393" i="1"/>
  <c r="U393" i="1"/>
  <c r="S393" i="1"/>
  <c r="Q393" i="1"/>
  <c r="O393" i="1"/>
  <c r="M393" i="1"/>
  <c r="K393" i="1"/>
  <c r="I393" i="1"/>
  <c r="G393" i="1"/>
  <c r="AG392" i="1"/>
  <c r="AF392" i="1"/>
  <c r="AD392" i="1"/>
  <c r="U392" i="1"/>
  <c r="S392" i="1"/>
  <c r="Q392" i="1"/>
  <c r="O392" i="1"/>
  <c r="M392" i="1"/>
  <c r="K392" i="1"/>
  <c r="I392" i="1"/>
  <c r="G392" i="1"/>
  <c r="AG391" i="1"/>
  <c r="AF391" i="1" s="1"/>
  <c r="AD391" i="1"/>
  <c r="U391" i="1"/>
  <c r="S391" i="1"/>
  <c r="Q391" i="1"/>
  <c r="O391" i="1"/>
  <c r="M391" i="1"/>
  <c r="K391" i="1"/>
  <c r="I391" i="1"/>
  <c r="G391" i="1"/>
  <c r="AK391" i="1" s="1"/>
  <c r="AG390" i="1"/>
  <c r="AF390" i="1"/>
  <c r="AD390" i="1"/>
  <c r="U390" i="1"/>
  <c r="S390" i="1"/>
  <c r="Q390" i="1"/>
  <c r="O390" i="1"/>
  <c r="M390" i="1"/>
  <c r="K390" i="1"/>
  <c r="I390" i="1"/>
  <c r="G390" i="1"/>
  <c r="AK390" i="1" s="1"/>
  <c r="AG389" i="1"/>
  <c r="AF389" i="1" s="1"/>
  <c r="AD389" i="1"/>
  <c r="U389" i="1"/>
  <c r="S389" i="1"/>
  <c r="Q389" i="1"/>
  <c r="O389" i="1"/>
  <c r="M389" i="1"/>
  <c r="K389" i="1"/>
  <c r="I389" i="1"/>
  <c r="G389" i="1"/>
  <c r="AG388" i="1"/>
  <c r="AF388" i="1"/>
  <c r="AD388" i="1"/>
  <c r="U388" i="1"/>
  <c r="S388" i="1"/>
  <c r="Q388" i="1"/>
  <c r="O388" i="1"/>
  <c r="M388" i="1"/>
  <c r="K388" i="1"/>
  <c r="I388" i="1"/>
  <c r="G388" i="1"/>
  <c r="AK388" i="1" s="1"/>
  <c r="AG387" i="1"/>
  <c r="AF387" i="1" s="1"/>
  <c r="AD387" i="1"/>
  <c r="U387" i="1"/>
  <c r="S387" i="1"/>
  <c r="Q387" i="1"/>
  <c r="O387" i="1"/>
  <c r="M387" i="1"/>
  <c r="K387" i="1"/>
  <c r="I387" i="1"/>
  <c r="G387" i="1"/>
  <c r="AG386" i="1"/>
  <c r="AF386" i="1"/>
  <c r="AD386" i="1"/>
  <c r="U386" i="1"/>
  <c r="S386" i="1"/>
  <c r="Q386" i="1"/>
  <c r="O386" i="1"/>
  <c r="M386" i="1"/>
  <c r="K386" i="1"/>
  <c r="I386" i="1"/>
  <c r="G386" i="1"/>
  <c r="AG385" i="1"/>
  <c r="AF385" i="1" s="1"/>
  <c r="AD385" i="1"/>
  <c r="U385" i="1"/>
  <c r="S385" i="1"/>
  <c r="Q385" i="1"/>
  <c r="O385" i="1"/>
  <c r="M385" i="1"/>
  <c r="K385" i="1"/>
  <c r="I385" i="1"/>
  <c r="G385" i="1"/>
  <c r="AK385" i="1" s="1"/>
  <c r="AG384" i="1"/>
  <c r="AF384" i="1"/>
  <c r="AD384" i="1"/>
  <c r="U384" i="1"/>
  <c r="S384" i="1"/>
  <c r="Q384" i="1"/>
  <c r="O384" i="1"/>
  <c r="M384" i="1"/>
  <c r="K384" i="1"/>
  <c r="I384" i="1"/>
  <c r="G384" i="1"/>
  <c r="AG383" i="1"/>
  <c r="AF383" i="1" s="1"/>
  <c r="AD383" i="1"/>
  <c r="U383" i="1"/>
  <c r="S383" i="1"/>
  <c r="Q383" i="1"/>
  <c r="O383" i="1"/>
  <c r="M383" i="1"/>
  <c r="K383" i="1"/>
  <c r="I383" i="1"/>
  <c r="G383" i="1"/>
  <c r="AK383" i="1" s="1"/>
  <c r="AG382" i="1"/>
  <c r="AF382" i="1"/>
  <c r="AD382" i="1"/>
  <c r="U382" i="1"/>
  <c r="S382" i="1"/>
  <c r="Q382" i="1"/>
  <c r="O382" i="1"/>
  <c r="M382" i="1"/>
  <c r="K382" i="1"/>
  <c r="I382" i="1"/>
  <c r="G382" i="1"/>
  <c r="AG381" i="1"/>
  <c r="AF381" i="1" s="1"/>
  <c r="AD381" i="1"/>
  <c r="U381" i="1"/>
  <c r="S381" i="1"/>
  <c r="Q381" i="1"/>
  <c r="O381" i="1"/>
  <c r="M381" i="1"/>
  <c r="K381" i="1"/>
  <c r="I381" i="1"/>
  <c r="G381" i="1"/>
  <c r="AG380" i="1"/>
  <c r="AF380" i="1"/>
  <c r="AD380" i="1"/>
  <c r="U380" i="1"/>
  <c r="S380" i="1"/>
  <c r="Q380" i="1"/>
  <c r="O380" i="1"/>
  <c r="M380" i="1"/>
  <c r="K380" i="1"/>
  <c r="I380" i="1"/>
  <c r="G380" i="1"/>
  <c r="AK380" i="1" s="1"/>
  <c r="AG379" i="1"/>
  <c r="AF379" i="1" s="1"/>
  <c r="AD379" i="1"/>
  <c r="U379" i="1"/>
  <c r="S379" i="1"/>
  <c r="Q379" i="1"/>
  <c r="O379" i="1"/>
  <c r="M379" i="1"/>
  <c r="K379" i="1"/>
  <c r="I379" i="1"/>
  <c r="G379" i="1"/>
  <c r="AG378" i="1"/>
  <c r="AF378" i="1"/>
  <c r="AD378" i="1"/>
  <c r="U378" i="1"/>
  <c r="S378" i="1"/>
  <c r="Q378" i="1"/>
  <c r="O378" i="1"/>
  <c r="M378" i="1"/>
  <c r="K378" i="1"/>
  <c r="I378" i="1"/>
  <c r="G378" i="1"/>
  <c r="AK378" i="1" s="1"/>
  <c r="AG377" i="1"/>
  <c r="AF377" i="1" s="1"/>
  <c r="AD377" i="1"/>
  <c r="U377" i="1"/>
  <c r="S377" i="1"/>
  <c r="Q377" i="1"/>
  <c r="O377" i="1"/>
  <c r="M377" i="1"/>
  <c r="K377" i="1"/>
  <c r="I377" i="1"/>
  <c r="G377" i="1"/>
  <c r="AG376" i="1"/>
  <c r="AF376" i="1"/>
  <c r="AD376" i="1"/>
  <c r="U376" i="1"/>
  <c r="S376" i="1"/>
  <c r="Q376" i="1"/>
  <c r="O376" i="1"/>
  <c r="M376" i="1"/>
  <c r="K376" i="1"/>
  <c r="I376" i="1"/>
  <c r="G376" i="1"/>
  <c r="AG375" i="1"/>
  <c r="AF375" i="1" s="1"/>
  <c r="AD375" i="1"/>
  <c r="U375" i="1"/>
  <c r="S375" i="1"/>
  <c r="Q375" i="1"/>
  <c r="O375" i="1"/>
  <c r="M375" i="1"/>
  <c r="K375" i="1"/>
  <c r="I375" i="1"/>
  <c r="G375" i="1"/>
  <c r="AK375" i="1" s="1"/>
  <c r="AG374" i="1"/>
  <c r="AF374" i="1"/>
  <c r="AD374" i="1"/>
  <c r="U374" i="1"/>
  <c r="S374" i="1"/>
  <c r="Q374" i="1"/>
  <c r="O374" i="1"/>
  <c r="M374" i="1"/>
  <c r="K374" i="1"/>
  <c r="I374" i="1"/>
  <c r="G374" i="1"/>
  <c r="AK374" i="1" s="1"/>
  <c r="AG373" i="1"/>
  <c r="AF373" i="1" s="1"/>
  <c r="AD373" i="1"/>
  <c r="U373" i="1"/>
  <c r="S373" i="1"/>
  <c r="Q373" i="1"/>
  <c r="O373" i="1"/>
  <c r="M373" i="1"/>
  <c r="K373" i="1"/>
  <c r="I373" i="1"/>
  <c r="G373" i="1"/>
  <c r="AG372" i="1"/>
  <c r="AF372" i="1"/>
  <c r="AD372" i="1"/>
  <c r="U372" i="1"/>
  <c r="S372" i="1"/>
  <c r="Q372" i="1"/>
  <c r="O372" i="1"/>
  <c r="M372" i="1"/>
  <c r="K372" i="1"/>
  <c r="I372" i="1"/>
  <c r="G372" i="1"/>
  <c r="AK372" i="1" s="1"/>
  <c r="AG371" i="1"/>
  <c r="AF371" i="1" s="1"/>
  <c r="AD371" i="1"/>
  <c r="U371" i="1"/>
  <c r="S371" i="1"/>
  <c r="Q371" i="1"/>
  <c r="O371" i="1"/>
  <c r="M371" i="1"/>
  <c r="K371" i="1"/>
  <c r="I371" i="1"/>
  <c r="G371" i="1"/>
  <c r="AG370" i="1"/>
  <c r="AF370" i="1"/>
  <c r="AD370" i="1"/>
  <c r="U370" i="1"/>
  <c r="S370" i="1"/>
  <c r="Q370" i="1"/>
  <c r="O370" i="1"/>
  <c r="M370" i="1"/>
  <c r="K370" i="1"/>
  <c r="I370" i="1"/>
  <c r="G370" i="1"/>
  <c r="AG369" i="1"/>
  <c r="AF369" i="1" s="1"/>
  <c r="AD369" i="1"/>
  <c r="U369" i="1"/>
  <c r="S369" i="1"/>
  <c r="Q369" i="1"/>
  <c r="O369" i="1"/>
  <c r="M369" i="1"/>
  <c r="K369" i="1"/>
  <c r="I369" i="1"/>
  <c r="G369" i="1"/>
  <c r="AK369" i="1" s="1"/>
  <c r="AG368" i="1"/>
  <c r="AF368" i="1"/>
  <c r="AD368" i="1"/>
  <c r="U368" i="1"/>
  <c r="S368" i="1"/>
  <c r="Q368" i="1"/>
  <c r="O368" i="1"/>
  <c r="M368" i="1"/>
  <c r="K368" i="1"/>
  <c r="I368" i="1"/>
  <c r="G368" i="1"/>
  <c r="AG367" i="1"/>
  <c r="AF367" i="1" s="1"/>
  <c r="U367" i="1"/>
  <c r="S367" i="1"/>
  <c r="Q367" i="1"/>
  <c r="O367" i="1"/>
  <c r="M367" i="1"/>
  <c r="K367" i="1"/>
  <c r="I367" i="1"/>
  <c r="G367" i="1"/>
  <c r="AK367" i="1" s="1"/>
  <c r="AG366" i="1"/>
  <c r="AF366" i="1"/>
  <c r="U366" i="1"/>
  <c r="S366" i="1"/>
  <c r="Q366" i="1"/>
  <c r="O366" i="1"/>
  <c r="M366" i="1"/>
  <c r="K366" i="1"/>
  <c r="I366" i="1"/>
  <c r="G366" i="1"/>
  <c r="AG365" i="1"/>
  <c r="AF365" i="1" s="1"/>
  <c r="U365" i="1"/>
  <c r="S365" i="1"/>
  <c r="Q365" i="1"/>
  <c r="O365" i="1"/>
  <c r="M365" i="1"/>
  <c r="K365" i="1"/>
  <c r="I365" i="1"/>
  <c r="G365" i="1"/>
  <c r="AG364" i="1"/>
  <c r="AF364" i="1"/>
  <c r="U364" i="1"/>
  <c r="S364" i="1"/>
  <c r="Q364" i="1"/>
  <c r="O364" i="1"/>
  <c r="M364" i="1"/>
  <c r="K364" i="1"/>
  <c r="AK364" i="1" s="1"/>
  <c r="I364" i="1"/>
  <c r="G364" i="1"/>
  <c r="AG363" i="1"/>
  <c r="AF363" i="1"/>
  <c r="U363" i="1"/>
  <c r="S363" i="1"/>
  <c r="Q363" i="1"/>
  <c r="O363" i="1"/>
  <c r="M363" i="1"/>
  <c r="K363" i="1"/>
  <c r="I363" i="1"/>
  <c r="G363" i="1"/>
  <c r="AK363" i="1" s="1"/>
  <c r="AG362" i="1"/>
  <c r="AF362" i="1"/>
  <c r="U362" i="1"/>
  <c r="S362" i="1"/>
  <c r="Q362" i="1"/>
  <c r="O362" i="1"/>
  <c r="M362" i="1"/>
  <c r="K362" i="1"/>
  <c r="I362" i="1"/>
  <c r="G362" i="1"/>
  <c r="AK362" i="1" s="1"/>
  <c r="AG361" i="1"/>
  <c r="AF361" i="1" s="1"/>
  <c r="U361" i="1"/>
  <c r="S361" i="1"/>
  <c r="Q361" i="1"/>
  <c r="O361" i="1"/>
  <c r="M361" i="1"/>
  <c r="K361" i="1"/>
  <c r="I361" i="1"/>
  <c r="G361" i="1"/>
  <c r="AG360" i="1"/>
  <c r="AF360" i="1"/>
  <c r="U360" i="1"/>
  <c r="S360" i="1"/>
  <c r="Q360" i="1"/>
  <c r="O360" i="1"/>
  <c r="M360" i="1"/>
  <c r="K360" i="1"/>
  <c r="I360" i="1"/>
  <c r="G360" i="1"/>
  <c r="AK360" i="1" s="1"/>
  <c r="AG359" i="1"/>
  <c r="AF359" i="1" s="1"/>
  <c r="U359" i="1"/>
  <c r="S359" i="1"/>
  <c r="Q359" i="1"/>
  <c r="O359" i="1"/>
  <c r="M359" i="1"/>
  <c r="K359" i="1"/>
  <c r="I359" i="1"/>
  <c r="G359" i="1"/>
  <c r="AG358" i="1"/>
  <c r="AF358" i="1"/>
  <c r="U358" i="1"/>
  <c r="S358" i="1"/>
  <c r="Q358" i="1"/>
  <c r="O358" i="1"/>
  <c r="M358" i="1"/>
  <c r="K358" i="1"/>
  <c r="AK358" i="1" s="1"/>
  <c r="I358" i="1"/>
  <c r="G358" i="1"/>
  <c r="AG357" i="1"/>
  <c r="AF357" i="1" s="1"/>
  <c r="U357" i="1"/>
  <c r="S357" i="1"/>
  <c r="Q357" i="1"/>
  <c r="O357" i="1"/>
  <c r="M357" i="1"/>
  <c r="K357" i="1"/>
  <c r="I357" i="1"/>
  <c r="AK357" i="1" s="1"/>
  <c r="G357" i="1"/>
  <c r="AG356" i="1"/>
  <c r="AF356" i="1"/>
  <c r="U356" i="1"/>
  <c r="S356" i="1"/>
  <c r="Q356" i="1"/>
  <c r="O356" i="1"/>
  <c r="M356" i="1"/>
  <c r="K356" i="1"/>
  <c r="AK356" i="1" s="1"/>
  <c r="I356" i="1"/>
  <c r="G356" i="1"/>
  <c r="AG355" i="1"/>
  <c r="AF355" i="1"/>
  <c r="U355" i="1"/>
  <c r="S355" i="1"/>
  <c r="Q355" i="1"/>
  <c r="O355" i="1"/>
  <c r="M355" i="1"/>
  <c r="K355" i="1"/>
  <c r="I355" i="1"/>
  <c r="G355" i="1"/>
  <c r="AG354" i="1"/>
  <c r="AF354" i="1"/>
  <c r="U354" i="1"/>
  <c r="S354" i="1"/>
  <c r="Q354" i="1"/>
  <c r="O354" i="1"/>
  <c r="M354" i="1"/>
  <c r="K354" i="1"/>
  <c r="I354" i="1"/>
  <c r="G354" i="1"/>
  <c r="AK354" i="1" s="1"/>
  <c r="AG353" i="1"/>
  <c r="AF353" i="1" s="1"/>
  <c r="U353" i="1"/>
  <c r="S353" i="1"/>
  <c r="Q353" i="1"/>
  <c r="O353" i="1"/>
  <c r="M353" i="1"/>
  <c r="K353" i="1"/>
  <c r="I353" i="1"/>
  <c r="G353" i="1"/>
  <c r="AG352" i="1"/>
  <c r="AF352" i="1"/>
  <c r="U352" i="1"/>
  <c r="S352" i="1"/>
  <c r="Q352" i="1"/>
  <c r="O352" i="1"/>
  <c r="M352" i="1"/>
  <c r="K352" i="1"/>
  <c r="I352" i="1"/>
  <c r="G352" i="1"/>
  <c r="AG351" i="1"/>
  <c r="AF351" i="1" s="1"/>
  <c r="U351" i="1"/>
  <c r="S351" i="1"/>
  <c r="Q351" i="1"/>
  <c r="O351" i="1"/>
  <c r="M351" i="1"/>
  <c r="K351" i="1"/>
  <c r="I351" i="1"/>
  <c r="G351" i="1"/>
  <c r="AK351" i="1" s="1"/>
  <c r="AG350" i="1"/>
  <c r="AF350" i="1"/>
  <c r="U350" i="1"/>
  <c r="S350" i="1"/>
  <c r="Q350" i="1"/>
  <c r="O350" i="1"/>
  <c r="M350" i="1"/>
  <c r="K350" i="1"/>
  <c r="AK350" i="1" s="1"/>
  <c r="I350" i="1"/>
  <c r="G350" i="1"/>
  <c r="AG349" i="1"/>
  <c r="AF349" i="1" s="1"/>
  <c r="U349" i="1"/>
  <c r="S349" i="1"/>
  <c r="Q349" i="1"/>
  <c r="O349" i="1"/>
  <c r="M349" i="1"/>
  <c r="K349" i="1"/>
  <c r="I349" i="1"/>
  <c r="AK349" i="1" s="1"/>
  <c r="G349" i="1"/>
  <c r="AG348" i="1"/>
  <c r="AF348" i="1"/>
  <c r="U348" i="1"/>
  <c r="S348" i="1"/>
  <c r="Q348" i="1"/>
  <c r="O348" i="1"/>
  <c r="M348" i="1"/>
  <c r="K348" i="1"/>
  <c r="AK348" i="1" s="1"/>
  <c r="I348" i="1"/>
  <c r="G348" i="1"/>
  <c r="AG347" i="1"/>
  <c r="AF347" i="1"/>
  <c r="U347" i="1"/>
  <c r="S347" i="1"/>
  <c r="Q347" i="1"/>
  <c r="O347" i="1"/>
  <c r="M347" i="1"/>
  <c r="K347" i="1"/>
  <c r="I347" i="1"/>
  <c r="G347" i="1"/>
  <c r="AK347" i="1" s="1"/>
  <c r="AG346" i="1"/>
  <c r="AF346" i="1"/>
  <c r="U346" i="1"/>
  <c r="S346" i="1"/>
  <c r="Q346" i="1"/>
  <c r="O346" i="1"/>
  <c r="M346" i="1"/>
  <c r="K346" i="1"/>
  <c r="I346" i="1"/>
  <c r="G346" i="1"/>
  <c r="AK346" i="1" s="1"/>
  <c r="AG345" i="1"/>
  <c r="AF345" i="1" s="1"/>
  <c r="U345" i="1"/>
  <c r="S345" i="1"/>
  <c r="Q345" i="1"/>
  <c r="O345" i="1"/>
  <c r="M345" i="1"/>
  <c r="K345" i="1"/>
  <c r="I345" i="1"/>
  <c r="AK345" i="1" s="1"/>
  <c r="G345" i="1"/>
  <c r="AG344" i="1"/>
  <c r="AF344" i="1"/>
  <c r="U344" i="1"/>
  <c r="S344" i="1"/>
  <c r="Q344" i="1"/>
  <c r="O344" i="1"/>
  <c r="M344" i="1"/>
  <c r="K344" i="1"/>
  <c r="I344" i="1"/>
  <c r="G344" i="1"/>
  <c r="AK344" i="1" s="1"/>
  <c r="AG343" i="1"/>
  <c r="AF343" i="1" s="1"/>
  <c r="U343" i="1"/>
  <c r="S343" i="1"/>
  <c r="Q343" i="1"/>
  <c r="O343" i="1"/>
  <c r="M343" i="1"/>
  <c r="K343" i="1"/>
  <c r="I343" i="1"/>
  <c r="G343" i="1"/>
  <c r="AG342" i="1"/>
  <c r="AF342" i="1"/>
  <c r="U342" i="1"/>
  <c r="S342" i="1"/>
  <c r="Q342" i="1"/>
  <c r="O342" i="1"/>
  <c r="M342" i="1"/>
  <c r="K342" i="1"/>
  <c r="I342" i="1"/>
  <c r="G342" i="1"/>
  <c r="AG341" i="1"/>
  <c r="AF341" i="1" s="1"/>
  <c r="U341" i="1"/>
  <c r="S341" i="1"/>
  <c r="Q341" i="1"/>
  <c r="O341" i="1"/>
  <c r="M341" i="1"/>
  <c r="K341" i="1"/>
  <c r="I341" i="1"/>
  <c r="G341" i="1"/>
  <c r="AG340" i="1"/>
  <c r="AF340" i="1"/>
  <c r="U340" i="1"/>
  <c r="S340" i="1"/>
  <c r="Q340" i="1"/>
  <c r="O340" i="1"/>
  <c r="M340" i="1"/>
  <c r="K340" i="1"/>
  <c r="AK340" i="1" s="1"/>
  <c r="I340" i="1"/>
  <c r="G340" i="1"/>
  <c r="AG339" i="1"/>
  <c r="AF339" i="1"/>
  <c r="U339" i="1"/>
  <c r="S339" i="1"/>
  <c r="Q339" i="1"/>
  <c r="O339" i="1"/>
  <c r="M339" i="1"/>
  <c r="K339" i="1"/>
  <c r="I339" i="1"/>
  <c r="G339" i="1"/>
  <c r="AG338" i="1"/>
  <c r="AF338" i="1"/>
  <c r="U338" i="1"/>
  <c r="S338" i="1"/>
  <c r="Q338" i="1"/>
  <c r="O338" i="1"/>
  <c r="M338" i="1"/>
  <c r="K338" i="1"/>
  <c r="I338" i="1"/>
  <c r="G338" i="1"/>
  <c r="AK338" i="1" s="1"/>
  <c r="AG337" i="1"/>
  <c r="AF337" i="1" s="1"/>
  <c r="U337" i="1"/>
  <c r="S337" i="1"/>
  <c r="Q337" i="1"/>
  <c r="O337" i="1"/>
  <c r="M337" i="1"/>
  <c r="K337" i="1"/>
  <c r="I337" i="1"/>
  <c r="AK337" i="1" s="1"/>
  <c r="G337" i="1"/>
  <c r="AG336" i="1"/>
  <c r="AF336" i="1"/>
  <c r="U336" i="1"/>
  <c r="S336" i="1"/>
  <c r="Q336" i="1"/>
  <c r="O336" i="1"/>
  <c r="M336" i="1"/>
  <c r="K336" i="1"/>
  <c r="I336" i="1"/>
  <c r="G336" i="1"/>
  <c r="AK336" i="1" s="1"/>
  <c r="AG335" i="1"/>
  <c r="AF335" i="1" s="1"/>
  <c r="U335" i="1"/>
  <c r="S335" i="1"/>
  <c r="Q335" i="1"/>
  <c r="O335" i="1"/>
  <c r="M335" i="1"/>
  <c r="K335" i="1"/>
  <c r="I335" i="1"/>
  <c r="G335" i="1"/>
  <c r="AK335" i="1" s="1"/>
  <c r="AG334" i="1"/>
  <c r="AF334" i="1"/>
  <c r="U334" i="1"/>
  <c r="S334" i="1"/>
  <c r="Q334" i="1"/>
  <c r="O334" i="1"/>
  <c r="M334" i="1"/>
  <c r="K334" i="1"/>
  <c r="I334" i="1"/>
  <c r="G334" i="1"/>
  <c r="AG333" i="1"/>
  <c r="AF333" i="1" s="1"/>
  <c r="U333" i="1"/>
  <c r="S333" i="1"/>
  <c r="Q333" i="1"/>
  <c r="O333" i="1"/>
  <c r="M333" i="1"/>
  <c r="K333" i="1"/>
  <c r="I333" i="1"/>
  <c r="G333" i="1"/>
  <c r="AG332" i="1"/>
  <c r="AF332" i="1"/>
  <c r="U332" i="1"/>
  <c r="S332" i="1"/>
  <c r="Q332" i="1"/>
  <c r="O332" i="1"/>
  <c r="M332" i="1"/>
  <c r="K332" i="1"/>
  <c r="AK332" i="1" s="1"/>
  <c r="I332" i="1"/>
  <c r="G332" i="1"/>
  <c r="AG331" i="1"/>
  <c r="AF331" i="1"/>
  <c r="U331" i="1"/>
  <c r="S331" i="1"/>
  <c r="Q331" i="1"/>
  <c r="O331" i="1"/>
  <c r="M331" i="1"/>
  <c r="K331" i="1"/>
  <c r="I331" i="1"/>
  <c r="G331" i="1"/>
  <c r="AK331" i="1" s="1"/>
  <c r="AG330" i="1"/>
  <c r="AF330" i="1"/>
  <c r="U330" i="1"/>
  <c r="S330" i="1"/>
  <c r="Q330" i="1"/>
  <c r="O330" i="1"/>
  <c r="M330" i="1"/>
  <c r="K330" i="1"/>
  <c r="I330" i="1"/>
  <c r="G330" i="1"/>
  <c r="AK330" i="1" s="1"/>
  <c r="AG329" i="1"/>
  <c r="AF329" i="1" s="1"/>
  <c r="U329" i="1"/>
  <c r="S329" i="1"/>
  <c r="Q329" i="1"/>
  <c r="O329" i="1"/>
  <c r="M329" i="1"/>
  <c r="K329" i="1"/>
  <c r="I329" i="1"/>
  <c r="G329" i="1"/>
  <c r="AG328" i="1"/>
  <c r="AF328" i="1"/>
  <c r="U328" i="1"/>
  <c r="S328" i="1"/>
  <c r="Q328" i="1"/>
  <c r="O328" i="1"/>
  <c r="M328" i="1"/>
  <c r="K328" i="1"/>
  <c r="I328" i="1"/>
  <c r="G328" i="1"/>
  <c r="AG327" i="1"/>
  <c r="AF327" i="1" s="1"/>
  <c r="U327" i="1"/>
  <c r="S327" i="1"/>
  <c r="Q327" i="1"/>
  <c r="O327" i="1"/>
  <c r="M327" i="1"/>
  <c r="K327" i="1"/>
  <c r="I327" i="1"/>
  <c r="G327" i="1"/>
  <c r="AG326" i="1"/>
  <c r="AF326" i="1"/>
  <c r="U326" i="1"/>
  <c r="S326" i="1"/>
  <c r="Q326" i="1"/>
  <c r="O326" i="1"/>
  <c r="M326" i="1"/>
  <c r="K326" i="1"/>
  <c r="I326" i="1"/>
  <c r="G326" i="1"/>
  <c r="AG325" i="1"/>
  <c r="AF325" i="1" s="1"/>
  <c r="U325" i="1"/>
  <c r="S325" i="1"/>
  <c r="Q325" i="1"/>
  <c r="O325" i="1"/>
  <c r="M325" i="1"/>
  <c r="K325" i="1"/>
  <c r="I325" i="1"/>
  <c r="G325" i="1"/>
  <c r="AG324" i="1"/>
  <c r="AF324" i="1"/>
  <c r="U324" i="1"/>
  <c r="S324" i="1"/>
  <c r="Q324" i="1"/>
  <c r="O324" i="1"/>
  <c r="M324" i="1"/>
  <c r="K324" i="1"/>
  <c r="AK324" i="1" s="1"/>
  <c r="I324" i="1"/>
  <c r="G324" i="1"/>
  <c r="AG323" i="1"/>
  <c r="AF323" i="1"/>
  <c r="U323" i="1"/>
  <c r="S323" i="1"/>
  <c r="Q323" i="1"/>
  <c r="O323" i="1"/>
  <c r="M323" i="1"/>
  <c r="K323" i="1"/>
  <c r="I323" i="1"/>
  <c r="G323" i="1"/>
  <c r="AG322" i="1"/>
  <c r="AF322" i="1"/>
  <c r="U322" i="1"/>
  <c r="S322" i="1"/>
  <c r="Q322" i="1"/>
  <c r="O322" i="1"/>
  <c r="M322" i="1"/>
  <c r="K322" i="1"/>
  <c r="AK322" i="1" s="1"/>
  <c r="I322" i="1"/>
  <c r="G322" i="1"/>
  <c r="AG321" i="1"/>
  <c r="AF321" i="1" s="1"/>
  <c r="U321" i="1"/>
  <c r="S321" i="1"/>
  <c r="Q321" i="1"/>
  <c r="O321" i="1"/>
  <c r="M321" i="1"/>
  <c r="K321" i="1"/>
  <c r="I321" i="1"/>
  <c r="G321" i="1"/>
  <c r="AG320" i="1"/>
  <c r="AF320" i="1"/>
  <c r="U320" i="1"/>
  <c r="S320" i="1"/>
  <c r="Q320" i="1"/>
  <c r="O320" i="1"/>
  <c r="M320" i="1"/>
  <c r="K320" i="1"/>
  <c r="I320" i="1"/>
  <c r="G320" i="1"/>
  <c r="AK320" i="1" s="1"/>
  <c r="AG319" i="1"/>
  <c r="AF319" i="1" s="1"/>
  <c r="AD319" i="1"/>
  <c r="U319" i="1"/>
  <c r="S319" i="1"/>
  <c r="Q319" i="1"/>
  <c r="O319" i="1"/>
  <c r="M319" i="1"/>
  <c r="K319" i="1"/>
  <c r="I319" i="1"/>
  <c r="G319" i="1"/>
  <c r="AG318" i="1"/>
  <c r="AF318" i="1"/>
  <c r="U318" i="1"/>
  <c r="S318" i="1"/>
  <c r="Q318" i="1"/>
  <c r="O318" i="1"/>
  <c r="M318" i="1"/>
  <c r="K318" i="1"/>
  <c r="I318" i="1"/>
  <c r="G318" i="1"/>
  <c r="AG317" i="1"/>
  <c r="AF317" i="1"/>
  <c r="U317" i="1"/>
  <c r="S317" i="1"/>
  <c r="Q317" i="1"/>
  <c r="O317" i="1"/>
  <c r="M317" i="1"/>
  <c r="K317" i="1"/>
  <c r="I317" i="1"/>
  <c r="G317" i="1"/>
  <c r="AK317" i="1" s="1"/>
  <c r="AG316" i="1"/>
  <c r="AF316" i="1" s="1"/>
  <c r="U316" i="1"/>
  <c r="S316" i="1"/>
  <c r="Q316" i="1"/>
  <c r="O316" i="1"/>
  <c r="M316" i="1"/>
  <c r="K316" i="1"/>
  <c r="I316" i="1"/>
  <c r="AK316" i="1" s="1"/>
  <c r="G316" i="1"/>
  <c r="AG315" i="1"/>
  <c r="AF315" i="1"/>
  <c r="U315" i="1"/>
  <c r="S315" i="1"/>
  <c r="Q315" i="1"/>
  <c r="O315" i="1"/>
  <c r="M315" i="1"/>
  <c r="K315" i="1"/>
  <c r="I315" i="1"/>
  <c r="G315" i="1"/>
  <c r="AK315" i="1" s="1"/>
  <c r="AG314" i="1"/>
  <c r="AF314" i="1" s="1"/>
  <c r="U314" i="1"/>
  <c r="S314" i="1"/>
  <c r="Q314" i="1"/>
  <c r="O314" i="1"/>
  <c r="M314" i="1"/>
  <c r="K314" i="1"/>
  <c r="I314" i="1"/>
  <c r="G314" i="1"/>
  <c r="AK314" i="1" s="1"/>
  <c r="AG313" i="1"/>
  <c r="AF313" i="1"/>
  <c r="U313" i="1"/>
  <c r="S313" i="1"/>
  <c r="Q313" i="1"/>
  <c r="O313" i="1"/>
  <c r="M313" i="1"/>
  <c r="K313" i="1"/>
  <c r="I313" i="1"/>
  <c r="G313" i="1"/>
  <c r="AG312" i="1"/>
  <c r="AF312" i="1" s="1"/>
  <c r="U312" i="1"/>
  <c r="S312" i="1"/>
  <c r="Q312" i="1"/>
  <c r="O312" i="1"/>
  <c r="M312" i="1"/>
  <c r="K312" i="1"/>
  <c r="I312" i="1"/>
  <c r="G312" i="1"/>
  <c r="AK311" i="1"/>
  <c r="AG311" i="1"/>
  <c r="AF311" i="1"/>
  <c r="S311" i="1"/>
  <c r="Q311" i="1"/>
  <c r="O311" i="1"/>
  <c r="M311" i="1"/>
  <c r="K311" i="1"/>
  <c r="I311" i="1"/>
  <c r="G311" i="1"/>
  <c r="AG310" i="1"/>
  <c r="AF310" i="1"/>
  <c r="U310" i="1"/>
  <c r="S310" i="1"/>
  <c r="Q310" i="1"/>
  <c r="O310" i="1"/>
  <c r="M310" i="1"/>
  <c r="K310" i="1"/>
  <c r="I310" i="1"/>
  <c r="G310" i="1"/>
  <c r="AG309" i="1"/>
  <c r="AF309" i="1"/>
  <c r="U309" i="1"/>
  <c r="S309" i="1"/>
  <c r="Q309" i="1"/>
  <c r="O309" i="1"/>
  <c r="M309" i="1"/>
  <c r="K309" i="1"/>
  <c r="AK309" i="1" s="1"/>
  <c r="I309" i="1"/>
  <c r="G309" i="1"/>
  <c r="AG308" i="1"/>
  <c r="AF308" i="1" s="1"/>
  <c r="U308" i="1"/>
  <c r="S308" i="1"/>
  <c r="Q308" i="1"/>
  <c r="O308" i="1"/>
  <c r="M308" i="1"/>
  <c r="K308" i="1"/>
  <c r="I308" i="1"/>
  <c r="G308" i="1"/>
  <c r="AG307" i="1"/>
  <c r="AF307" i="1" s="1"/>
  <c r="U307" i="1"/>
  <c r="S307" i="1"/>
  <c r="Q307" i="1"/>
  <c r="O307" i="1"/>
  <c r="M307" i="1"/>
  <c r="K307" i="1"/>
  <c r="I307" i="1"/>
  <c r="G307" i="1"/>
  <c r="AG306" i="1"/>
  <c r="AF306" i="1" s="1"/>
  <c r="U306" i="1"/>
  <c r="S306" i="1"/>
  <c r="Q306" i="1"/>
  <c r="O306" i="1"/>
  <c r="M306" i="1"/>
  <c r="K306" i="1"/>
  <c r="I306" i="1"/>
  <c r="G306" i="1"/>
  <c r="AG305" i="1"/>
  <c r="AF305" i="1"/>
  <c r="U305" i="1"/>
  <c r="S305" i="1"/>
  <c r="Q305" i="1"/>
  <c r="O305" i="1"/>
  <c r="M305" i="1"/>
  <c r="K305" i="1"/>
  <c r="AK305" i="1" s="1"/>
  <c r="I305" i="1"/>
  <c r="G305" i="1"/>
  <c r="AG304" i="1"/>
  <c r="AF304" i="1" s="1"/>
  <c r="U304" i="1"/>
  <c r="S304" i="1"/>
  <c r="Q304" i="1"/>
  <c r="O304" i="1"/>
  <c r="M304" i="1"/>
  <c r="K304" i="1"/>
  <c r="I304" i="1"/>
  <c r="AK304" i="1" s="1"/>
  <c r="G304" i="1"/>
  <c r="AG303" i="1"/>
  <c r="AF303" i="1"/>
  <c r="U303" i="1"/>
  <c r="S303" i="1"/>
  <c r="Q303" i="1"/>
  <c r="O303" i="1"/>
  <c r="M303" i="1"/>
  <c r="K303" i="1"/>
  <c r="AK303" i="1" s="1"/>
  <c r="I303" i="1"/>
  <c r="G303" i="1"/>
  <c r="AG302" i="1"/>
  <c r="AF302" i="1"/>
  <c r="U302" i="1"/>
  <c r="S302" i="1"/>
  <c r="Q302" i="1"/>
  <c r="O302" i="1"/>
  <c r="M302" i="1"/>
  <c r="K302" i="1"/>
  <c r="I302" i="1"/>
  <c r="G302" i="1"/>
  <c r="AK302" i="1" s="1"/>
  <c r="AG301" i="1"/>
  <c r="AF301" i="1"/>
  <c r="U301" i="1"/>
  <c r="S301" i="1"/>
  <c r="Q301" i="1"/>
  <c r="O301" i="1"/>
  <c r="M301" i="1"/>
  <c r="K301" i="1"/>
  <c r="I301" i="1"/>
  <c r="G301" i="1"/>
  <c r="AK301" i="1" s="1"/>
  <c r="AG300" i="1"/>
  <c r="AF300" i="1" s="1"/>
  <c r="U300" i="1"/>
  <c r="S300" i="1"/>
  <c r="Q300" i="1"/>
  <c r="O300" i="1"/>
  <c r="M300" i="1"/>
  <c r="K300" i="1"/>
  <c r="I300" i="1"/>
  <c r="G300" i="1"/>
  <c r="AG299" i="1"/>
  <c r="AF299" i="1" s="1"/>
  <c r="U299" i="1"/>
  <c r="S299" i="1"/>
  <c r="Q299" i="1"/>
  <c r="O299" i="1"/>
  <c r="M299" i="1"/>
  <c r="K299" i="1"/>
  <c r="I299" i="1"/>
  <c r="G299" i="1"/>
  <c r="AG298" i="1"/>
  <c r="AF298" i="1" s="1"/>
  <c r="U298" i="1"/>
  <c r="S298" i="1"/>
  <c r="Q298" i="1"/>
  <c r="O298" i="1"/>
  <c r="M298" i="1"/>
  <c r="K298" i="1"/>
  <c r="I298" i="1"/>
  <c r="G298" i="1"/>
  <c r="AG297" i="1"/>
  <c r="AF297" i="1"/>
  <c r="U297" i="1"/>
  <c r="S297" i="1"/>
  <c r="Q297" i="1"/>
  <c r="O297" i="1"/>
  <c r="M297" i="1"/>
  <c r="K297" i="1"/>
  <c r="I297" i="1"/>
  <c r="G297" i="1"/>
  <c r="AG296" i="1"/>
  <c r="AF296" i="1" s="1"/>
  <c r="U296" i="1"/>
  <c r="S296" i="1"/>
  <c r="Q296" i="1"/>
  <c r="O296" i="1"/>
  <c r="M296" i="1"/>
  <c r="K296" i="1"/>
  <c r="I296" i="1"/>
  <c r="G296" i="1"/>
  <c r="AG295" i="1"/>
  <c r="AF295" i="1"/>
  <c r="AD295" i="1"/>
  <c r="U295" i="1"/>
  <c r="S295" i="1"/>
  <c r="Q295" i="1"/>
  <c r="O295" i="1"/>
  <c r="M295" i="1"/>
  <c r="AK295" i="1" s="1"/>
  <c r="K295" i="1"/>
  <c r="I295" i="1"/>
  <c r="G295" i="1"/>
  <c r="AG294" i="1"/>
  <c r="AF294" i="1" s="1"/>
  <c r="U294" i="1"/>
  <c r="S294" i="1"/>
  <c r="Q294" i="1"/>
  <c r="O294" i="1"/>
  <c r="M294" i="1"/>
  <c r="K294" i="1"/>
  <c r="I294" i="1"/>
  <c r="G294" i="1"/>
  <c r="AG293" i="1"/>
  <c r="AF293" i="1" s="1"/>
  <c r="U293" i="1"/>
  <c r="S293" i="1"/>
  <c r="Q293" i="1"/>
  <c r="O293" i="1"/>
  <c r="M293" i="1"/>
  <c r="K293" i="1"/>
  <c r="I293" i="1"/>
  <c r="G293" i="1"/>
  <c r="AG292" i="1"/>
  <c r="AF292" i="1"/>
  <c r="U292" i="1"/>
  <c r="S292" i="1"/>
  <c r="Q292" i="1"/>
  <c r="O292" i="1"/>
  <c r="M292" i="1"/>
  <c r="K292" i="1"/>
  <c r="AK292" i="1" s="1"/>
  <c r="I292" i="1"/>
  <c r="G292" i="1"/>
  <c r="AG291" i="1"/>
  <c r="AF291" i="1" s="1"/>
  <c r="U291" i="1"/>
  <c r="S291" i="1"/>
  <c r="Q291" i="1"/>
  <c r="O291" i="1"/>
  <c r="M291" i="1"/>
  <c r="K291" i="1"/>
  <c r="I291" i="1"/>
  <c r="AK291" i="1" s="1"/>
  <c r="G291" i="1"/>
  <c r="AG290" i="1"/>
  <c r="AF290" i="1"/>
  <c r="U290" i="1"/>
  <c r="S290" i="1"/>
  <c r="Q290" i="1"/>
  <c r="O290" i="1"/>
  <c r="M290" i="1"/>
  <c r="K290" i="1"/>
  <c r="I290" i="1"/>
  <c r="G290" i="1"/>
  <c r="AK290" i="1" s="1"/>
  <c r="AG289" i="1"/>
  <c r="AF289" i="1"/>
  <c r="U289" i="1"/>
  <c r="S289" i="1"/>
  <c r="Q289" i="1"/>
  <c r="O289" i="1"/>
  <c r="M289" i="1"/>
  <c r="K289" i="1"/>
  <c r="I289" i="1"/>
  <c r="G289" i="1"/>
  <c r="AG288" i="1"/>
  <c r="AF288" i="1"/>
  <c r="S288" i="1"/>
  <c r="Q288" i="1"/>
  <c r="O288" i="1"/>
  <c r="M288" i="1"/>
  <c r="K288" i="1"/>
  <c r="I288" i="1"/>
  <c r="G288" i="1"/>
  <c r="AK288" i="1" s="1"/>
  <c r="AG287" i="1"/>
  <c r="AF287" i="1" s="1"/>
  <c r="U287" i="1"/>
  <c r="S287" i="1"/>
  <c r="Q287" i="1"/>
  <c r="O287" i="1"/>
  <c r="M287" i="1"/>
  <c r="K287" i="1"/>
  <c r="I287" i="1"/>
  <c r="G287" i="1"/>
  <c r="AG286" i="1"/>
  <c r="AF286" i="1" s="1"/>
  <c r="U286" i="1"/>
  <c r="S286" i="1"/>
  <c r="Q286" i="1"/>
  <c r="O286" i="1"/>
  <c r="M286" i="1"/>
  <c r="K286" i="1"/>
  <c r="I286" i="1"/>
  <c r="G286" i="1"/>
  <c r="AG285" i="1"/>
  <c r="AF285" i="1" s="1"/>
  <c r="U285" i="1"/>
  <c r="S285" i="1"/>
  <c r="Q285" i="1"/>
  <c r="O285" i="1"/>
  <c r="M285" i="1"/>
  <c r="K285" i="1"/>
  <c r="I285" i="1"/>
  <c r="G285" i="1"/>
  <c r="AG284" i="1"/>
  <c r="AF284" i="1"/>
  <c r="U284" i="1"/>
  <c r="S284" i="1"/>
  <c r="Q284" i="1"/>
  <c r="O284" i="1"/>
  <c r="M284" i="1"/>
  <c r="K284" i="1"/>
  <c r="AK284" i="1" s="1"/>
  <c r="I284" i="1"/>
  <c r="G284" i="1"/>
  <c r="AG283" i="1"/>
  <c r="AF283" i="1" s="1"/>
  <c r="U283" i="1"/>
  <c r="S283" i="1"/>
  <c r="Q283" i="1"/>
  <c r="O283" i="1"/>
  <c r="M283" i="1"/>
  <c r="K283" i="1"/>
  <c r="I283" i="1"/>
  <c r="AK283" i="1" s="1"/>
  <c r="G283" i="1"/>
  <c r="AG282" i="1"/>
  <c r="AF282" i="1"/>
  <c r="U282" i="1"/>
  <c r="S282" i="1"/>
  <c r="Q282" i="1"/>
  <c r="O282" i="1"/>
  <c r="M282" i="1"/>
  <c r="K282" i="1"/>
  <c r="I282" i="1"/>
  <c r="G282" i="1"/>
  <c r="AK282" i="1" s="1"/>
  <c r="AG281" i="1"/>
  <c r="AF281" i="1"/>
  <c r="U281" i="1"/>
  <c r="S281" i="1"/>
  <c r="Q281" i="1"/>
  <c r="O281" i="1"/>
  <c r="M281" i="1"/>
  <c r="K281" i="1"/>
  <c r="I281" i="1"/>
  <c r="G281" i="1"/>
  <c r="AG280" i="1"/>
  <c r="AF280" i="1"/>
  <c r="U280" i="1"/>
  <c r="S280" i="1"/>
  <c r="Q280" i="1"/>
  <c r="O280" i="1"/>
  <c r="M280" i="1"/>
  <c r="K280" i="1"/>
  <c r="I280" i="1"/>
  <c r="G280" i="1"/>
  <c r="AK280" i="1" s="1"/>
  <c r="AG279" i="1"/>
  <c r="AF279" i="1" s="1"/>
  <c r="U279" i="1"/>
  <c r="S279" i="1"/>
  <c r="Q279" i="1"/>
  <c r="O279" i="1"/>
  <c r="M279" i="1"/>
  <c r="K279" i="1"/>
  <c r="I279" i="1"/>
  <c r="G279" i="1"/>
  <c r="AG278" i="1"/>
  <c r="AF278" i="1"/>
  <c r="U278" i="1"/>
  <c r="S278" i="1"/>
  <c r="Q278" i="1"/>
  <c r="O278" i="1"/>
  <c r="M278" i="1"/>
  <c r="K278" i="1"/>
  <c r="I278" i="1"/>
  <c r="G278" i="1"/>
  <c r="AG277" i="1"/>
  <c r="AF277" i="1" s="1"/>
  <c r="U277" i="1"/>
  <c r="S277" i="1"/>
  <c r="Q277" i="1"/>
  <c r="O277" i="1"/>
  <c r="M277" i="1"/>
  <c r="K277" i="1"/>
  <c r="I277" i="1"/>
  <c r="G277" i="1"/>
  <c r="AK277" i="1" s="1"/>
  <c r="AG276" i="1"/>
  <c r="AF276" i="1"/>
  <c r="U276" i="1"/>
  <c r="S276" i="1"/>
  <c r="Q276" i="1"/>
  <c r="O276" i="1"/>
  <c r="M276" i="1"/>
  <c r="K276" i="1"/>
  <c r="AK276" i="1" s="1"/>
  <c r="I276" i="1"/>
  <c r="G276" i="1"/>
  <c r="AG275" i="1"/>
  <c r="AF275" i="1" s="1"/>
  <c r="U275" i="1"/>
  <c r="S275" i="1"/>
  <c r="Q275" i="1"/>
  <c r="O275" i="1"/>
  <c r="M275" i="1"/>
  <c r="K275" i="1"/>
  <c r="I275" i="1"/>
  <c r="AK275" i="1" s="1"/>
  <c r="G275" i="1"/>
  <c r="AG274" i="1"/>
  <c r="AF274" i="1"/>
  <c r="U274" i="1"/>
  <c r="S274" i="1"/>
  <c r="Q274" i="1"/>
  <c r="O274" i="1"/>
  <c r="M274" i="1"/>
  <c r="K274" i="1"/>
  <c r="I274" i="1"/>
  <c r="G274" i="1"/>
  <c r="AK274" i="1" s="1"/>
  <c r="AG273" i="1"/>
  <c r="AF273" i="1" s="1"/>
  <c r="U273" i="1"/>
  <c r="S273" i="1"/>
  <c r="Q273" i="1"/>
  <c r="O273" i="1"/>
  <c r="M273" i="1"/>
  <c r="K273" i="1"/>
  <c r="I273" i="1"/>
  <c r="G273" i="1"/>
  <c r="AG272" i="1"/>
  <c r="AF272" i="1"/>
  <c r="U272" i="1"/>
  <c r="S272" i="1"/>
  <c r="Q272" i="1"/>
  <c r="O272" i="1"/>
  <c r="M272" i="1"/>
  <c r="K272" i="1"/>
  <c r="AK272" i="1" s="1"/>
  <c r="I272" i="1"/>
  <c r="G272" i="1"/>
  <c r="AG271" i="1"/>
  <c r="AF271" i="1" s="1"/>
  <c r="U271" i="1"/>
  <c r="S271" i="1"/>
  <c r="Q271" i="1"/>
  <c r="O271" i="1"/>
  <c r="M271" i="1"/>
  <c r="K271" i="1"/>
  <c r="I271" i="1"/>
  <c r="G271" i="1"/>
  <c r="AG270" i="1"/>
  <c r="AF270" i="1" s="1"/>
  <c r="U270" i="1"/>
  <c r="S270" i="1"/>
  <c r="Q270" i="1"/>
  <c r="O270" i="1"/>
  <c r="M270" i="1"/>
  <c r="K270" i="1"/>
  <c r="AK270" i="1" s="1"/>
  <c r="I270" i="1"/>
  <c r="G270" i="1"/>
  <c r="AG269" i="1"/>
  <c r="AF269" i="1"/>
  <c r="U269" i="1"/>
  <c r="S269" i="1"/>
  <c r="Q269" i="1"/>
  <c r="O269" i="1"/>
  <c r="M269" i="1"/>
  <c r="K269" i="1"/>
  <c r="I269" i="1"/>
  <c r="G269" i="1"/>
  <c r="AG268" i="1"/>
  <c r="AF268" i="1"/>
  <c r="U268" i="1"/>
  <c r="S268" i="1"/>
  <c r="Q268" i="1"/>
  <c r="O268" i="1"/>
  <c r="M268" i="1"/>
  <c r="K268" i="1"/>
  <c r="I268" i="1"/>
  <c r="G268" i="1"/>
  <c r="AK268" i="1" s="1"/>
  <c r="AG267" i="1"/>
  <c r="AF267" i="1" s="1"/>
  <c r="U267" i="1"/>
  <c r="S267" i="1"/>
  <c r="Q267" i="1"/>
  <c r="O267" i="1"/>
  <c r="M267" i="1"/>
  <c r="K267" i="1"/>
  <c r="I267" i="1"/>
  <c r="AK267" i="1" s="1"/>
  <c r="G267" i="1"/>
  <c r="AG266" i="1"/>
  <c r="AF266" i="1"/>
  <c r="U266" i="1"/>
  <c r="S266" i="1"/>
  <c r="Q266" i="1"/>
  <c r="O266" i="1"/>
  <c r="M266" i="1"/>
  <c r="K266" i="1"/>
  <c r="I266" i="1"/>
  <c r="G266" i="1"/>
  <c r="AK266" i="1" s="1"/>
  <c r="AG265" i="1"/>
  <c r="AF265" i="1"/>
  <c r="U265" i="1"/>
  <c r="S265" i="1"/>
  <c r="Q265" i="1"/>
  <c r="O265" i="1"/>
  <c r="M265" i="1"/>
  <c r="K265" i="1"/>
  <c r="I265" i="1"/>
  <c r="G265" i="1"/>
  <c r="AK265" i="1" s="1"/>
  <c r="AG264" i="1"/>
  <c r="AF264" i="1" s="1"/>
  <c r="U264" i="1"/>
  <c r="S264" i="1"/>
  <c r="Q264" i="1"/>
  <c r="O264" i="1"/>
  <c r="M264" i="1"/>
  <c r="K264" i="1"/>
  <c r="AK264" i="1" s="1"/>
  <c r="I264" i="1"/>
  <c r="G264" i="1"/>
  <c r="AG263" i="1"/>
  <c r="AF263" i="1" s="1"/>
  <c r="U263" i="1"/>
  <c r="S263" i="1"/>
  <c r="Q263" i="1"/>
  <c r="O263" i="1"/>
  <c r="M263" i="1"/>
  <c r="K263" i="1"/>
  <c r="I263" i="1"/>
  <c r="G263" i="1"/>
  <c r="AG262" i="1"/>
  <c r="AF262" i="1"/>
  <c r="U262" i="1"/>
  <c r="S262" i="1"/>
  <c r="Q262" i="1"/>
  <c r="O262" i="1"/>
  <c r="M262" i="1"/>
  <c r="K262" i="1"/>
  <c r="I262" i="1"/>
  <c r="G262" i="1"/>
  <c r="AK262" i="1" s="1"/>
  <c r="AG261" i="1"/>
  <c r="AF261" i="1"/>
  <c r="U261" i="1"/>
  <c r="S261" i="1"/>
  <c r="Q261" i="1"/>
  <c r="O261" i="1"/>
  <c r="M261" i="1"/>
  <c r="K261" i="1"/>
  <c r="I261" i="1"/>
  <c r="G261" i="1"/>
  <c r="AG260" i="1"/>
  <c r="AF260" i="1" s="1"/>
  <c r="U260" i="1"/>
  <c r="S260" i="1"/>
  <c r="Q260" i="1"/>
  <c r="O260" i="1"/>
  <c r="M260" i="1"/>
  <c r="K260" i="1"/>
  <c r="AK260" i="1" s="1"/>
  <c r="I260" i="1"/>
  <c r="G260" i="1"/>
  <c r="AG259" i="1"/>
  <c r="AF259" i="1" s="1"/>
  <c r="U259" i="1"/>
  <c r="S259" i="1"/>
  <c r="Q259" i="1"/>
  <c r="O259" i="1"/>
  <c r="M259" i="1"/>
  <c r="K259" i="1"/>
  <c r="I259" i="1"/>
  <c r="G259" i="1"/>
  <c r="AG258" i="1"/>
  <c r="AF258" i="1"/>
  <c r="U258" i="1"/>
  <c r="S258" i="1"/>
  <c r="Q258" i="1"/>
  <c r="O258" i="1"/>
  <c r="M258" i="1"/>
  <c r="K258" i="1"/>
  <c r="I258" i="1"/>
  <c r="G258" i="1"/>
  <c r="AG257" i="1"/>
  <c r="AF257" i="1"/>
  <c r="U257" i="1"/>
  <c r="S257" i="1"/>
  <c r="Q257" i="1"/>
  <c r="O257" i="1"/>
  <c r="M257" i="1"/>
  <c r="K257" i="1"/>
  <c r="I257" i="1"/>
  <c r="G257" i="1"/>
  <c r="AK256" i="1"/>
  <c r="AG256" i="1"/>
  <c r="AF256" i="1" s="1"/>
  <c r="U256" i="1"/>
  <c r="S256" i="1"/>
  <c r="Q256" i="1"/>
  <c r="O256" i="1"/>
  <c r="M256" i="1"/>
  <c r="K256" i="1"/>
  <c r="I256" i="1"/>
  <c r="G256" i="1"/>
  <c r="AG255" i="1"/>
  <c r="AF255" i="1" s="1"/>
  <c r="U255" i="1"/>
  <c r="S255" i="1"/>
  <c r="Q255" i="1"/>
  <c r="O255" i="1"/>
  <c r="M255" i="1"/>
  <c r="K255" i="1"/>
  <c r="I255" i="1"/>
  <c r="AK255" i="1" s="1"/>
  <c r="G255" i="1"/>
  <c r="AG254" i="1"/>
  <c r="AF254" i="1"/>
  <c r="U254" i="1"/>
  <c r="S254" i="1"/>
  <c r="Q254" i="1"/>
  <c r="O254" i="1"/>
  <c r="M254" i="1"/>
  <c r="K254" i="1"/>
  <c r="I254" i="1"/>
  <c r="G254" i="1"/>
  <c r="AK254" i="1" s="1"/>
  <c r="AG253" i="1"/>
  <c r="AF253" i="1"/>
  <c r="U253" i="1"/>
  <c r="S253" i="1"/>
  <c r="Q253" i="1"/>
  <c r="O253" i="1"/>
  <c r="M253" i="1"/>
  <c r="K253" i="1"/>
  <c r="AK253" i="1" s="1"/>
  <c r="I253" i="1"/>
  <c r="G253" i="1"/>
  <c r="AG252" i="1"/>
  <c r="AF252" i="1" s="1"/>
  <c r="U252" i="1"/>
  <c r="S252" i="1"/>
  <c r="Q252" i="1"/>
  <c r="O252" i="1"/>
  <c r="M252" i="1"/>
  <c r="K252" i="1"/>
  <c r="I252" i="1"/>
  <c r="G252" i="1"/>
  <c r="AG251" i="1"/>
  <c r="AF251" i="1" s="1"/>
  <c r="U251" i="1"/>
  <c r="S251" i="1"/>
  <c r="Q251" i="1"/>
  <c r="O251" i="1"/>
  <c r="M251" i="1"/>
  <c r="K251" i="1"/>
  <c r="I251" i="1"/>
  <c r="G251" i="1"/>
  <c r="AK251" i="1" s="1"/>
  <c r="AG250" i="1"/>
  <c r="AF250" i="1"/>
  <c r="U250" i="1"/>
  <c r="S250" i="1"/>
  <c r="Q250" i="1"/>
  <c r="O250" i="1"/>
  <c r="M250" i="1"/>
  <c r="K250" i="1"/>
  <c r="I250" i="1"/>
  <c r="G250" i="1"/>
  <c r="AK250" i="1" s="1"/>
  <c r="AG249" i="1"/>
  <c r="AF249" i="1"/>
  <c r="U249" i="1"/>
  <c r="S249" i="1"/>
  <c r="Q249" i="1"/>
  <c r="O249" i="1"/>
  <c r="M249" i="1"/>
  <c r="K249" i="1"/>
  <c r="I249" i="1"/>
  <c r="G249" i="1"/>
  <c r="AK249" i="1" s="1"/>
  <c r="AG248" i="1"/>
  <c r="AF248" i="1" s="1"/>
  <c r="U248" i="1"/>
  <c r="S248" i="1"/>
  <c r="Q248" i="1"/>
  <c r="O248" i="1"/>
  <c r="M248" i="1"/>
  <c r="K248" i="1"/>
  <c r="AK248" i="1" s="1"/>
  <c r="I248" i="1"/>
  <c r="G248" i="1"/>
  <c r="AG247" i="1"/>
  <c r="AF247" i="1" s="1"/>
  <c r="U247" i="1"/>
  <c r="S247" i="1"/>
  <c r="Q247" i="1"/>
  <c r="O247" i="1"/>
  <c r="M247" i="1"/>
  <c r="K247" i="1"/>
  <c r="I247" i="1"/>
  <c r="G247" i="1"/>
  <c r="AG246" i="1"/>
  <c r="AF246" i="1"/>
  <c r="U246" i="1"/>
  <c r="S246" i="1"/>
  <c r="Q246" i="1"/>
  <c r="O246" i="1"/>
  <c r="M246" i="1"/>
  <c r="K246" i="1"/>
  <c r="I246" i="1"/>
  <c r="G246" i="1"/>
  <c r="AK246" i="1" s="1"/>
  <c r="AG245" i="1"/>
  <c r="AF245" i="1"/>
  <c r="U245" i="1"/>
  <c r="S245" i="1"/>
  <c r="Q245" i="1"/>
  <c r="O245" i="1"/>
  <c r="M245" i="1"/>
  <c r="K245" i="1"/>
  <c r="I245" i="1"/>
  <c r="G245" i="1"/>
  <c r="AG244" i="1"/>
  <c r="AF244" i="1" s="1"/>
  <c r="U244" i="1"/>
  <c r="S244" i="1"/>
  <c r="Q244" i="1"/>
  <c r="O244" i="1"/>
  <c r="M244" i="1"/>
  <c r="K244" i="1"/>
  <c r="AK244" i="1" s="1"/>
  <c r="I244" i="1"/>
  <c r="G244" i="1"/>
  <c r="AG243" i="1"/>
  <c r="AF243" i="1" s="1"/>
  <c r="U243" i="1"/>
  <c r="S243" i="1"/>
  <c r="Q243" i="1"/>
  <c r="O243" i="1"/>
  <c r="M243" i="1"/>
  <c r="K243" i="1"/>
  <c r="I243" i="1"/>
  <c r="G243" i="1"/>
  <c r="AG242" i="1"/>
  <c r="AF242" i="1"/>
  <c r="U242" i="1"/>
  <c r="S242" i="1"/>
  <c r="Q242" i="1"/>
  <c r="O242" i="1"/>
  <c r="M242" i="1"/>
  <c r="K242" i="1"/>
  <c r="I242" i="1"/>
  <c r="G242" i="1"/>
  <c r="AK242" i="1" s="1"/>
  <c r="AG241" i="1"/>
  <c r="AF241" i="1"/>
  <c r="U241" i="1"/>
  <c r="S241" i="1"/>
  <c r="Q241" i="1"/>
  <c r="O241" i="1"/>
  <c r="M241" i="1"/>
  <c r="K241" i="1"/>
  <c r="I241" i="1"/>
  <c r="G241" i="1"/>
  <c r="AK240" i="1"/>
  <c r="AG240" i="1"/>
  <c r="AF240" i="1" s="1"/>
  <c r="U240" i="1"/>
  <c r="S240" i="1"/>
  <c r="Q240" i="1"/>
  <c r="O240" i="1"/>
  <c r="M240" i="1"/>
  <c r="K240" i="1"/>
  <c r="I240" i="1"/>
  <c r="G240" i="1"/>
  <c r="AG239" i="1"/>
  <c r="AF239" i="1" s="1"/>
  <c r="U239" i="1"/>
  <c r="S239" i="1"/>
  <c r="Q239" i="1"/>
  <c r="O239" i="1"/>
  <c r="M239" i="1"/>
  <c r="K239" i="1"/>
  <c r="I239" i="1"/>
  <c r="G239" i="1"/>
  <c r="AG238" i="1"/>
  <c r="AF238" i="1"/>
  <c r="U238" i="1"/>
  <c r="S238" i="1"/>
  <c r="Q238" i="1"/>
  <c r="O238" i="1"/>
  <c r="M238" i="1"/>
  <c r="K238" i="1"/>
  <c r="I238" i="1"/>
  <c r="G238" i="1"/>
  <c r="AK238" i="1" s="1"/>
  <c r="AG237" i="1"/>
  <c r="AF237" i="1"/>
  <c r="U237" i="1"/>
  <c r="S237" i="1"/>
  <c r="Q237" i="1"/>
  <c r="O237" i="1"/>
  <c r="M237" i="1"/>
  <c r="K237" i="1"/>
  <c r="AK237" i="1" s="1"/>
  <c r="I237" i="1"/>
  <c r="G237" i="1"/>
  <c r="AG236" i="1"/>
  <c r="AF236" i="1" s="1"/>
  <c r="U236" i="1"/>
  <c r="S236" i="1"/>
  <c r="Q236" i="1"/>
  <c r="O236" i="1"/>
  <c r="M236" i="1"/>
  <c r="K236" i="1"/>
  <c r="AK236" i="1" s="1"/>
  <c r="I236" i="1"/>
  <c r="G236" i="1"/>
  <c r="AG235" i="1"/>
  <c r="AF235" i="1" s="1"/>
  <c r="U235" i="1"/>
  <c r="S235" i="1"/>
  <c r="Q235" i="1"/>
  <c r="O235" i="1"/>
  <c r="M235" i="1"/>
  <c r="K235" i="1"/>
  <c r="I235" i="1"/>
  <c r="G235" i="1"/>
  <c r="AK235" i="1" s="1"/>
  <c r="AG234" i="1"/>
  <c r="AF234" i="1"/>
  <c r="U234" i="1"/>
  <c r="S234" i="1"/>
  <c r="Q234" i="1"/>
  <c r="O234" i="1"/>
  <c r="M234" i="1"/>
  <c r="K234" i="1"/>
  <c r="I234" i="1"/>
  <c r="G234" i="1"/>
  <c r="AG233" i="1"/>
  <c r="AF233" i="1"/>
  <c r="U233" i="1"/>
  <c r="S233" i="1"/>
  <c r="Q233" i="1"/>
  <c r="O233" i="1"/>
  <c r="M233" i="1"/>
  <c r="K233" i="1"/>
  <c r="I233" i="1"/>
  <c r="G233" i="1"/>
  <c r="AK233" i="1" s="1"/>
  <c r="AG232" i="1"/>
  <c r="AF232" i="1" s="1"/>
  <c r="U232" i="1"/>
  <c r="S232" i="1"/>
  <c r="Q232" i="1"/>
  <c r="O232" i="1"/>
  <c r="M232" i="1"/>
  <c r="K232" i="1"/>
  <c r="AK232" i="1" s="1"/>
  <c r="I232" i="1"/>
  <c r="G232" i="1"/>
  <c r="AG231" i="1"/>
  <c r="AF231" i="1" s="1"/>
  <c r="U231" i="1"/>
  <c r="S231" i="1"/>
  <c r="Q231" i="1"/>
  <c r="O231" i="1"/>
  <c r="M231" i="1"/>
  <c r="K231" i="1"/>
  <c r="I231" i="1"/>
  <c r="AK231" i="1" s="1"/>
  <c r="G231" i="1"/>
  <c r="AG230" i="1"/>
  <c r="AF230" i="1"/>
  <c r="U230" i="1"/>
  <c r="S230" i="1"/>
  <c r="Q230" i="1"/>
  <c r="O230" i="1"/>
  <c r="M230" i="1"/>
  <c r="K230" i="1"/>
  <c r="I230" i="1"/>
  <c r="G230" i="1"/>
  <c r="AK230" i="1" s="1"/>
  <c r="AG229" i="1"/>
  <c r="AF229" i="1"/>
  <c r="U229" i="1"/>
  <c r="S229" i="1"/>
  <c r="Q229" i="1"/>
  <c r="O229" i="1"/>
  <c r="M229" i="1"/>
  <c r="K229" i="1"/>
  <c r="I229" i="1"/>
  <c r="G229" i="1"/>
  <c r="AG228" i="1"/>
  <c r="AF228" i="1" s="1"/>
  <c r="U228" i="1"/>
  <c r="S228" i="1"/>
  <c r="Q228" i="1"/>
  <c r="O228" i="1"/>
  <c r="M228" i="1"/>
  <c r="K228" i="1"/>
  <c r="I228" i="1"/>
  <c r="G228" i="1"/>
  <c r="AG227" i="1"/>
  <c r="AF227" i="1" s="1"/>
  <c r="U227" i="1"/>
  <c r="S227" i="1"/>
  <c r="Q227" i="1"/>
  <c r="O227" i="1"/>
  <c r="M227" i="1"/>
  <c r="K227" i="1"/>
  <c r="I227" i="1"/>
  <c r="G227" i="1"/>
  <c r="AG226" i="1"/>
  <c r="AF226" i="1"/>
  <c r="U226" i="1"/>
  <c r="S226" i="1"/>
  <c r="Q226" i="1"/>
  <c r="O226" i="1"/>
  <c r="M226" i="1"/>
  <c r="K226" i="1"/>
  <c r="I226" i="1"/>
  <c r="G226" i="1"/>
  <c r="AK226" i="1" s="1"/>
  <c r="AG225" i="1"/>
  <c r="AF225" i="1"/>
  <c r="U225" i="1"/>
  <c r="S225" i="1"/>
  <c r="Q225" i="1"/>
  <c r="O225" i="1"/>
  <c r="M225" i="1"/>
  <c r="K225" i="1"/>
  <c r="I225" i="1"/>
  <c r="G225" i="1"/>
  <c r="AK224" i="1"/>
  <c r="AG224" i="1"/>
  <c r="AF224" i="1" s="1"/>
  <c r="U224" i="1"/>
  <c r="S224" i="1"/>
  <c r="Q224" i="1"/>
  <c r="O224" i="1"/>
  <c r="M224" i="1"/>
  <c r="K224" i="1"/>
  <c r="I224" i="1"/>
  <c r="G224" i="1"/>
  <c r="AG223" i="1"/>
  <c r="AF223" i="1" s="1"/>
  <c r="U223" i="1"/>
  <c r="S223" i="1"/>
  <c r="Q223" i="1"/>
  <c r="O223" i="1"/>
  <c r="M223" i="1"/>
  <c r="K223" i="1"/>
  <c r="I223" i="1"/>
  <c r="G223" i="1"/>
  <c r="AG222" i="1"/>
  <c r="AF222" i="1"/>
  <c r="U222" i="1"/>
  <c r="S222" i="1"/>
  <c r="Q222" i="1"/>
  <c r="O222" i="1"/>
  <c r="M222" i="1"/>
  <c r="K222" i="1"/>
  <c r="I222" i="1"/>
  <c r="G222" i="1"/>
  <c r="AK222" i="1" s="1"/>
  <c r="AG221" i="1"/>
  <c r="AF221" i="1"/>
  <c r="U221" i="1"/>
  <c r="S221" i="1"/>
  <c r="Q221" i="1"/>
  <c r="O221" i="1"/>
  <c r="M221" i="1"/>
  <c r="K221" i="1"/>
  <c r="AK221" i="1" s="1"/>
  <c r="I221" i="1"/>
  <c r="G221" i="1"/>
  <c r="AG220" i="1"/>
  <c r="AF220" i="1" s="1"/>
  <c r="U220" i="1"/>
  <c r="S220" i="1"/>
  <c r="Q220" i="1"/>
  <c r="O220" i="1"/>
  <c r="M220" i="1"/>
  <c r="K220" i="1"/>
  <c r="AK220" i="1" s="1"/>
  <c r="I220" i="1"/>
  <c r="G220" i="1"/>
  <c r="AG219" i="1"/>
  <c r="AF219" i="1" s="1"/>
  <c r="U219" i="1"/>
  <c r="S219" i="1"/>
  <c r="Q219" i="1"/>
  <c r="O219" i="1"/>
  <c r="M219" i="1"/>
  <c r="K219" i="1"/>
  <c r="I219" i="1"/>
  <c r="G219" i="1"/>
  <c r="AK219" i="1" s="1"/>
  <c r="AG218" i="1"/>
  <c r="AF218" i="1"/>
  <c r="U218" i="1"/>
  <c r="S218" i="1"/>
  <c r="Q218" i="1"/>
  <c r="O218" i="1"/>
  <c r="M218" i="1"/>
  <c r="K218" i="1"/>
  <c r="I218" i="1"/>
  <c r="G218" i="1"/>
  <c r="AG217" i="1"/>
  <c r="AF217" i="1"/>
  <c r="U217" i="1"/>
  <c r="S217" i="1"/>
  <c r="Q217" i="1"/>
  <c r="O217" i="1"/>
  <c r="M217" i="1"/>
  <c r="K217" i="1"/>
  <c r="I217" i="1"/>
  <c r="G217" i="1"/>
  <c r="AK217" i="1" s="1"/>
  <c r="AG216" i="1"/>
  <c r="AF216" i="1" s="1"/>
  <c r="U216" i="1"/>
  <c r="S216" i="1"/>
  <c r="Q216" i="1"/>
  <c r="O216" i="1"/>
  <c r="M216" i="1"/>
  <c r="K216" i="1"/>
  <c r="AK216" i="1" s="1"/>
  <c r="I216" i="1"/>
  <c r="G216" i="1"/>
  <c r="AG215" i="1"/>
  <c r="AF215" i="1" s="1"/>
  <c r="U215" i="1"/>
  <c r="S215" i="1"/>
  <c r="Q215" i="1"/>
  <c r="O215" i="1"/>
  <c r="M215" i="1"/>
  <c r="K215" i="1"/>
  <c r="I215" i="1"/>
  <c r="AK215" i="1" s="1"/>
  <c r="G215" i="1"/>
  <c r="AG214" i="1"/>
  <c r="AF214" i="1"/>
  <c r="U214" i="1"/>
  <c r="S214" i="1"/>
  <c r="Q214" i="1"/>
  <c r="O214" i="1"/>
  <c r="M214" i="1"/>
  <c r="K214" i="1"/>
  <c r="I214" i="1"/>
  <c r="G214" i="1"/>
  <c r="AK214" i="1" s="1"/>
  <c r="AG213" i="1"/>
  <c r="AF213" i="1"/>
  <c r="U213" i="1"/>
  <c r="S213" i="1"/>
  <c r="Q213" i="1"/>
  <c r="O213" i="1"/>
  <c r="M213" i="1"/>
  <c r="K213" i="1"/>
  <c r="I213" i="1"/>
  <c r="G213" i="1"/>
  <c r="AG212" i="1"/>
  <c r="AF212" i="1" s="1"/>
  <c r="U212" i="1"/>
  <c r="S212" i="1"/>
  <c r="Q212" i="1"/>
  <c r="O212" i="1"/>
  <c r="M212" i="1"/>
  <c r="K212" i="1"/>
  <c r="I212" i="1"/>
  <c r="G212" i="1"/>
  <c r="AG211" i="1"/>
  <c r="AF211" i="1" s="1"/>
  <c r="U211" i="1"/>
  <c r="S211" i="1"/>
  <c r="Q211" i="1"/>
  <c r="O211" i="1"/>
  <c r="M211" i="1"/>
  <c r="K211" i="1"/>
  <c r="I211" i="1"/>
  <c r="G211" i="1"/>
  <c r="AG210" i="1"/>
  <c r="AF210" i="1"/>
  <c r="U210" i="1"/>
  <c r="S210" i="1"/>
  <c r="Q210" i="1"/>
  <c r="O210" i="1"/>
  <c r="M210" i="1"/>
  <c r="K210" i="1"/>
  <c r="I210" i="1"/>
  <c r="G210" i="1"/>
  <c r="AG209" i="1"/>
  <c r="AF209" i="1"/>
  <c r="U209" i="1"/>
  <c r="S209" i="1"/>
  <c r="Q209" i="1"/>
  <c r="O209" i="1"/>
  <c r="M209" i="1"/>
  <c r="K209" i="1"/>
  <c r="I209" i="1"/>
  <c r="G209" i="1"/>
  <c r="AK208" i="1"/>
  <c r="AG208" i="1"/>
  <c r="AF208" i="1" s="1"/>
  <c r="U208" i="1"/>
  <c r="S208" i="1"/>
  <c r="Q208" i="1"/>
  <c r="O208" i="1"/>
  <c r="M208" i="1"/>
  <c r="K208" i="1"/>
  <c r="I208" i="1"/>
  <c r="G208" i="1"/>
  <c r="AG207" i="1"/>
  <c r="AF207" i="1" s="1"/>
  <c r="U207" i="1"/>
  <c r="S207" i="1"/>
  <c r="Q207" i="1"/>
  <c r="O207" i="1"/>
  <c r="M207" i="1"/>
  <c r="K207" i="1"/>
  <c r="I207" i="1"/>
  <c r="AK207" i="1" s="1"/>
  <c r="G207" i="1"/>
  <c r="AG206" i="1"/>
  <c r="AF206" i="1"/>
  <c r="U206" i="1"/>
  <c r="S206" i="1"/>
  <c r="Q206" i="1"/>
  <c r="O206" i="1"/>
  <c r="M206" i="1"/>
  <c r="K206" i="1"/>
  <c r="I206" i="1"/>
  <c r="G206" i="1"/>
  <c r="AK206" i="1" s="1"/>
  <c r="AG205" i="1"/>
  <c r="AF205" i="1"/>
  <c r="U205" i="1"/>
  <c r="S205" i="1"/>
  <c r="Q205" i="1"/>
  <c r="O205" i="1"/>
  <c r="M205" i="1"/>
  <c r="K205" i="1"/>
  <c r="AK205" i="1" s="1"/>
  <c r="I205" i="1"/>
  <c r="G205" i="1"/>
  <c r="AG204" i="1"/>
  <c r="AF204" i="1" s="1"/>
  <c r="U204" i="1"/>
  <c r="S204" i="1"/>
  <c r="Q204" i="1"/>
  <c r="O204" i="1"/>
  <c r="M204" i="1"/>
  <c r="K204" i="1"/>
  <c r="I204" i="1"/>
  <c r="G204" i="1"/>
  <c r="AG203" i="1"/>
  <c r="AF203" i="1" s="1"/>
  <c r="U203" i="1"/>
  <c r="S203" i="1"/>
  <c r="Q203" i="1"/>
  <c r="O203" i="1"/>
  <c r="M203" i="1"/>
  <c r="K203" i="1"/>
  <c r="I203" i="1"/>
  <c r="G203" i="1"/>
  <c r="AK203" i="1" s="1"/>
  <c r="AG202" i="1"/>
  <c r="AF202" i="1"/>
  <c r="U202" i="1"/>
  <c r="S202" i="1"/>
  <c r="Q202" i="1"/>
  <c r="O202" i="1"/>
  <c r="M202" i="1"/>
  <c r="K202" i="1"/>
  <c r="I202" i="1"/>
  <c r="G202" i="1"/>
  <c r="AK202" i="1" s="1"/>
  <c r="AG201" i="1"/>
  <c r="AF201" i="1"/>
  <c r="U201" i="1"/>
  <c r="S201" i="1"/>
  <c r="Q201" i="1"/>
  <c r="O201" i="1"/>
  <c r="M201" i="1"/>
  <c r="K201" i="1"/>
  <c r="I201" i="1"/>
  <c r="G201" i="1"/>
  <c r="AK201" i="1" s="1"/>
  <c r="AG200" i="1"/>
  <c r="AF200" i="1" s="1"/>
  <c r="U200" i="1"/>
  <c r="S200" i="1"/>
  <c r="Q200" i="1"/>
  <c r="O200" i="1"/>
  <c r="M200" i="1"/>
  <c r="K200" i="1"/>
  <c r="AK200" i="1" s="1"/>
  <c r="I200" i="1"/>
  <c r="G200" i="1"/>
  <c r="AG199" i="1"/>
  <c r="AF199" i="1" s="1"/>
  <c r="U199" i="1"/>
  <c r="S199" i="1"/>
  <c r="Q199" i="1"/>
  <c r="O199" i="1"/>
  <c r="M199" i="1"/>
  <c r="K199" i="1"/>
  <c r="I199" i="1"/>
  <c r="G199" i="1"/>
  <c r="AG198" i="1"/>
  <c r="AF198" i="1"/>
  <c r="U198" i="1"/>
  <c r="S198" i="1"/>
  <c r="Q198" i="1"/>
  <c r="O198" i="1"/>
  <c r="M198" i="1"/>
  <c r="K198" i="1"/>
  <c r="I198" i="1"/>
  <c r="G198" i="1"/>
  <c r="AK198" i="1" s="1"/>
  <c r="AG197" i="1"/>
  <c r="AF197" i="1"/>
  <c r="U197" i="1"/>
  <c r="S197" i="1"/>
  <c r="Q197" i="1"/>
  <c r="O197" i="1"/>
  <c r="M197" i="1"/>
  <c r="K197" i="1"/>
  <c r="I197" i="1"/>
  <c r="G197" i="1"/>
  <c r="AK196" i="1"/>
  <c r="AG196" i="1"/>
  <c r="AF196" i="1" s="1"/>
  <c r="U196" i="1"/>
  <c r="S196" i="1"/>
  <c r="Q196" i="1"/>
  <c r="O196" i="1"/>
  <c r="M196" i="1"/>
  <c r="K196" i="1"/>
  <c r="I196" i="1"/>
  <c r="G196" i="1"/>
  <c r="AG195" i="1"/>
  <c r="AF195" i="1" s="1"/>
  <c r="U195" i="1"/>
  <c r="S195" i="1"/>
  <c r="Q195" i="1"/>
  <c r="O195" i="1"/>
  <c r="M195" i="1"/>
  <c r="K195" i="1"/>
  <c r="I195" i="1"/>
  <c r="G195" i="1"/>
  <c r="AK195" i="1" s="1"/>
  <c r="AG194" i="1"/>
  <c r="AF194" i="1"/>
  <c r="U194" i="1"/>
  <c r="S194" i="1"/>
  <c r="Q194" i="1"/>
  <c r="O194" i="1"/>
  <c r="M194" i="1"/>
  <c r="K194" i="1"/>
  <c r="I194" i="1"/>
  <c r="G194" i="1"/>
  <c r="AG193" i="1"/>
  <c r="AF193" i="1"/>
  <c r="U193" i="1"/>
  <c r="S193" i="1"/>
  <c r="Q193" i="1"/>
  <c r="O193" i="1"/>
  <c r="M193" i="1"/>
  <c r="K193" i="1"/>
  <c r="I193" i="1"/>
  <c r="G193" i="1"/>
  <c r="AK193" i="1" s="1"/>
  <c r="AG192" i="1"/>
  <c r="AF192" i="1" s="1"/>
  <c r="U192" i="1"/>
  <c r="S192" i="1"/>
  <c r="Q192" i="1"/>
  <c r="O192" i="1"/>
  <c r="M192" i="1"/>
  <c r="K192" i="1"/>
  <c r="AK192" i="1" s="1"/>
  <c r="I192" i="1"/>
  <c r="G192" i="1"/>
  <c r="AG191" i="1"/>
  <c r="AF191" i="1" s="1"/>
  <c r="U191" i="1"/>
  <c r="S191" i="1"/>
  <c r="Q191" i="1"/>
  <c r="O191" i="1"/>
  <c r="M191" i="1"/>
  <c r="K191" i="1"/>
  <c r="I191" i="1"/>
  <c r="AK191" i="1" s="1"/>
  <c r="G191" i="1"/>
  <c r="AG190" i="1"/>
  <c r="AF190" i="1"/>
  <c r="U190" i="1"/>
  <c r="S190" i="1"/>
  <c r="Q190" i="1"/>
  <c r="O190" i="1"/>
  <c r="M190" i="1"/>
  <c r="K190" i="1"/>
  <c r="I190" i="1"/>
  <c r="G190" i="1"/>
  <c r="AG189" i="1"/>
  <c r="AF189" i="1"/>
  <c r="U189" i="1"/>
  <c r="S189" i="1"/>
  <c r="Q189" i="1"/>
  <c r="O189" i="1"/>
  <c r="M189" i="1"/>
  <c r="K189" i="1"/>
  <c r="I189" i="1"/>
  <c r="G189" i="1"/>
  <c r="AK188" i="1"/>
  <c r="AG188" i="1"/>
  <c r="AF188" i="1" s="1"/>
  <c r="U188" i="1"/>
  <c r="S188" i="1"/>
  <c r="Q188" i="1"/>
  <c r="O188" i="1"/>
  <c r="M188" i="1"/>
  <c r="K188" i="1"/>
  <c r="I188" i="1"/>
  <c r="G188" i="1"/>
  <c r="AG187" i="1"/>
  <c r="AF187" i="1" s="1"/>
  <c r="U187" i="1"/>
  <c r="S187" i="1"/>
  <c r="Q187" i="1"/>
  <c r="O187" i="1"/>
  <c r="M187" i="1"/>
  <c r="K187" i="1"/>
  <c r="I187" i="1"/>
  <c r="G187" i="1"/>
  <c r="AK187" i="1" s="1"/>
  <c r="AG186" i="1"/>
  <c r="AF186" i="1"/>
  <c r="U186" i="1"/>
  <c r="S186" i="1"/>
  <c r="Q186" i="1"/>
  <c r="O186" i="1"/>
  <c r="M186" i="1"/>
  <c r="K186" i="1"/>
  <c r="I186" i="1"/>
  <c r="G186" i="1"/>
  <c r="AG185" i="1"/>
  <c r="AF185" i="1"/>
  <c r="U185" i="1"/>
  <c r="S185" i="1"/>
  <c r="Q185" i="1"/>
  <c r="O185" i="1"/>
  <c r="M185" i="1"/>
  <c r="K185" i="1"/>
  <c r="I185" i="1"/>
  <c r="G185" i="1"/>
  <c r="AK185" i="1" s="1"/>
  <c r="AG184" i="1"/>
  <c r="AF184" i="1" s="1"/>
  <c r="U184" i="1"/>
  <c r="S184" i="1"/>
  <c r="Q184" i="1"/>
  <c r="O184" i="1"/>
  <c r="M184" i="1"/>
  <c r="K184" i="1"/>
  <c r="AK184" i="1" s="1"/>
  <c r="I184" i="1"/>
  <c r="G184" i="1"/>
  <c r="AG183" i="1"/>
  <c r="AF183" i="1" s="1"/>
  <c r="U183" i="1"/>
  <c r="S183" i="1"/>
  <c r="Q183" i="1"/>
  <c r="O183" i="1"/>
  <c r="M183" i="1"/>
  <c r="K183" i="1"/>
  <c r="I183" i="1"/>
  <c r="AK183" i="1" s="1"/>
  <c r="G183" i="1"/>
  <c r="AG182" i="1"/>
  <c r="AF182" i="1"/>
  <c r="U182" i="1"/>
  <c r="S182" i="1"/>
  <c r="Q182" i="1"/>
  <c r="O182" i="1"/>
  <c r="M182" i="1"/>
  <c r="K182" i="1"/>
  <c r="I182" i="1"/>
  <c r="G182" i="1"/>
  <c r="AG181" i="1"/>
  <c r="AF181" i="1"/>
  <c r="U181" i="1"/>
  <c r="S181" i="1"/>
  <c r="Q181" i="1"/>
  <c r="O181" i="1"/>
  <c r="M181" i="1"/>
  <c r="K181" i="1"/>
  <c r="I181" i="1"/>
  <c r="G181" i="1"/>
  <c r="AK180" i="1"/>
  <c r="AG180" i="1"/>
  <c r="AF180" i="1" s="1"/>
  <c r="U180" i="1"/>
  <c r="S180" i="1"/>
  <c r="Q180" i="1"/>
  <c r="O180" i="1"/>
  <c r="M180" i="1"/>
  <c r="K180" i="1"/>
  <c r="I180" i="1"/>
  <c r="G180" i="1"/>
  <c r="AG179" i="1"/>
  <c r="AF179" i="1" s="1"/>
  <c r="U179" i="1"/>
  <c r="S179" i="1"/>
  <c r="Q179" i="1"/>
  <c r="O179" i="1"/>
  <c r="M179" i="1"/>
  <c r="K179" i="1"/>
  <c r="I179" i="1"/>
  <c r="G179" i="1"/>
  <c r="AK179" i="1" s="1"/>
  <c r="AG178" i="1"/>
  <c r="AF178" i="1"/>
  <c r="U178" i="1"/>
  <c r="S178" i="1"/>
  <c r="Q178" i="1"/>
  <c r="O178" i="1"/>
  <c r="M178" i="1"/>
  <c r="K178" i="1"/>
  <c r="I178" i="1"/>
  <c r="G178" i="1"/>
  <c r="AK178" i="1" s="1"/>
  <c r="AG177" i="1"/>
  <c r="AF177" i="1"/>
  <c r="U177" i="1"/>
  <c r="S177" i="1"/>
  <c r="Q177" i="1"/>
  <c r="O177" i="1"/>
  <c r="M177" i="1"/>
  <c r="K177" i="1"/>
  <c r="I177" i="1"/>
  <c r="G177" i="1"/>
  <c r="AK177" i="1" s="1"/>
  <c r="AG176" i="1"/>
  <c r="AF176" i="1" s="1"/>
  <c r="U176" i="1"/>
  <c r="S176" i="1"/>
  <c r="Q176" i="1"/>
  <c r="O176" i="1"/>
  <c r="M176" i="1"/>
  <c r="K176" i="1"/>
  <c r="AK176" i="1" s="1"/>
  <c r="I176" i="1"/>
  <c r="G176" i="1"/>
  <c r="AG175" i="1"/>
  <c r="AF175" i="1" s="1"/>
  <c r="U175" i="1"/>
  <c r="S175" i="1"/>
  <c r="Q175" i="1"/>
  <c r="O175" i="1"/>
  <c r="M175" i="1"/>
  <c r="K175" i="1"/>
  <c r="I175" i="1"/>
  <c r="G175" i="1"/>
  <c r="AG174" i="1"/>
  <c r="AF174" i="1"/>
  <c r="U174" i="1"/>
  <c r="S174" i="1"/>
  <c r="Q174" i="1"/>
  <c r="O174" i="1"/>
  <c r="M174" i="1"/>
  <c r="K174" i="1"/>
  <c r="I174" i="1"/>
  <c r="G174" i="1"/>
  <c r="AK174" i="1" s="1"/>
  <c r="AG173" i="1"/>
  <c r="AF173" i="1"/>
  <c r="U173" i="1"/>
  <c r="S173" i="1"/>
  <c r="Q173" i="1"/>
  <c r="O173" i="1"/>
  <c r="M173" i="1"/>
  <c r="K173" i="1"/>
  <c r="I173" i="1"/>
  <c r="G173" i="1"/>
  <c r="AK172" i="1"/>
  <c r="AG172" i="1"/>
  <c r="AF172" i="1" s="1"/>
  <c r="U172" i="1"/>
  <c r="S172" i="1"/>
  <c r="Q172" i="1"/>
  <c r="O172" i="1"/>
  <c r="M172" i="1"/>
  <c r="K172" i="1"/>
  <c r="I172" i="1"/>
  <c r="G172" i="1"/>
  <c r="AG171" i="1"/>
  <c r="AF171" i="1" s="1"/>
  <c r="U171" i="1"/>
  <c r="S171" i="1"/>
  <c r="Q171" i="1"/>
  <c r="O171" i="1"/>
  <c r="M171" i="1"/>
  <c r="K171" i="1"/>
  <c r="I171" i="1"/>
  <c r="G171" i="1"/>
  <c r="AK171" i="1" s="1"/>
  <c r="AG170" i="1"/>
  <c r="AF170" i="1"/>
  <c r="U170" i="1"/>
  <c r="S170" i="1"/>
  <c r="Q170" i="1"/>
  <c r="O170" i="1"/>
  <c r="M170" i="1"/>
  <c r="K170" i="1"/>
  <c r="I170" i="1"/>
  <c r="G170" i="1"/>
  <c r="AK170" i="1" s="1"/>
  <c r="AG169" i="1"/>
  <c r="AF169" i="1"/>
  <c r="U169" i="1"/>
  <c r="S169" i="1"/>
  <c r="Q169" i="1"/>
  <c r="O169" i="1"/>
  <c r="M169" i="1"/>
  <c r="K169" i="1"/>
  <c r="I169" i="1"/>
  <c r="G169" i="1"/>
  <c r="AK169" i="1" s="1"/>
  <c r="AG168" i="1"/>
  <c r="AF168" i="1" s="1"/>
  <c r="U168" i="1"/>
  <c r="S168" i="1"/>
  <c r="Q168" i="1"/>
  <c r="O168" i="1"/>
  <c r="M168" i="1"/>
  <c r="K168" i="1"/>
  <c r="AK168" i="1" s="1"/>
  <c r="I168" i="1"/>
  <c r="G168" i="1"/>
  <c r="AG167" i="1"/>
  <c r="AF167" i="1" s="1"/>
  <c r="U167" i="1"/>
  <c r="S167" i="1"/>
  <c r="Q167" i="1"/>
  <c r="O167" i="1"/>
  <c r="M167" i="1"/>
  <c r="K167" i="1"/>
  <c r="I167" i="1"/>
  <c r="G167" i="1"/>
  <c r="AG166" i="1"/>
  <c r="AF166" i="1"/>
  <c r="U166" i="1"/>
  <c r="S166" i="1"/>
  <c r="Q166" i="1"/>
  <c r="O166" i="1"/>
  <c r="M166" i="1"/>
  <c r="K166" i="1"/>
  <c r="I166" i="1"/>
  <c r="G166" i="1"/>
  <c r="AK166" i="1" s="1"/>
  <c r="AG165" i="1"/>
  <c r="AF165" i="1"/>
  <c r="U165" i="1"/>
  <c r="S165" i="1"/>
  <c r="Q165" i="1"/>
  <c r="O165" i="1"/>
  <c r="M165" i="1"/>
  <c r="K165" i="1"/>
  <c r="I165" i="1"/>
  <c r="G165" i="1"/>
  <c r="AK164" i="1"/>
  <c r="AG164" i="1"/>
  <c r="AF164" i="1" s="1"/>
  <c r="U164" i="1"/>
  <c r="S164" i="1"/>
  <c r="Q164" i="1"/>
  <c r="O164" i="1"/>
  <c r="M164" i="1"/>
  <c r="K164" i="1"/>
  <c r="I164" i="1"/>
  <c r="G164" i="1"/>
  <c r="AG163" i="1"/>
  <c r="AF163" i="1" s="1"/>
  <c r="U163" i="1"/>
  <c r="S163" i="1"/>
  <c r="Q163" i="1"/>
  <c r="O163" i="1"/>
  <c r="M163" i="1"/>
  <c r="K163" i="1"/>
  <c r="I163" i="1"/>
  <c r="G163" i="1"/>
  <c r="AK163" i="1" s="1"/>
  <c r="AG162" i="1"/>
  <c r="AF162" i="1"/>
  <c r="U162" i="1"/>
  <c r="S162" i="1"/>
  <c r="Q162" i="1"/>
  <c r="O162" i="1"/>
  <c r="M162" i="1"/>
  <c r="K162" i="1"/>
  <c r="I162" i="1"/>
  <c r="G162" i="1"/>
  <c r="AG161" i="1"/>
  <c r="AF161" i="1"/>
  <c r="U161" i="1"/>
  <c r="S161" i="1"/>
  <c r="Q161" i="1"/>
  <c r="O161" i="1"/>
  <c r="M161" i="1"/>
  <c r="K161" i="1"/>
  <c r="I161" i="1"/>
  <c r="G161" i="1"/>
  <c r="AK161" i="1" s="1"/>
  <c r="AG160" i="1"/>
  <c r="AF160" i="1" s="1"/>
  <c r="U160" i="1"/>
  <c r="S160" i="1"/>
  <c r="Q160" i="1"/>
  <c r="O160" i="1"/>
  <c r="M160" i="1"/>
  <c r="K160" i="1"/>
  <c r="AK160" i="1" s="1"/>
  <c r="I160" i="1"/>
  <c r="G160" i="1"/>
  <c r="AG159" i="1"/>
  <c r="AF159" i="1" s="1"/>
  <c r="U159" i="1"/>
  <c r="S159" i="1"/>
  <c r="Q159" i="1"/>
  <c r="O159" i="1"/>
  <c r="M159" i="1"/>
  <c r="K159" i="1"/>
  <c r="I159" i="1"/>
  <c r="AK159" i="1" s="1"/>
  <c r="G159" i="1"/>
  <c r="AG158" i="1"/>
  <c r="AF158" i="1"/>
  <c r="U158" i="1"/>
  <c r="S158" i="1"/>
  <c r="Q158" i="1"/>
  <c r="O158" i="1"/>
  <c r="M158" i="1"/>
  <c r="K158" i="1"/>
  <c r="I158" i="1"/>
  <c r="G158" i="1"/>
  <c r="AG157" i="1"/>
  <c r="AF157" i="1"/>
  <c r="U157" i="1"/>
  <c r="S157" i="1"/>
  <c r="Q157" i="1"/>
  <c r="O157" i="1"/>
  <c r="M157" i="1"/>
  <c r="K157" i="1"/>
  <c r="I157" i="1"/>
  <c r="G157" i="1"/>
  <c r="AK156" i="1"/>
  <c r="AG156" i="1"/>
  <c r="AF156" i="1" s="1"/>
  <c r="U156" i="1"/>
  <c r="S156" i="1"/>
  <c r="Q156" i="1"/>
  <c r="O156" i="1"/>
  <c r="M156" i="1"/>
  <c r="K156" i="1"/>
  <c r="I156" i="1"/>
  <c r="G156" i="1"/>
  <c r="AG155" i="1"/>
  <c r="AF155" i="1" s="1"/>
  <c r="U155" i="1"/>
  <c r="S155" i="1"/>
  <c r="Q155" i="1"/>
  <c r="O155" i="1"/>
  <c r="M155" i="1"/>
  <c r="K155" i="1"/>
  <c r="I155" i="1"/>
  <c r="G155" i="1"/>
  <c r="AK155" i="1" s="1"/>
  <c r="AG154" i="1"/>
  <c r="AF154" i="1"/>
  <c r="U154" i="1"/>
  <c r="S154" i="1"/>
  <c r="Q154" i="1"/>
  <c r="O154" i="1"/>
  <c r="M154" i="1"/>
  <c r="K154" i="1"/>
  <c r="I154" i="1"/>
  <c r="G154" i="1"/>
  <c r="AG153" i="1"/>
  <c r="AF153" i="1"/>
  <c r="U153" i="1"/>
  <c r="S153" i="1"/>
  <c r="Q153" i="1"/>
  <c r="O153" i="1"/>
  <c r="M153" i="1"/>
  <c r="K153" i="1"/>
  <c r="I153" i="1"/>
  <c r="G153" i="1"/>
  <c r="AK153" i="1" s="1"/>
  <c r="AG152" i="1"/>
  <c r="AF152" i="1" s="1"/>
  <c r="U152" i="1"/>
  <c r="S152" i="1"/>
  <c r="Q152" i="1"/>
  <c r="O152" i="1"/>
  <c r="M152" i="1"/>
  <c r="K152" i="1"/>
  <c r="AK152" i="1" s="1"/>
  <c r="I152" i="1"/>
  <c r="G152" i="1"/>
  <c r="AG151" i="1"/>
  <c r="AF151" i="1" s="1"/>
  <c r="U151" i="1"/>
  <c r="S151" i="1"/>
  <c r="Q151" i="1"/>
  <c r="O151" i="1"/>
  <c r="M151" i="1"/>
  <c r="K151" i="1"/>
  <c r="I151" i="1"/>
  <c r="AK151" i="1" s="1"/>
  <c r="G151" i="1"/>
  <c r="AG150" i="1"/>
  <c r="AF150" i="1"/>
  <c r="U150" i="1"/>
  <c r="S150" i="1"/>
  <c r="Q150" i="1"/>
  <c r="O150" i="1"/>
  <c r="M150" i="1"/>
  <c r="K150" i="1"/>
  <c r="I150" i="1"/>
  <c r="G150" i="1"/>
  <c r="AG149" i="1"/>
  <c r="AF149" i="1"/>
  <c r="U149" i="1"/>
  <c r="S149" i="1"/>
  <c r="Q149" i="1"/>
  <c r="O149" i="1"/>
  <c r="M149" i="1"/>
  <c r="K149" i="1"/>
  <c r="I149" i="1"/>
  <c r="G149" i="1"/>
  <c r="AK148" i="1"/>
  <c r="AG148" i="1"/>
  <c r="AF148" i="1" s="1"/>
  <c r="U148" i="1"/>
  <c r="S148" i="1"/>
  <c r="Q148" i="1"/>
  <c r="O148" i="1"/>
  <c r="M148" i="1"/>
  <c r="K148" i="1"/>
  <c r="I148" i="1"/>
  <c r="G148" i="1"/>
  <c r="AG147" i="1"/>
  <c r="AF147" i="1" s="1"/>
  <c r="U147" i="1"/>
  <c r="S147" i="1"/>
  <c r="Q147" i="1"/>
  <c r="O147" i="1"/>
  <c r="M147" i="1"/>
  <c r="K147" i="1"/>
  <c r="I147" i="1"/>
  <c r="G147" i="1"/>
  <c r="AG146" i="1"/>
  <c r="AF146" i="1"/>
  <c r="U146" i="1"/>
  <c r="S146" i="1"/>
  <c r="Q146" i="1"/>
  <c r="O146" i="1"/>
  <c r="M146" i="1"/>
  <c r="K146" i="1"/>
  <c r="I146" i="1"/>
  <c r="G146" i="1"/>
  <c r="AK146" i="1" s="1"/>
  <c r="AG145" i="1"/>
  <c r="AF145" i="1"/>
  <c r="U145" i="1"/>
  <c r="S145" i="1"/>
  <c r="Q145" i="1"/>
  <c r="O145" i="1"/>
  <c r="M145" i="1"/>
  <c r="K145" i="1"/>
  <c r="I145" i="1"/>
  <c r="G145" i="1"/>
  <c r="AK145" i="1" s="1"/>
  <c r="U144" i="1"/>
  <c r="T144" i="1"/>
  <c r="AG144" i="1" s="1"/>
  <c r="AF144" i="1" s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G143" i="1"/>
  <c r="AF143" i="1" s="1"/>
  <c r="U143" i="1"/>
  <c r="T143" i="1"/>
  <c r="S143" i="1"/>
  <c r="R143" i="1"/>
  <c r="Q143" i="1"/>
  <c r="P143" i="1"/>
  <c r="N143" i="1"/>
  <c r="M143" i="1"/>
  <c r="L143" i="1"/>
  <c r="K143" i="1"/>
  <c r="J143" i="1"/>
  <c r="I143" i="1"/>
  <c r="H143" i="1"/>
  <c r="G143" i="1"/>
  <c r="F143" i="1"/>
  <c r="AG142" i="1"/>
  <c r="AF142" i="1"/>
  <c r="U142" i="1"/>
  <c r="S142" i="1"/>
  <c r="Q142" i="1"/>
  <c r="O142" i="1"/>
  <c r="M142" i="1"/>
  <c r="K142" i="1"/>
  <c r="I142" i="1"/>
  <c r="G142" i="1"/>
  <c r="AK142" i="1" s="1"/>
  <c r="AG141" i="1"/>
  <c r="AF141" i="1"/>
  <c r="U141" i="1"/>
  <c r="S141" i="1"/>
  <c r="Q141" i="1"/>
  <c r="O141" i="1"/>
  <c r="M141" i="1"/>
  <c r="K141" i="1"/>
  <c r="AK141" i="1" s="1"/>
  <c r="I141" i="1"/>
  <c r="G141" i="1"/>
  <c r="AG140" i="1"/>
  <c r="AF140" i="1" s="1"/>
  <c r="U140" i="1"/>
  <c r="S140" i="1"/>
  <c r="Q140" i="1"/>
  <c r="O140" i="1"/>
  <c r="M140" i="1"/>
  <c r="K140" i="1"/>
  <c r="AK140" i="1" s="1"/>
  <c r="I140" i="1"/>
  <c r="G140" i="1"/>
  <c r="AG139" i="1"/>
  <c r="AF139" i="1"/>
  <c r="U139" i="1"/>
  <c r="S139" i="1"/>
  <c r="Q139" i="1"/>
  <c r="O139" i="1"/>
  <c r="M139" i="1"/>
  <c r="K139" i="1"/>
  <c r="I139" i="1"/>
  <c r="G139" i="1"/>
  <c r="AK139" i="1" s="1"/>
  <c r="AG138" i="1"/>
  <c r="AF138" i="1"/>
  <c r="U138" i="1"/>
  <c r="S138" i="1"/>
  <c r="Q138" i="1"/>
  <c r="O138" i="1"/>
  <c r="M138" i="1"/>
  <c r="K138" i="1"/>
  <c r="I138" i="1"/>
  <c r="G138" i="1"/>
  <c r="AK138" i="1" s="1"/>
  <c r="AG137" i="1"/>
  <c r="AF137" i="1"/>
  <c r="U137" i="1"/>
  <c r="S137" i="1"/>
  <c r="Q137" i="1"/>
  <c r="O137" i="1"/>
  <c r="M137" i="1"/>
  <c r="K137" i="1"/>
  <c r="I137" i="1"/>
  <c r="G137" i="1"/>
  <c r="AK137" i="1" s="1"/>
  <c r="AG136" i="1"/>
  <c r="AF136" i="1" s="1"/>
  <c r="U136" i="1"/>
  <c r="S136" i="1"/>
  <c r="Q136" i="1"/>
  <c r="O136" i="1"/>
  <c r="M136" i="1"/>
  <c r="K136" i="1"/>
  <c r="I136" i="1"/>
  <c r="AK136" i="1" s="1"/>
  <c r="G136" i="1"/>
  <c r="AG135" i="1"/>
  <c r="AF135" i="1" s="1"/>
  <c r="U135" i="1"/>
  <c r="S135" i="1"/>
  <c r="Q135" i="1"/>
  <c r="O135" i="1"/>
  <c r="M135" i="1"/>
  <c r="K135" i="1"/>
  <c r="I135" i="1"/>
  <c r="G135" i="1"/>
  <c r="AG134" i="1"/>
  <c r="AF134" i="1"/>
  <c r="U134" i="1"/>
  <c r="S134" i="1"/>
  <c r="Q134" i="1"/>
  <c r="O134" i="1"/>
  <c r="M134" i="1"/>
  <c r="K134" i="1"/>
  <c r="I134" i="1"/>
  <c r="G134" i="1"/>
  <c r="AG133" i="1"/>
  <c r="AF133" i="1"/>
  <c r="U133" i="1"/>
  <c r="S133" i="1"/>
  <c r="Q133" i="1"/>
  <c r="O133" i="1"/>
  <c r="M133" i="1"/>
  <c r="K133" i="1"/>
  <c r="AK133" i="1" s="1"/>
  <c r="I133" i="1"/>
  <c r="G133" i="1"/>
  <c r="AG132" i="1"/>
  <c r="AF132" i="1" s="1"/>
  <c r="U132" i="1"/>
  <c r="S132" i="1"/>
  <c r="Q132" i="1"/>
  <c r="O132" i="1"/>
  <c r="M132" i="1"/>
  <c r="K132" i="1"/>
  <c r="AK132" i="1" s="1"/>
  <c r="I132" i="1"/>
  <c r="G132" i="1"/>
  <c r="AG131" i="1"/>
  <c r="AF131" i="1"/>
  <c r="U131" i="1"/>
  <c r="S131" i="1"/>
  <c r="Q131" i="1"/>
  <c r="O131" i="1"/>
  <c r="M131" i="1"/>
  <c r="K131" i="1"/>
  <c r="I131" i="1"/>
  <c r="G131" i="1"/>
  <c r="AK131" i="1" s="1"/>
  <c r="AG130" i="1"/>
  <c r="AF130" i="1"/>
  <c r="U130" i="1"/>
  <c r="S130" i="1"/>
  <c r="Q130" i="1"/>
  <c r="O130" i="1"/>
  <c r="M130" i="1"/>
  <c r="K130" i="1"/>
  <c r="I130" i="1"/>
  <c r="G130" i="1"/>
  <c r="AK130" i="1" s="1"/>
  <c r="AG129" i="1"/>
  <c r="AF129" i="1"/>
  <c r="U129" i="1"/>
  <c r="S129" i="1"/>
  <c r="Q129" i="1"/>
  <c r="O129" i="1"/>
  <c r="M129" i="1"/>
  <c r="K129" i="1"/>
  <c r="I129" i="1"/>
  <c r="G129" i="1"/>
  <c r="AK129" i="1" s="1"/>
  <c r="AG128" i="1"/>
  <c r="AF128" i="1" s="1"/>
  <c r="U128" i="1"/>
  <c r="S128" i="1"/>
  <c r="Q128" i="1"/>
  <c r="O128" i="1"/>
  <c r="M128" i="1"/>
  <c r="K128" i="1"/>
  <c r="I128" i="1"/>
  <c r="AK128" i="1" s="1"/>
  <c r="G128" i="1"/>
  <c r="AG127" i="1"/>
  <c r="AF127" i="1" s="1"/>
  <c r="U127" i="1"/>
  <c r="S127" i="1"/>
  <c r="Q127" i="1"/>
  <c r="O127" i="1"/>
  <c r="M127" i="1"/>
  <c r="K127" i="1"/>
  <c r="I127" i="1"/>
  <c r="G127" i="1"/>
  <c r="AG126" i="1"/>
  <c r="AF126" i="1"/>
  <c r="U126" i="1"/>
  <c r="S126" i="1"/>
  <c r="Q126" i="1"/>
  <c r="O126" i="1"/>
  <c r="M126" i="1"/>
  <c r="K126" i="1"/>
  <c r="I126" i="1"/>
  <c r="G126" i="1"/>
  <c r="AK125" i="1"/>
  <c r="AG125" i="1"/>
  <c r="AF125" i="1"/>
  <c r="U125" i="1"/>
  <c r="S125" i="1"/>
  <c r="Q125" i="1"/>
  <c r="O125" i="1"/>
  <c r="M125" i="1"/>
  <c r="K125" i="1"/>
  <c r="I125" i="1"/>
  <c r="G125" i="1"/>
  <c r="AG124" i="1"/>
  <c r="AF124" i="1" s="1"/>
  <c r="U124" i="1"/>
  <c r="S124" i="1"/>
  <c r="Q124" i="1"/>
  <c r="O124" i="1"/>
  <c r="M124" i="1"/>
  <c r="K124" i="1"/>
  <c r="AK124" i="1" s="1"/>
  <c r="I124" i="1"/>
  <c r="G124" i="1"/>
  <c r="AG123" i="1"/>
  <c r="AF123" i="1"/>
  <c r="U123" i="1"/>
  <c r="S123" i="1"/>
  <c r="Q123" i="1"/>
  <c r="O123" i="1"/>
  <c r="M123" i="1"/>
  <c r="K123" i="1"/>
  <c r="I123" i="1"/>
  <c r="G123" i="1"/>
  <c r="AK123" i="1" s="1"/>
  <c r="AG122" i="1"/>
  <c r="AF122" i="1"/>
  <c r="U122" i="1"/>
  <c r="S122" i="1"/>
  <c r="Q122" i="1"/>
  <c r="O122" i="1"/>
  <c r="M122" i="1"/>
  <c r="K122" i="1"/>
  <c r="I122" i="1"/>
  <c r="G122" i="1"/>
  <c r="AK122" i="1" s="1"/>
  <c r="AG121" i="1"/>
  <c r="AF121" i="1"/>
  <c r="U121" i="1"/>
  <c r="S121" i="1"/>
  <c r="Q121" i="1"/>
  <c r="O121" i="1"/>
  <c r="M121" i="1"/>
  <c r="K121" i="1"/>
  <c r="I121" i="1"/>
  <c r="G121" i="1"/>
  <c r="AK121" i="1" s="1"/>
  <c r="AG120" i="1"/>
  <c r="AF120" i="1" s="1"/>
  <c r="U120" i="1"/>
  <c r="S120" i="1"/>
  <c r="Q120" i="1"/>
  <c r="O120" i="1"/>
  <c r="M120" i="1"/>
  <c r="K120" i="1"/>
  <c r="I120" i="1"/>
  <c r="AK120" i="1" s="1"/>
  <c r="G120" i="1"/>
  <c r="AG119" i="1"/>
  <c r="AF119" i="1" s="1"/>
  <c r="U119" i="1"/>
  <c r="S119" i="1"/>
  <c r="Q119" i="1"/>
  <c r="O119" i="1"/>
  <c r="M119" i="1"/>
  <c r="K119" i="1"/>
  <c r="I119" i="1"/>
  <c r="G119" i="1"/>
  <c r="AG118" i="1"/>
  <c r="AF118" i="1"/>
  <c r="U118" i="1"/>
  <c r="S118" i="1"/>
  <c r="Q118" i="1"/>
  <c r="O118" i="1"/>
  <c r="M118" i="1"/>
  <c r="K118" i="1"/>
  <c r="I118" i="1"/>
  <c r="G118" i="1"/>
  <c r="AK117" i="1"/>
  <c r="AG117" i="1"/>
  <c r="AF117" i="1"/>
  <c r="U117" i="1"/>
  <c r="S117" i="1"/>
  <c r="Q117" i="1"/>
  <c r="O117" i="1"/>
  <c r="M117" i="1"/>
  <c r="K117" i="1"/>
  <c r="I117" i="1"/>
  <c r="G117" i="1"/>
  <c r="AG116" i="1"/>
  <c r="AF116" i="1" s="1"/>
  <c r="U116" i="1"/>
  <c r="S116" i="1"/>
  <c r="Q116" i="1"/>
  <c r="O116" i="1"/>
  <c r="M116" i="1"/>
  <c r="K116" i="1"/>
  <c r="AK116" i="1" s="1"/>
  <c r="I116" i="1"/>
  <c r="G116" i="1"/>
  <c r="AG115" i="1"/>
  <c r="AF115" i="1"/>
  <c r="U115" i="1"/>
  <c r="S115" i="1"/>
  <c r="Q115" i="1"/>
  <c r="O115" i="1"/>
  <c r="M115" i="1"/>
  <c r="K115" i="1"/>
  <c r="I115" i="1"/>
  <c r="G115" i="1"/>
  <c r="AK115" i="1" s="1"/>
  <c r="AG114" i="1"/>
  <c r="AF114" i="1"/>
  <c r="U114" i="1"/>
  <c r="S114" i="1"/>
  <c r="Q114" i="1"/>
  <c r="O114" i="1"/>
  <c r="M114" i="1"/>
  <c r="K114" i="1"/>
  <c r="I114" i="1"/>
  <c r="G114" i="1"/>
  <c r="AK114" i="1" s="1"/>
  <c r="AG113" i="1"/>
  <c r="AF113" i="1"/>
  <c r="U113" i="1"/>
  <c r="S113" i="1"/>
  <c r="Q113" i="1"/>
  <c r="O113" i="1"/>
  <c r="M113" i="1"/>
  <c r="K113" i="1"/>
  <c r="I113" i="1"/>
  <c r="G113" i="1"/>
  <c r="AK113" i="1" s="1"/>
  <c r="AG112" i="1"/>
  <c r="AF112" i="1" s="1"/>
  <c r="U112" i="1"/>
  <c r="S112" i="1"/>
  <c r="Q112" i="1"/>
  <c r="O112" i="1"/>
  <c r="M112" i="1"/>
  <c r="K112" i="1"/>
  <c r="I112" i="1"/>
  <c r="AK112" i="1" s="1"/>
  <c r="G112" i="1"/>
  <c r="AG111" i="1"/>
  <c r="AF111" i="1" s="1"/>
  <c r="U111" i="1"/>
  <c r="S111" i="1"/>
  <c r="Q111" i="1"/>
  <c r="O111" i="1"/>
  <c r="M111" i="1"/>
  <c r="K111" i="1"/>
  <c r="I111" i="1"/>
  <c r="G111" i="1"/>
  <c r="AG110" i="1"/>
  <c r="AF110" i="1"/>
  <c r="U110" i="1"/>
  <c r="S110" i="1"/>
  <c r="Q110" i="1"/>
  <c r="O110" i="1"/>
  <c r="M110" i="1"/>
  <c r="K110" i="1"/>
  <c r="I110" i="1"/>
  <c r="G110" i="1"/>
  <c r="AG109" i="1"/>
  <c r="AF109" i="1"/>
  <c r="U109" i="1"/>
  <c r="S109" i="1"/>
  <c r="Q109" i="1"/>
  <c r="O109" i="1"/>
  <c r="M109" i="1"/>
  <c r="K109" i="1"/>
  <c r="AK109" i="1" s="1"/>
  <c r="I109" i="1"/>
  <c r="G109" i="1"/>
  <c r="AG108" i="1"/>
  <c r="AF108" i="1" s="1"/>
  <c r="U108" i="1"/>
  <c r="S108" i="1"/>
  <c r="Q108" i="1"/>
  <c r="O108" i="1"/>
  <c r="M108" i="1"/>
  <c r="K108" i="1"/>
  <c r="AK108" i="1" s="1"/>
  <c r="I108" i="1"/>
  <c r="G108" i="1"/>
  <c r="AG107" i="1"/>
  <c r="AF107" i="1"/>
  <c r="U107" i="1"/>
  <c r="S107" i="1"/>
  <c r="Q107" i="1"/>
  <c r="O107" i="1"/>
  <c r="M107" i="1"/>
  <c r="K107" i="1"/>
  <c r="I107" i="1"/>
  <c r="G107" i="1"/>
  <c r="AK107" i="1" s="1"/>
  <c r="AG106" i="1"/>
  <c r="AF106" i="1"/>
  <c r="U106" i="1"/>
  <c r="S106" i="1"/>
  <c r="Q106" i="1"/>
  <c r="O106" i="1"/>
  <c r="M106" i="1"/>
  <c r="K106" i="1"/>
  <c r="I106" i="1"/>
  <c r="G106" i="1"/>
  <c r="AK106" i="1" s="1"/>
  <c r="AG105" i="1"/>
  <c r="AF105" i="1"/>
  <c r="U105" i="1"/>
  <c r="S105" i="1"/>
  <c r="Q105" i="1"/>
  <c r="O105" i="1"/>
  <c r="M105" i="1"/>
  <c r="K105" i="1"/>
  <c r="I105" i="1"/>
  <c r="G105" i="1"/>
  <c r="AK105" i="1" s="1"/>
  <c r="AG104" i="1"/>
  <c r="AF104" i="1" s="1"/>
  <c r="U104" i="1"/>
  <c r="S104" i="1"/>
  <c r="Q104" i="1"/>
  <c r="O104" i="1"/>
  <c r="M104" i="1"/>
  <c r="K104" i="1"/>
  <c r="I104" i="1"/>
  <c r="AK104" i="1" s="1"/>
  <c r="G104" i="1"/>
  <c r="AG103" i="1"/>
  <c r="AF103" i="1" s="1"/>
  <c r="U103" i="1"/>
  <c r="S103" i="1"/>
  <c r="Q103" i="1"/>
  <c r="O103" i="1"/>
  <c r="M103" i="1"/>
  <c r="K103" i="1"/>
  <c r="I103" i="1"/>
  <c r="AK103" i="1" s="1"/>
  <c r="G103" i="1"/>
  <c r="AG102" i="1"/>
  <c r="AF102" i="1"/>
  <c r="U102" i="1"/>
  <c r="S102" i="1"/>
  <c r="Q102" i="1"/>
  <c r="O102" i="1"/>
  <c r="M102" i="1"/>
  <c r="K102" i="1"/>
  <c r="I102" i="1"/>
  <c r="G102" i="1"/>
  <c r="AK102" i="1" s="1"/>
  <c r="AG101" i="1"/>
  <c r="AF101" i="1"/>
  <c r="U101" i="1"/>
  <c r="S101" i="1"/>
  <c r="Q101" i="1"/>
  <c r="O101" i="1"/>
  <c r="M101" i="1"/>
  <c r="K101" i="1"/>
  <c r="AK101" i="1" s="1"/>
  <c r="I101" i="1"/>
  <c r="G101" i="1"/>
  <c r="AG100" i="1"/>
  <c r="AF100" i="1" s="1"/>
  <c r="U100" i="1"/>
  <c r="S100" i="1"/>
  <c r="Q100" i="1"/>
  <c r="O100" i="1"/>
  <c r="M100" i="1"/>
  <c r="AK100" i="1" s="1"/>
  <c r="K100" i="1"/>
  <c r="I100" i="1"/>
  <c r="G100" i="1"/>
  <c r="AG99" i="1"/>
  <c r="AF99" i="1" s="1"/>
  <c r="U99" i="1"/>
  <c r="S99" i="1"/>
  <c r="Q99" i="1"/>
  <c r="O99" i="1"/>
  <c r="M99" i="1"/>
  <c r="K99" i="1"/>
  <c r="I99" i="1"/>
  <c r="G99" i="1"/>
  <c r="AG98" i="1"/>
  <c r="AF98" i="1" s="1"/>
  <c r="U98" i="1"/>
  <c r="S98" i="1"/>
  <c r="Q98" i="1"/>
  <c r="O98" i="1"/>
  <c r="M98" i="1"/>
  <c r="K98" i="1"/>
  <c r="I98" i="1"/>
  <c r="G98" i="1"/>
  <c r="AG97" i="1"/>
  <c r="AF97" i="1"/>
  <c r="U97" i="1"/>
  <c r="S97" i="1"/>
  <c r="Q97" i="1"/>
  <c r="O97" i="1"/>
  <c r="M97" i="1"/>
  <c r="K97" i="1"/>
  <c r="I97" i="1"/>
  <c r="G97" i="1"/>
  <c r="AG96" i="1"/>
  <c r="AF96" i="1" s="1"/>
  <c r="U96" i="1"/>
  <c r="S96" i="1"/>
  <c r="Q96" i="1"/>
  <c r="O96" i="1"/>
  <c r="M96" i="1"/>
  <c r="K96" i="1"/>
  <c r="I96" i="1"/>
  <c r="AK96" i="1" s="1"/>
  <c r="G96" i="1"/>
  <c r="AG95" i="1"/>
  <c r="AF95" i="1" s="1"/>
  <c r="U95" i="1"/>
  <c r="S95" i="1"/>
  <c r="Q95" i="1"/>
  <c r="O95" i="1"/>
  <c r="M95" i="1"/>
  <c r="K95" i="1"/>
  <c r="I95" i="1"/>
  <c r="AK95" i="1" s="1"/>
  <c r="G95" i="1"/>
  <c r="AG94" i="1"/>
  <c r="AF94" i="1"/>
  <c r="U94" i="1"/>
  <c r="S94" i="1"/>
  <c r="Q94" i="1"/>
  <c r="O94" i="1"/>
  <c r="M94" i="1"/>
  <c r="K94" i="1"/>
  <c r="I94" i="1"/>
  <c r="G94" i="1"/>
  <c r="AG93" i="1"/>
  <c r="AF93" i="1"/>
  <c r="U93" i="1"/>
  <c r="S93" i="1"/>
  <c r="Q93" i="1"/>
  <c r="O93" i="1"/>
  <c r="M93" i="1"/>
  <c r="K93" i="1"/>
  <c r="AK93" i="1" s="1"/>
  <c r="I93" i="1"/>
  <c r="G93" i="1"/>
  <c r="AG92" i="1"/>
  <c r="AF92" i="1" s="1"/>
  <c r="U92" i="1"/>
  <c r="S92" i="1"/>
  <c r="Q92" i="1"/>
  <c r="O92" i="1"/>
  <c r="M92" i="1"/>
  <c r="K92" i="1"/>
  <c r="AK92" i="1" s="1"/>
  <c r="I92" i="1"/>
  <c r="G92" i="1"/>
  <c r="AG91" i="1"/>
  <c r="AF91" i="1"/>
  <c r="U91" i="1"/>
  <c r="S91" i="1"/>
  <c r="Q91" i="1"/>
  <c r="O91" i="1"/>
  <c r="M91" i="1"/>
  <c r="K91" i="1"/>
  <c r="I91" i="1"/>
  <c r="G91" i="1"/>
  <c r="AK91" i="1" s="1"/>
  <c r="AG90" i="1"/>
  <c r="AF90" i="1"/>
  <c r="U90" i="1"/>
  <c r="S90" i="1"/>
  <c r="Q90" i="1"/>
  <c r="O90" i="1"/>
  <c r="M90" i="1"/>
  <c r="K90" i="1"/>
  <c r="I90" i="1"/>
  <c r="G90" i="1"/>
  <c r="AK90" i="1" s="1"/>
  <c r="AG89" i="1"/>
  <c r="AF89" i="1"/>
  <c r="U89" i="1"/>
  <c r="S89" i="1"/>
  <c r="Q89" i="1"/>
  <c r="O89" i="1"/>
  <c r="M89" i="1"/>
  <c r="K89" i="1"/>
  <c r="I89" i="1"/>
  <c r="G89" i="1"/>
  <c r="AG88" i="1"/>
  <c r="AF88" i="1" s="1"/>
  <c r="U88" i="1"/>
  <c r="S88" i="1"/>
  <c r="Q88" i="1"/>
  <c r="O88" i="1"/>
  <c r="M88" i="1"/>
  <c r="K88" i="1"/>
  <c r="I88" i="1"/>
  <c r="AK88" i="1" s="1"/>
  <c r="G88" i="1"/>
  <c r="AG87" i="1"/>
  <c r="AF87" i="1" s="1"/>
  <c r="U87" i="1"/>
  <c r="S87" i="1"/>
  <c r="Q87" i="1"/>
  <c r="O87" i="1"/>
  <c r="M87" i="1"/>
  <c r="K87" i="1"/>
  <c r="I87" i="1"/>
  <c r="AK87" i="1" s="1"/>
  <c r="G87" i="1"/>
  <c r="AG86" i="1"/>
  <c r="AF86" i="1"/>
  <c r="U86" i="1"/>
  <c r="S86" i="1"/>
  <c r="Q86" i="1"/>
  <c r="O86" i="1"/>
  <c r="M86" i="1"/>
  <c r="K86" i="1"/>
  <c r="I86" i="1"/>
  <c r="G86" i="1"/>
  <c r="AK86" i="1" s="1"/>
  <c r="AG85" i="1"/>
  <c r="AF85" i="1"/>
  <c r="U85" i="1"/>
  <c r="S85" i="1"/>
  <c r="Q85" i="1"/>
  <c r="O85" i="1"/>
  <c r="M85" i="1"/>
  <c r="K85" i="1"/>
  <c r="I85" i="1"/>
  <c r="G85" i="1"/>
  <c r="AK85" i="1" s="1"/>
  <c r="AG84" i="1"/>
  <c r="AF84" i="1" s="1"/>
  <c r="U84" i="1"/>
  <c r="S84" i="1"/>
  <c r="Q84" i="1"/>
  <c r="O84" i="1"/>
  <c r="M84" i="1"/>
  <c r="AK84" i="1" s="1"/>
  <c r="K84" i="1"/>
  <c r="I84" i="1"/>
  <c r="G84" i="1"/>
  <c r="AG83" i="1"/>
  <c r="AF83" i="1" s="1"/>
  <c r="U83" i="1"/>
  <c r="S83" i="1"/>
  <c r="Q83" i="1"/>
  <c r="O83" i="1"/>
  <c r="M83" i="1"/>
  <c r="K83" i="1"/>
  <c r="I83" i="1"/>
  <c r="G83" i="1"/>
  <c r="AG82" i="1"/>
  <c r="AF82" i="1" s="1"/>
  <c r="U82" i="1"/>
  <c r="S82" i="1"/>
  <c r="Q82" i="1"/>
  <c r="O82" i="1"/>
  <c r="M82" i="1"/>
  <c r="K82" i="1"/>
  <c r="I82" i="1"/>
  <c r="G82" i="1"/>
  <c r="AG81" i="1"/>
  <c r="AF81" i="1"/>
  <c r="U81" i="1"/>
  <c r="S81" i="1"/>
  <c r="Q81" i="1"/>
  <c r="O81" i="1"/>
  <c r="M81" i="1"/>
  <c r="K81" i="1"/>
  <c r="I81" i="1"/>
  <c r="G81" i="1"/>
  <c r="AG80" i="1"/>
  <c r="AF80" i="1" s="1"/>
  <c r="AD80" i="1"/>
  <c r="U80" i="1"/>
  <c r="S80" i="1"/>
  <c r="Q80" i="1"/>
  <c r="O80" i="1"/>
  <c r="M80" i="1"/>
  <c r="K80" i="1"/>
  <c r="I80" i="1"/>
  <c r="G80" i="1"/>
  <c r="AK80" i="1" s="1"/>
  <c r="AG79" i="1"/>
  <c r="AF79" i="1" s="1"/>
  <c r="AD79" i="1"/>
  <c r="U79" i="1"/>
  <c r="S79" i="1"/>
  <c r="Q79" i="1"/>
  <c r="O79" i="1"/>
  <c r="M79" i="1"/>
  <c r="AK79" i="1" s="1"/>
  <c r="K79" i="1"/>
  <c r="I79" i="1"/>
  <c r="G79" i="1"/>
  <c r="AG78" i="1"/>
  <c r="AF78" i="1" s="1"/>
  <c r="AD78" i="1"/>
  <c r="U78" i="1"/>
  <c r="S78" i="1"/>
  <c r="Q78" i="1"/>
  <c r="O78" i="1"/>
  <c r="M78" i="1"/>
  <c r="K78" i="1"/>
  <c r="AK78" i="1" s="1"/>
  <c r="I78" i="1"/>
  <c r="G78" i="1"/>
  <c r="AG77" i="1"/>
  <c r="AF77" i="1" s="1"/>
  <c r="AD77" i="1"/>
  <c r="U77" i="1"/>
  <c r="S77" i="1"/>
  <c r="Q77" i="1"/>
  <c r="O77" i="1"/>
  <c r="M77" i="1"/>
  <c r="AK77" i="1" s="1"/>
  <c r="K77" i="1"/>
  <c r="I77" i="1"/>
  <c r="G77" i="1"/>
  <c r="AG76" i="1"/>
  <c r="AF76" i="1" s="1"/>
  <c r="AD76" i="1"/>
  <c r="U76" i="1"/>
  <c r="S76" i="1"/>
  <c r="Q76" i="1"/>
  <c r="O76" i="1"/>
  <c r="M76" i="1"/>
  <c r="K76" i="1"/>
  <c r="AK76" i="1" s="1"/>
  <c r="I76" i="1"/>
  <c r="G76" i="1"/>
  <c r="AG75" i="1"/>
  <c r="AF75" i="1" s="1"/>
  <c r="AD75" i="1"/>
  <c r="U75" i="1"/>
  <c r="S75" i="1"/>
  <c r="Q75" i="1"/>
  <c r="O75" i="1"/>
  <c r="M75" i="1"/>
  <c r="AK75" i="1" s="1"/>
  <c r="K75" i="1"/>
  <c r="I75" i="1"/>
  <c r="G75" i="1"/>
  <c r="AG74" i="1"/>
  <c r="AF74" i="1" s="1"/>
  <c r="AD74" i="1"/>
  <c r="U74" i="1"/>
  <c r="S74" i="1"/>
  <c r="Q74" i="1"/>
  <c r="O74" i="1"/>
  <c r="M74" i="1"/>
  <c r="K74" i="1"/>
  <c r="AK74" i="1" s="1"/>
  <c r="I74" i="1"/>
  <c r="G74" i="1"/>
  <c r="AG73" i="1"/>
  <c r="AF73" i="1" s="1"/>
  <c r="AD73" i="1"/>
  <c r="U73" i="1"/>
  <c r="S73" i="1"/>
  <c r="Q73" i="1"/>
  <c r="O73" i="1"/>
  <c r="M73" i="1"/>
  <c r="AK73" i="1" s="1"/>
  <c r="K73" i="1"/>
  <c r="I73" i="1"/>
  <c r="G73" i="1"/>
  <c r="AG72" i="1"/>
  <c r="AF72" i="1" s="1"/>
  <c r="AD72" i="1"/>
  <c r="U72" i="1"/>
  <c r="S72" i="1"/>
  <c r="Q72" i="1"/>
  <c r="O72" i="1"/>
  <c r="M72" i="1"/>
  <c r="K72" i="1"/>
  <c r="I72" i="1"/>
  <c r="G72" i="1"/>
  <c r="AK72" i="1" s="1"/>
  <c r="AG71" i="1"/>
  <c r="AF71" i="1" s="1"/>
  <c r="AD71" i="1"/>
  <c r="U71" i="1"/>
  <c r="S71" i="1"/>
  <c r="Q71" i="1"/>
  <c r="O71" i="1"/>
  <c r="M71" i="1"/>
  <c r="AK71" i="1" s="1"/>
  <c r="K71" i="1"/>
  <c r="I71" i="1"/>
  <c r="G71" i="1"/>
  <c r="AG70" i="1"/>
  <c r="AF70" i="1" s="1"/>
  <c r="U70" i="1"/>
  <c r="S70" i="1"/>
  <c r="Q70" i="1"/>
  <c r="O70" i="1"/>
  <c r="M70" i="1"/>
  <c r="K70" i="1"/>
  <c r="I70" i="1"/>
  <c r="AK70" i="1" s="1"/>
  <c r="G70" i="1"/>
  <c r="AG69" i="1"/>
  <c r="AF69" i="1" s="1"/>
  <c r="U69" i="1"/>
  <c r="S69" i="1"/>
  <c r="Q69" i="1"/>
  <c r="O69" i="1"/>
  <c r="M69" i="1"/>
  <c r="K69" i="1"/>
  <c r="I69" i="1"/>
  <c r="AK69" i="1" s="1"/>
  <c r="G69" i="1"/>
  <c r="AG68" i="1"/>
  <c r="AF68" i="1"/>
  <c r="AD68" i="1"/>
  <c r="U68" i="1"/>
  <c r="S68" i="1"/>
  <c r="Q68" i="1"/>
  <c r="O68" i="1"/>
  <c r="M68" i="1"/>
  <c r="K68" i="1"/>
  <c r="I68" i="1"/>
  <c r="G68" i="1"/>
  <c r="AK68" i="1" s="1"/>
  <c r="AG67" i="1"/>
  <c r="AF67" i="1"/>
  <c r="AD67" i="1"/>
  <c r="U67" i="1"/>
  <c r="S67" i="1"/>
  <c r="Q67" i="1"/>
  <c r="O67" i="1"/>
  <c r="M67" i="1"/>
  <c r="K67" i="1"/>
  <c r="I67" i="1"/>
  <c r="G67" i="1"/>
  <c r="AG66" i="1"/>
  <c r="AF66" i="1" s="1"/>
  <c r="AD66" i="1"/>
  <c r="U66" i="1"/>
  <c r="S66" i="1"/>
  <c r="Q66" i="1"/>
  <c r="O66" i="1"/>
  <c r="M66" i="1"/>
  <c r="K66" i="1"/>
  <c r="I66" i="1"/>
  <c r="G66" i="1"/>
  <c r="AK66" i="1" s="1"/>
  <c r="AG65" i="1"/>
  <c r="AF65" i="1"/>
  <c r="AD65" i="1"/>
  <c r="U65" i="1"/>
  <c r="S65" i="1"/>
  <c r="Q65" i="1"/>
  <c r="O65" i="1"/>
  <c r="M65" i="1"/>
  <c r="K65" i="1"/>
  <c r="I65" i="1"/>
  <c r="G65" i="1"/>
  <c r="AG64" i="1"/>
  <c r="AF64" i="1" s="1"/>
  <c r="AD64" i="1"/>
  <c r="U64" i="1"/>
  <c r="S64" i="1"/>
  <c r="Q64" i="1"/>
  <c r="O64" i="1"/>
  <c r="M64" i="1"/>
  <c r="K64" i="1"/>
  <c r="I64" i="1"/>
  <c r="G64" i="1"/>
  <c r="AG63" i="1"/>
  <c r="AF63" i="1"/>
  <c r="AD63" i="1"/>
  <c r="U63" i="1"/>
  <c r="S63" i="1"/>
  <c r="Q63" i="1"/>
  <c r="O63" i="1"/>
  <c r="M63" i="1"/>
  <c r="K63" i="1"/>
  <c r="I63" i="1"/>
  <c r="G63" i="1"/>
  <c r="AG62" i="1"/>
  <c r="AF62" i="1" s="1"/>
  <c r="U62" i="1"/>
  <c r="S62" i="1"/>
  <c r="Q62" i="1"/>
  <c r="O62" i="1"/>
  <c r="M62" i="1"/>
  <c r="K62" i="1"/>
  <c r="I62" i="1"/>
  <c r="G62" i="1"/>
  <c r="AG61" i="1"/>
  <c r="AF61" i="1"/>
  <c r="AD61" i="1"/>
  <c r="U61" i="1"/>
  <c r="S61" i="1"/>
  <c r="Q61" i="1"/>
  <c r="O61" i="1"/>
  <c r="M61" i="1"/>
  <c r="K61" i="1"/>
  <c r="I61" i="1"/>
  <c r="AK61" i="1" s="1"/>
  <c r="G61" i="1"/>
  <c r="AG60" i="1"/>
  <c r="AF60" i="1"/>
  <c r="AD60" i="1"/>
  <c r="U60" i="1"/>
  <c r="S60" i="1"/>
  <c r="Q60" i="1"/>
  <c r="O60" i="1"/>
  <c r="M60" i="1"/>
  <c r="K60" i="1"/>
  <c r="I60" i="1"/>
  <c r="G60" i="1"/>
  <c r="AK60" i="1" s="1"/>
  <c r="AG59" i="1"/>
  <c r="AF59" i="1"/>
  <c r="AD59" i="1"/>
  <c r="U59" i="1"/>
  <c r="S59" i="1"/>
  <c r="Q59" i="1"/>
  <c r="O59" i="1"/>
  <c r="M59" i="1"/>
  <c r="K59" i="1"/>
  <c r="I59" i="1"/>
  <c r="G59" i="1"/>
  <c r="AK59" i="1" s="1"/>
  <c r="AG58" i="1"/>
  <c r="AF58" i="1"/>
  <c r="AD58" i="1"/>
  <c r="U58" i="1"/>
  <c r="S58" i="1"/>
  <c r="Q58" i="1"/>
  <c r="O58" i="1"/>
  <c r="M58" i="1"/>
  <c r="K58" i="1"/>
  <c r="I58" i="1"/>
  <c r="G58" i="1"/>
  <c r="AG57" i="1"/>
  <c r="AF57" i="1"/>
  <c r="AD57" i="1"/>
  <c r="U57" i="1"/>
  <c r="S57" i="1"/>
  <c r="Q57" i="1"/>
  <c r="O57" i="1"/>
  <c r="M57" i="1"/>
  <c r="AK57" i="1" s="1"/>
  <c r="K57" i="1"/>
  <c r="I57" i="1"/>
  <c r="G57" i="1"/>
  <c r="AG56" i="1"/>
  <c r="AF56" i="1"/>
  <c r="AD56" i="1"/>
  <c r="U56" i="1"/>
  <c r="S56" i="1"/>
  <c r="Q56" i="1"/>
  <c r="O56" i="1"/>
  <c r="M56" i="1"/>
  <c r="K56" i="1"/>
  <c r="I56" i="1"/>
  <c r="G56" i="1"/>
  <c r="AK56" i="1" s="1"/>
  <c r="AG55" i="1"/>
  <c r="AF55" i="1"/>
  <c r="AD55" i="1"/>
  <c r="U55" i="1"/>
  <c r="S55" i="1"/>
  <c r="Q55" i="1"/>
  <c r="O55" i="1"/>
  <c r="M55" i="1"/>
  <c r="K55" i="1"/>
  <c r="I55" i="1"/>
  <c r="G55" i="1"/>
  <c r="AK55" i="1" s="1"/>
  <c r="AG54" i="1"/>
  <c r="AF54" i="1"/>
  <c r="AD54" i="1"/>
  <c r="U54" i="1"/>
  <c r="S54" i="1"/>
  <c r="Q54" i="1"/>
  <c r="O54" i="1"/>
  <c r="M54" i="1"/>
  <c r="K54" i="1"/>
  <c r="I54" i="1"/>
  <c r="G54" i="1"/>
  <c r="AK53" i="1"/>
  <c r="AG53" i="1"/>
  <c r="AF53" i="1"/>
  <c r="AD53" i="1"/>
  <c r="U53" i="1"/>
  <c r="S53" i="1"/>
  <c r="Q53" i="1"/>
  <c r="O53" i="1"/>
  <c r="M53" i="1"/>
  <c r="K53" i="1"/>
  <c r="I53" i="1"/>
  <c r="G53" i="1"/>
  <c r="AG52" i="1"/>
  <c r="AF52" i="1"/>
  <c r="AD52" i="1"/>
  <c r="U52" i="1"/>
  <c r="S52" i="1"/>
  <c r="Q52" i="1"/>
  <c r="O52" i="1"/>
  <c r="M52" i="1"/>
  <c r="K52" i="1"/>
  <c r="I52" i="1"/>
  <c r="G52" i="1"/>
  <c r="AG51" i="1"/>
  <c r="AF51" i="1"/>
  <c r="AD51" i="1"/>
  <c r="U51" i="1"/>
  <c r="S51" i="1"/>
  <c r="Q51" i="1"/>
  <c r="O51" i="1"/>
  <c r="M51" i="1"/>
  <c r="K51" i="1"/>
  <c r="I51" i="1"/>
  <c r="G51" i="1"/>
  <c r="AK51" i="1" s="1"/>
  <c r="AG50" i="1"/>
  <c r="AF50" i="1"/>
  <c r="AD50" i="1"/>
  <c r="U50" i="1"/>
  <c r="S50" i="1"/>
  <c r="Q50" i="1"/>
  <c r="O50" i="1"/>
  <c r="M50" i="1"/>
  <c r="K50" i="1"/>
  <c r="I50" i="1"/>
  <c r="G50" i="1"/>
  <c r="AG49" i="1"/>
  <c r="AF49" i="1"/>
  <c r="AD49" i="1"/>
  <c r="U49" i="1"/>
  <c r="S49" i="1"/>
  <c r="Q49" i="1"/>
  <c r="O49" i="1"/>
  <c r="M49" i="1"/>
  <c r="K49" i="1"/>
  <c r="I49" i="1"/>
  <c r="AK49" i="1" s="1"/>
  <c r="G49" i="1"/>
  <c r="AG48" i="1"/>
  <c r="AF48" i="1"/>
  <c r="AD48" i="1"/>
  <c r="U48" i="1"/>
  <c r="S48" i="1"/>
  <c r="Q48" i="1"/>
  <c r="O48" i="1"/>
  <c r="M48" i="1"/>
  <c r="K48" i="1"/>
  <c r="I48" i="1"/>
  <c r="G48" i="1"/>
  <c r="AF47" i="1"/>
  <c r="AD47" i="1"/>
  <c r="U47" i="1"/>
  <c r="T47" i="1"/>
  <c r="AG47" i="1" s="1"/>
  <c r="S47" i="1"/>
  <c r="Q47" i="1"/>
  <c r="O47" i="1"/>
  <c r="M47" i="1"/>
  <c r="K47" i="1"/>
  <c r="I47" i="1"/>
  <c r="G47" i="1"/>
  <c r="AK47" i="1" s="1"/>
  <c r="D47" i="1"/>
  <c r="AD46" i="1"/>
  <c r="U46" i="1"/>
  <c r="T46" i="1"/>
  <c r="AG46" i="1" s="1"/>
  <c r="AF46" i="1" s="1"/>
  <c r="S46" i="1"/>
  <c r="Q46" i="1"/>
  <c r="O46" i="1"/>
  <c r="M46" i="1"/>
  <c r="K46" i="1"/>
  <c r="I46" i="1"/>
  <c r="G46" i="1"/>
  <c r="D46" i="1"/>
  <c r="AG45" i="1"/>
  <c r="AF45" i="1"/>
  <c r="AD45" i="1"/>
  <c r="U45" i="1"/>
  <c r="T45" i="1"/>
  <c r="S45" i="1"/>
  <c r="Q45" i="1"/>
  <c r="O45" i="1"/>
  <c r="AK45" i="1" s="1"/>
  <c r="M45" i="1"/>
  <c r="K45" i="1"/>
  <c r="I45" i="1"/>
  <c r="G45" i="1"/>
  <c r="D45" i="1"/>
  <c r="AG44" i="1"/>
  <c r="AF44" i="1"/>
  <c r="AD44" i="1"/>
  <c r="U44" i="1"/>
  <c r="T44" i="1"/>
  <c r="S44" i="1"/>
  <c r="Q44" i="1"/>
  <c r="O44" i="1"/>
  <c r="M44" i="1"/>
  <c r="K44" i="1"/>
  <c r="I44" i="1"/>
  <c r="G44" i="1"/>
  <c r="AK44" i="1" s="1"/>
  <c r="D44" i="1"/>
  <c r="AD43" i="1"/>
  <c r="U43" i="1"/>
  <c r="T43" i="1"/>
  <c r="AG43" i="1" s="1"/>
  <c r="AF43" i="1" s="1"/>
  <c r="S43" i="1"/>
  <c r="Q43" i="1"/>
  <c r="O43" i="1"/>
  <c r="M43" i="1"/>
  <c r="K43" i="1"/>
  <c r="I43" i="1"/>
  <c r="AK43" i="1" s="1"/>
  <c r="G43" i="1"/>
  <c r="D43" i="1"/>
  <c r="AG42" i="1"/>
  <c r="AF42" i="1" s="1"/>
  <c r="AD42" i="1"/>
  <c r="U42" i="1"/>
  <c r="T42" i="1"/>
  <c r="S42" i="1"/>
  <c r="Q42" i="1"/>
  <c r="O42" i="1"/>
  <c r="M42" i="1"/>
  <c r="K42" i="1"/>
  <c r="I42" i="1"/>
  <c r="G42" i="1"/>
  <c r="AK42" i="1" s="1"/>
  <c r="D42" i="1"/>
  <c r="AG41" i="1"/>
  <c r="AF41" i="1"/>
  <c r="AD41" i="1"/>
  <c r="U41" i="1"/>
  <c r="T41" i="1"/>
  <c r="S41" i="1"/>
  <c r="Q41" i="1"/>
  <c r="O41" i="1"/>
  <c r="M41" i="1"/>
  <c r="K41" i="1"/>
  <c r="I41" i="1"/>
  <c r="AK41" i="1" s="1"/>
  <c r="G41" i="1"/>
  <c r="D41" i="1"/>
  <c r="AD40" i="1"/>
  <c r="U40" i="1"/>
  <c r="T40" i="1"/>
  <c r="AG40" i="1" s="1"/>
  <c r="AF40" i="1" s="1"/>
  <c r="S40" i="1"/>
  <c r="Q40" i="1"/>
  <c r="O40" i="1"/>
  <c r="M40" i="1"/>
  <c r="K40" i="1"/>
  <c r="I40" i="1"/>
  <c r="G40" i="1"/>
  <c r="D40" i="1"/>
  <c r="AF39" i="1"/>
  <c r="AD39" i="1"/>
  <c r="U39" i="1"/>
  <c r="T39" i="1"/>
  <c r="AG39" i="1" s="1"/>
  <c r="S39" i="1"/>
  <c r="Q39" i="1"/>
  <c r="O39" i="1"/>
  <c r="M39" i="1"/>
  <c r="K39" i="1"/>
  <c r="I39" i="1"/>
  <c r="G39" i="1"/>
  <c r="AK39" i="1" s="1"/>
  <c r="D39" i="1"/>
  <c r="AD38" i="1"/>
  <c r="U38" i="1"/>
  <c r="T38" i="1"/>
  <c r="AG38" i="1" s="1"/>
  <c r="S38" i="1"/>
  <c r="Q38" i="1"/>
  <c r="O38" i="1"/>
  <c r="M38" i="1"/>
  <c r="K38" i="1"/>
  <c r="I38" i="1"/>
  <c r="G38" i="1"/>
  <c r="D38" i="1"/>
  <c r="AG37" i="1"/>
  <c r="AF37" i="1"/>
  <c r="AD37" i="1"/>
  <c r="U37" i="1"/>
  <c r="T37" i="1"/>
  <c r="S37" i="1"/>
  <c r="Q37" i="1"/>
  <c r="O37" i="1"/>
  <c r="M37" i="1"/>
  <c r="K37" i="1"/>
  <c r="I37" i="1"/>
  <c r="G37" i="1"/>
  <c r="AK37" i="1" s="1"/>
  <c r="D37" i="1"/>
  <c r="AG36" i="1"/>
  <c r="AF36" i="1"/>
  <c r="AD36" i="1"/>
  <c r="U36" i="1"/>
  <c r="T36" i="1"/>
  <c r="S36" i="1"/>
  <c r="Q36" i="1"/>
  <c r="O36" i="1"/>
  <c r="M36" i="1"/>
  <c r="K36" i="1"/>
  <c r="I36" i="1"/>
  <c r="G36" i="1"/>
  <c r="AK36" i="1" s="1"/>
  <c r="D36" i="1"/>
  <c r="AD35" i="1"/>
  <c r="U35" i="1"/>
  <c r="T35" i="1"/>
  <c r="AG35" i="1" s="1"/>
  <c r="AF35" i="1" s="1"/>
  <c r="S35" i="1"/>
  <c r="Q35" i="1"/>
  <c r="AK35" i="1" s="1"/>
  <c r="O35" i="1"/>
  <c r="M35" i="1"/>
  <c r="K35" i="1"/>
  <c r="I35" i="1"/>
  <c r="G35" i="1"/>
  <c r="D35" i="1"/>
  <c r="AG34" i="1"/>
  <c r="AF34" i="1" s="1"/>
  <c r="AD34" i="1"/>
  <c r="U34" i="1"/>
  <c r="T34" i="1"/>
  <c r="S34" i="1"/>
  <c r="Q34" i="1"/>
  <c r="O34" i="1"/>
  <c r="M34" i="1"/>
  <c r="AK34" i="1" s="1"/>
  <c r="K34" i="1"/>
  <c r="I34" i="1"/>
  <c r="D34" i="1"/>
  <c r="AD33" i="1"/>
  <c r="U33" i="1"/>
  <c r="T33" i="1"/>
  <c r="AG33" i="1" s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AK32" i="1"/>
  <c r="AD32" i="1"/>
  <c r="U32" i="1"/>
  <c r="T32" i="1"/>
  <c r="AG32" i="1" s="1"/>
  <c r="AF32" i="1" s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AD31" i="1"/>
  <c r="U31" i="1"/>
  <c r="T31" i="1"/>
  <c r="AG31" i="1" s="1"/>
  <c r="AF31" i="1" s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AD30" i="1"/>
  <c r="U30" i="1"/>
  <c r="T30" i="1"/>
  <c r="AG30" i="1" s="1"/>
  <c r="AF30" i="1" s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AG29" i="1"/>
  <c r="AF29" i="1" s="1"/>
  <c r="AD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K29" i="1" s="1"/>
  <c r="H29" i="1"/>
  <c r="G29" i="1"/>
  <c r="F29" i="1"/>
  <c r="D29" i="1"/>
  <c r="AF28" i="1"/>
  <c r="AD28" i="1"/>
  <c r="U28" i="1"/>
  <c r="T28" i="1"/>
  <c r="AG28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K28" i="1" s="1"/>
  <c r="F28" i="1"/>
  <c r="D28" i="1"/>
  <c r="AG27" i="1"/>
  <c r="AF27" i="1"/>
  <c r="AD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AG26" i="1"/>
  <c r="AF26" i="1" s="1"/>
  <c r="AD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K26" i="1" s="1"/>
  <c r="H26" i="1"/>
  <c r="G26" i="1"/>
  <c r="F26" i="1"/>
  <c r="D26" i="1"/>
  <c r="AG25" i="1"/>
  <c r="AF25" i="1"/>
  <c r="AD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K25" i="1" s="1"/>
  <c r="F25" i="1"/>
  <c r="D25" i="1"/>
  <c r="AD24" i="1"/>
  <c r="U24" i="1"/>
  <c r="T24" i="1"/>
  <c r="AG24" i="1" s="1"/>
  <c r="AF24" i="1" s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K24" i="1" s="1"/>
  <c r="F24" i="1"/>
  <c r="D24" i="1"/>
  <c r="AD23" i="1"/>
  <c r="U23" i="1"/>
  <c r="T23" i="1"/>
  <c r="AG23" i="1" s="1"/>
  <c r="AF23" i="1" s="1"/>
  <c r="S23" i="1"/>
  <c r="R23" i="1"/>
  <c r="Q23" i="1"/>
  <c r="P23" i="1"/>
  <c r="O23" i="1"/>
  <c r="N23" i="1"/>
  <c r="M23" i="1"/>
  <c r="L23" i="1"/>
  <c r="K23" i="1"/>
  <c r="J23" i="1"/>
  <c r="I23" i="1"/>
  <c r="AK23" i="1" s="1"/>
  <c r="H23" i="1"/>
  <c r="G23" i="1"/>
  <c r="F23" i="1"/>
  <c r="D23" i="1"/>
  <c r="AD22" i="1"/>
  <c r="U22" i="1"/>
  <c r="T22" i="1"/>
  <c r="AG22" i="1" s="1"/>
  <c r="AF22" i="1" s="1"/>
  <c r="S22" i="1"/>
  <c r="R22" i="1"/>
  <c r="Q22" i="1"/>
  <c r="P22" i="1"/>
  <c r="O22" i="1"/>
  <c r="N22" i="1"/>
  <c r="M22" i="1"/>
  <c r="L22" i="1"/>
  <c r="K22" i="1"/>
  <c r="J22" i="1"/>
  <c r="I22" i="1"/>
  <c r="AK22" i="1" s="1"/>
  <c r="H22" i="1"/>
  <c r="G22" i="1"/>
  <c r="F22" i="1"/>
  <c r="D22" i="1"/>
  <c r="AD21" i="1"/>
  <c r="U21" i="1"/>
  <c r="T21" i="1"/>
  <c r="AG21" i="1" s="1"/>
  <c r="AF21" i="1" s="1"/>
  <c r="S21" i="1"/>
  <c r="R21" i="1"/>
  <c r="Q21" i="1"/>
  <c r="P21" i="1"/>
  <c r="O21" i="1"/>
  <c r="N21" i="1"/>
  <c r="M21" i="1"/>
  <c r="L21" i="1"/>
  <c r="K21" i="1"/>
  <c r="J21" i="1"/>
  <c r="I21" i="1"/>
  <c r="AK21" i="1" s="1"/>
  <c r="H21" i="1"/>
  <c r="G21" i="1"/>
  <c r="F21" i="1"/>
  <c r="D21" i="1"/>
  <c r="AG20" i="1"/>
  <c r="AF20" i="1" s="1"/>
  <c r="AD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K20" i="1" s="1"/>
  <c r="H20" i="1"/>
  <c r="G20" i="1"/>
  <c r="F20" i="1"/>
  <c r="D20" i="1"/>
  <c r="AF38" i="1" l="1"/>
  <c r="AK38" i="1"/>
  <c r="AK30" i="1"/>
  <c r="AK40" i="1"/>
  <c r="AF33" i="1"/>
  <c r="AK33" i="1"/>
  <c r="AK46" i="1"/>
  <c r="AK54" i="1"/>
  <c r="AK99" i="1"/>
  <c r="AK110" i="1"/>
  <c r="AK118" i="1"/>
  <c r="AK126" i="1"/>
  <c r="AK134" i="1"/>
  <c r="AK165" i="1"/>
  <c r="AK197" i="1"/>
  <c r="AK227" i="1"/>
  <c r="AK257" i="1"/>
  <c r="AK261" i="1"/>
  <c r="AK52" i="1"/>
  <c r="AK64" i="1"/>
  <c r="AK162" i="1"/>
  <c r="AK175" i="1"/>
  <c r="AK194" i="1"/>
  <c r="AK212" i="1"/>
  <c r="AK218" i="1"/>
  <c r="AK247" i="1"/>
  <c r="AK31" i="1"/>
  <c r="AK50" i="1"/>
  <c r="AK67" i="1"/>
  <c r="AK81" i="1"/>
  <c r="AK144" i="1"/>
  <c r="AK157" i="1"/>
  <c r="AK158" i="1"/>
  <c r="AK189" i="1"/>
  <c r="AK190" i="1"/>
  <c r="AK209" i="1"/>
  <c r="AK213" i="1"/>
  <c r="AK223" i="1"/>
  <c r="AK243" i="1"/>
  <c r="AK252" i="1"/>
  <c r="AK258" i="1"/>
  <c r="AK271" i="1"/>
  <c r="AK296" i="1"/>
  <c r="AK89" i="1"/>
  <c r="AK111" i="1"/>
  <c r="AK119" i="1"/>
  <c r="AK127" i="1"/>
  <c r="AK135" i="1"/>
  <c r="AK154" i="1"/>
  <c r="AK167" i="1"/>
  <c r="AK186" i="1"/>
  <c r="AK199" i="1"/>
  <c r="AK228" i="1"/>
  <c r="AK234" i="1"/>
  <c r="AK263" i="1"/>
  <c r="S15" i="2"/>
  <c r="S16" i="2" s="1"/>
  <c r="T14" i="2"/>
  <c r="T16" i="2" s="1"/>
  <c r="AK27" i="1"/>
  <c r="T502" i="1"/>
  <c r="AK48" i="1"/>
  <c r="U502" i="1"/>
  <c r="U504" i="1" s="1"/>
  <c r="AK62" i="1"/>
  <c r="AK65" i="1"/>
  <c r="AK82" i="1"/>
  <c r="AK97" i="1"/>
  <c r="AK149" i="1"/>
  <c r="AK150" i="1"/>
  <c r="AK181" i="1"/>
  <c r="AK182" i="1"/>
  <c r="AK204" i="1"/>
  <c r="AK210" i="1"/>
  <c r="AK225" i="1"/>
  <c r="AK229" i="1"/>
  <c r="AK239" i="1"/>
  <c r="AK259" i="1"/>
  <c r="AK297" i="1"/>
  <c r="AK147" i="1"/>
  <c r="AK58" i="1"/>
  <c r="AK63" i="1"/>
  <c r="AK83" i="1"/>
  <c r="AK94" i="1"/>
  <c r="AK98" i="1"/>
  <c r="AK173" i="1"/>
  <c r="AK211" i="1"/>
  <c r="AK241" i="1"/>
  <c r="AK245" i="1"/>
  <c r="AK269" i="1"/>
  <c r="AK279" i="1"/>
  <c r="AK313" i="1"/>
  <c r="AK334" i="1"/>
  <c r="F537" i="2"/>
  <c r="AK287" i="1"/>
  <c r="AK298" i="1"/>
  <c r="AK310" i="1"/>
  <c r="AK319" i="1"/>
  <c r="AK323" i="1"/>
  <c r="AK326" i="1"/>
  <c r="AK327" i="1"/>
  <c r="AK353" i="1"/>
  <c r="AK366" i="1"/>
  <c r="AK377" i="1"/>
  <c r="AK393" i="1"/>
  <c r="AK409" i="1"/>
  <c r="AK425" i="1"/>
  <c r="AK273" i="1"/>
  <c r="AK299" i="1"/>
  <c r="AK306" i="1"/>
  <c r="AK328" i="1"/>
  <c r="AK368" i="1"/>
  <c r="AK371" i="1"/>
  <c r="AK384" i="1"/>
  <c r="AK387" i="1"/>
  <c r="AK400" i="1"/>
  <c r="AK403" i="1"/>
  <c r="AK416" i="1"/>
  <c r="AK419" i="1"/>
  <c r="AK439" i="1"/>
  <c r="AK442" i="1"/>
  <c r="AK474" i="1"/>
  <c r="AK477" i="1"/>
  <c r="AK281" i="1"/>
  <c r="AK289" i="1"/>
  <c r="AK307" i="1"/>
  <c r="AK355" i="1"/>
  <c r="AK359" i="1"/>
  <c r="AK381" i="1"/>
  <c r="AK397" i="1"/>
  <c r="AK413" i="1"/>
  <c r="AK433" i="1"/>
  <c r="AK436" i="1"/>
  <c r="M20" i="2"/>
  <c r="M15" i="2" s="1"/>
  <c r="K20" i="2"/>
  <c r="K15" i="2" s="1"/>
  <c r="I225" i="2"/>
  <c r="I223" i="2" s="1"/>
  <c r="AK278" i="1"/>
  <c r="AK285" i="1"/>
  <c r="AK293" i="1"/>
  <c r="AK300" i="1"/>
  <c r="AK329" i="1"/>
  <c r="AK341" i="1"/>
  <c r="AK382" i="1"/>
  <c r="AK398" i="1"/>
  <c r="AK414" i="1"/>
  <c r="I20" i="2"/>
  <c r="I15" i="2" s="1"/>
  <c r="AK286" i="1"/>
  <c r="AK294" i="1"/>
  <c r="AK308" i="1"/>
  <c r="AK312" i="1"/>
  <c r="AK321" i="1"/>
  <c r="AK333" i="1"/>
  <c r="AK352" i="1"/>
  <c r="AK376" i="1"/>
  <c r="AK379" i="1"/>
  <c r="AK392" i="1"/>
  <c r="AK395" i="1"/>
  <c r="AK408" i="1"/>
  <c r="AK411" i="1"/>
  <c r="AK424" i="1"/>
  <c r="AK431" i="1"/>
  <c r="AK434" i="1"/>
  <c r="AK459" i="1"/>
  <c r="F53" i="2"/>
  <c r="AK318" i="1"/>
  <c r="AK325" i="1"/>
  <c r="AK339" i="1"/>
  <c r="AK342" i="1"/>
  <c r="AK343" i="1"/>
  <c r="AK361" i="1"/>
  <c r="AK365" i="1"/>
  <c r="AK370" i="1"/>
  <c r="AK373" i="1"/>
  <c r="AK386" i="1"/>
  <c r="AK389" i="1"/>
  <c r="AK402" i="1"/>
  <c r="AK405" i="1"/>
  <c r="AK418" i="1"/>
  <c r="AK421" i="1"/>
  <c r="AK428" i="1"/>
  <c r="AK441" i="1"/>
  <c r="AK476" i="1"/>
  <c r="AK479" i="1"/>
  <c r="AF445" i="1"/>
  <c r="AF453" i="1"/>
  <c r="AF461" i="1"/>
  <c r="AF469" i="1"/>
  <c r="AK483" i="1"/>
  <c r="AK486" i="1"/>
  <c r="J75" i="2"/>
  <c r="J73" i="2" s="1"/>
  <c r="J20" i="2" s="1"/>
  <c r="J15" i="2" s="1"/>
  <c r="F76" i="2"/>
  <c r="F74" i="2" s="1"/>
  <c r="F75" i="2"/>
  <c r="H225" i="2"/>
  <c r="H223" i="2" s="1"/>
  <c r="H20" i="2" s="1"/>
  <c r="H15" i="2" s="1"/>
  <c r="F426" i="2"/>
  <c r="R426" i="2" s="1"/>
  <c r="R357" i="2" s="1"/>
  <c r="N357" i="2"/>
  <c r="AK490" i="1"/>
  <c r="AK494" i="1"/>
  <c r="AK498" i="1"/>
  <c r="S57" i="2"/>
  <c r="F429" i="2"/>
  <c r="R428" i="2"/>
  <c r="F494" i="2"/>
  <c r="R494" i="2" s="1"/>
  <c r="R476" i="2" s="1"/>
  <c r="R474" i="2" s="1"/>
  <c r="Q495" i="2"/>
  <c r="AK481" i="1"/>
  <c r="O225" i="2"/>
  <c r="O223" i="2" s="1"/>
  <c r="O20" i="2" s="1"/>
  <c r="O15" i="2" s="1"/>
  <c r="N225" i="2"/>
  <c r="N223" i="2" s="1"/>
  <c r="F350" i="2"/>
  <c r="R350" i="2" s="1"/>
  <c r="AK487" i="1"/>
  <c r="AK491" i="1"/>
  <c r="AK495" i="1"/>
  <c r="AK499" i="1"/>
  <c r="L22" i="2"/>
  <c r="L20" i="2" s="1"/>
  <c r="L15" i="2" s="1"/>
  <c r="Q75" i="2"/>
  <c r="Q73" i="2" s="1"/>
  <c r="Q20" i="2" s="1"/>
  <c r="Q15" i="2" s="1"/>
  <c r="I357" i="2"/>
  <c r="F497" i="2"/>
  <c r="Q323" i="2"/>
  <c r="AK488" i="1"/>
  <c r="AK492" i="1"/>
  <c r="AK496" i="1"/>
  <c r="AK500" i="1"/>
  <c r="F22" i="2"/>
  <c r="F23" i="2"/>
  <c r="N22" i="2"/>
  <c r="P75" i="2"/>
  <c r="P73" i="2" s="1"/>
  <c r="P20" i="2" s="1"/>
  <c r="P15" i="2" s="1"/>
  <c r="N323" i="2"/>
  <c r="R323" i="2"/>
  <c r="F357" i="2"/>
  <c r="S357" i="2" s="1"/>
  <c r="F428" i="2"/>
  <c r="S428" i="2" s="1"/>
  <c r="AK485" i="1"/>
  <c r="F225" i="2"/>
  <c r="P225" i="2"/>
  <c r="P223" i="2" s="1"/>
  <c r="R225" i="2"/>
  <c r="R223" i="2" s="1"/>
  <c r="F321" i="2"/>
  <c r="R321" i="2" s="1"/>
  <c r="L357" i="2"/>
  <c r="F476" i="2"/>
  <c r="F509" i="2"/>
  <c r="S509" i="2" s="1"/>
  <c r="F510" i="2"/>
  <c r="F534" i="2"/>
  <c r="R534" i="2" s="1"/>
  <c r="R509" i="2" s="1"/>
  <c r="R495" i="2" s="1"/>
  <c r="F162" i="2"/>
  <c r="F323" i="2"/>
  <c r="F352" i="2"/>
  <c r="S352" i="2" s="1"/>
  <c r="F358" i="2"/>
  <c r="F477" i="2"/>
  <c r="F498" i="2"/>
  <c r="F548" i="2"/>
  <c r="R548" i="2" s="1"/>
  <c r="R537" i="2" s="1"/>
  <c r="R535" i="2" s="1"/>
  <c r="F226" i="2"/>
  <c r="F224" i="2" s="1"/>
  <c r="F473" i="2"/>
  <c r="R473" i="2" s="1"/>
  <c r="F551" i="2"/>
  <c r="F58" i="2"/>
  <c r="F56" i="2" s="1"/>
  <c r="F550" i="2"/>
  <c r="S550" i="2" s="1"/>
  <c r="K162" i="2"/>
  <c r="O143" i="1" s="1"/>
  <c r="AK143" i="1" s="1"/>
  <c r="R53" i="2" l="1"/>
  <c r="R22" i="2" s="1"/>
  <c r="R20" i="2" s="1"/>
  <c r="R15" i="2" s="1"/>
  <c r="F17" i="2"/>
  <c r="S476" i="2"/>
  <c r="F474" i="2"/>
  <c r="S497" i="2"/>
  <c r="F495" i="2"/>
  <c r="S495" i="2" s="1"/>
  <c r="F535" i="2"/>
  <c r="S535" i="2" s="1"/>
  <c r="S537" i="2"/>
  <c r="F223" i="2"/>
  <c r="S223" i="2" s="1"/>
  <c r="S225" i="2"/>
  <c r="F16" i="2"/>
  <c r="F73" i="2"/>
  <c r="S73" i="2" s="1"/>
  <c r="S75" i="2"/>
  <c r="S323" i="2"/>
  <c r="N20" i="2"/>
  <c r="N15" i="2" s="1"/>
  <c r="S22" i="2"/>
  <c r="F15" i="2" l="1"/>
  <c r="F20" i="2"/>
</calcChain>
</file>

<file path=xl/sharedStrings.xml><?xml version="1.0" encoding="utf-8"?>
<sst xmlns="http://schemas.openxmlformats.org/spreadsheetml/2006/main" count="1092" uniqueCount="149">
  <si>
    <t xml:space="preserve">ARTÍCULO 17 TER </t>
  </si>
  <si>
    <t>B) PROGRAMACIÓN Y REPROGRAMACIONES DE JORNALES</t>
  </si>
  <si>
    <t>DIRECCIÓN GENERAL DEL PATRIMONIO CULTURAL Y NATURAL</t>
  </si>
  <si>
    <t>Dependencia: RECURSOS HUMANOS</t>
  </si>
  <si>
    <t>Responsable: SANDRA CAROLINA LEIVA MORALES</t>
  </si>
  <si>
    <t>Mes/ año: agosto 2022</t>
  </si>
  <si>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</si>
  <si>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</si>
  <si>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</si>
  <si>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</si>
  <si>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</si>
  <si>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</si>
  <si>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</si>
  <si>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</si>
  <si>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</si>
  <si>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</si>
  <si>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</si>
  <si>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</si>
  <si>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</si>
  <si>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</si>
  <si>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</si>
  <si>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</si>
  <si>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</si>
  <si>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</si>
  <si>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</si>
  <si>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</si>
  <si>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</si>
  <si>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</si>
  <si>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</si>
  <si>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</si>
  <si>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</si>
  <si>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</si>
  <si>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</si>
  <si>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FUENTE 11</t>
  </si>
  <si>
    <t>DIRECCIÓN Y COORDINACIÓN</t>
  </si>
  <si>
    <t>SERVICIOS DE INVESTIGACIÓN, CATALOGACIÓN Y REGISTRO DE BIENES CULTURALES</t>
  </si>
  <si>
    <t>ALBAÑIL I</t>
  </si>
  <si>
    <t>AUXILIAR MISCELÁNEO</t>
  </si>
  <si>
    <t>CONSERJE</t>
  </si>
  <si>
    <t>SERVICIOS DE ADMINISTRACIÓN Y PROTECCIÓN DE PARQUES, SITIOS ARQUEOLÓGICOS Y ZONAS DE RESCATE CULTURAL Y NATURAL</t>
  </si>
  <si>
    <t>AUXILIAR DE BODEGA</t>
  </si>
  <si>
    <t>AUXILIAR DE TOPOGRAFÍA III</t>
  </si>
  <si>
    <t>BODEGUERO II</t>
  </si>
  <si>
    <t>CAPORAL</t>
  </si>
  <si>
    <t>CONDUCTOR DE VEHÍCULOS LIVIANOS</t>
  </si>
  <si>
    <t>MAESTRO DE OBRAS</t>
  </si>
  <si>
    <t>PEÓN</t>
  </si>
  <si>
    <t>PEÓN VIGILANTE II</t>
  </si>
  <si>
    <t>PEÓN VIVANDERA</t>
  </si>
  <si>
    <t>AUXILIAR DE ALBAÑILERIA</t>
  </si>
  <si>
    <t>PEÓN VIGILANTE I</t>
  </si>
  <si>
    <t>PERFORADOR DE SUELOS</t>
  </si>
  <si>
    <t>ALBAÑIL II</t>
  </si>
  <si>
    <t>ALBAÑIL III</t>
  </si>
  <si>
    <t>CARPINTERO V</t>
  </si>
  <si>
    <t>ALBAÑIL V</t>
  </si>
  <si>
    <t>ALBAÑIL IV</t>
  </si>
  <si>
    <t xml:space="preserve">AUXILIAR MISCELÁNEO </t>
  </si>
  <si>
    <t>ELECTRICISTA III</t>
  </si>
  <si>
    <t xml:space="preserve">PILOTO I VEHÍCULOS LIVIANOS </t>
  </si>
  <si>
    <t>CARPINTERO I</t>
  </si>
  <si>
    <t>TALLERISTA</t>
  </si>
  <si>
    <t>AUXIIAR MISCELANEO</t>
  </si>
  <si>
    <t>CARPINTERO II</t>
  </si>
  <si>
    <t>JARDINERO I</t>
  </si>
  <si>
    <t>PILOTO I DE VEHÍCULOS LIVIANOS</t>
  </si>
  <si>
    <t>LAVANDERA II</t>
  </si>
  <si>
    <t>FONTANERO III</t>
  </si>
  <si>
    <t>HERRERO IV</t>
  </si>
  <si>
    <t>MENSAJERO II</t>
  </si>
  <si>
    <t>EMBALADOR</t>
  </si>
  <si>
    <t>JARDINERO II</t>
  </si>
  <si>
    <t xml:space="preserve">ALBAÑIL I </t>
  </si>
  <si>
    <t>SERVICIOS DE ADMINISTRACIÓN DEL PATRIMONIO BIBLIOGRÁFICO Y DOCUMENTAL</t>
  </si>
  <si>
    <t>BODEGUERO I</t>
  </si>
  <si>
    <t>ENCUADERNADOR</t>
  </si>
  <si>
    <t>MENSAJERO I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</si>
  <si>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</si>
  <si>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</si>
  <si>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</si>
  <si>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</si>
  <si>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</si>
  <si>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</si>
  <si>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</si>
  <si>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</si>
  <si>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</si>
  <si>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</si>
  <si>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</si>
  <si>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SERVICIOS DE ADMINISTRACION DE MUSEOS</t>
  </si>
  <si>
    <t>FUENTE 31</t>
  </si>
  <si>
    <t>ADMINISTRACIÓN DEL PARQUE NACIONAL TIKAL</t>
  </si>
  <si>
    <t xml:space="preserve">AUXILIAR DE BODEGA </t>
  </si>
  <si>
    <t>AUXILIAR DE MECANICA</t>
  </si>
  <si>
    <t>AUXILIAR DE TOPOGRAFÍA IV</t>
  </si>
  <si>
    <t>BODEGUERO IV</t>
  </si>
  <si>
    <t>AUXILIAR DE MECÁNICA</t>
  </si>
  <si>
    <t>PILOTO II DE VEHÍCULOS PESADOS</t>
  </si>
  <si>
    <t>FUENTE 32</t>
  </si>
  <si>
    <t>ADMINISTRACION DEL PARQUE NACIONAL TIKAL</t>
  </si>
  <si>
    <t>AUXILIAR DE TOPOGRAFÍA  IV</t>
  </si>
  <si>
    <t>Nota: El total se conforma de la suma de los montos mensuales más la multiplicación del monto de los renglones 032 y 033 por la frecuencia según corresponda más la suma de los renglones 071, 72 y 073.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</si>
  <si>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</si>
  <si>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</si>
  <si>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</si>
  <si>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</si>
  <si>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</si>
  <si>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</si>
  <si>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</si>
  <si>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</si>
  <si>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</si>
  <si>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</si>
  <si>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</si>
  <si>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</si>
  <si>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</si>
  <si>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</si>
  <si>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</si>
  <si>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</si>
  <si>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</si>
  <si>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</si>
  <si>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</si>
  <si>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</si>
  <si>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</si>
  <si>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</si>
  <si>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</si>
  <si>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</si>
  <si>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</si>
  <si>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</si>
  <si>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</si>
  <si>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</si>
  <si>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</si>
  <si>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</si>
  <si>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</si>
  <si>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PEÓN VIGILANTE V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</si>
  <si>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</si>
  <si>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</si>
  <si>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</si>
  <si>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</si>
  <si>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</si>
  <si>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2022-11130015-103-12-00-000-004-000-031-11-0000-0000</t>
  </si>
  <si>
    <t>2022-1113-0015-103-12-00-000-004-000-031-0101-11-0000-0000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</si>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</sst>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Q&quot;* #,##0.00_-;\-&quot;Q&quot;* #,##0.00_-;_-&quot;Q&quot;* &quot;-&quot;??_-;_-@"/>
    <numFmt numFmtId="165" formatCode="&quot;Q&quot;#,##0.00"/>
    <numFmt numFmtId="166" formatCode="#,##0.0"/>
    <numFmt numFmtId="167" formatCode="_-* #,##0.00_-;\-* #,##0.00_-;_-* &quot;-&quot;??_-;_-@"/>
    <numFmt numFmtId="168" formatCode="_(* #,##0.00_);_(* \(#,##0.00\);_(* &quot;-&quot;??_);_(@_)"/>
    <numFmt numFmtId="169" formatCode="#,##0.00_ ;[Red]\-#,##0.00\ "/>
  </numFmts>
  <fonts count="29">
    <font>
      <sz val="11"/>
      <name val="Calibri"/>
      <scheme val="minor"/>
    </font>
    <font>
      <sz val="11"/>
      <name val="Calibri"/>
    </font>
    <font>
      <b/>
      <sz val="20"/>
      <name val="Calibri"/>
    </font>
    <font>
      <b/>
      <sz val="16"/>
      <name val="Calibri"/>
    </font>
    <font>
      <b/>
      <sz val="18"/>
      <name val="Calibri"/>
    </font>
    <font>
      <b/>
      <sz val="14"/>
      <name val="Calibri"/>
    </font>
    <font>
      <b/>
      <sz val="11"/>
      <name val="Calibri"/>
    </font>
    <font>
      <sz val="11"/>
      <name val="Calibri"/>
    </font>
    <font>
      <sz val="10"/>
      <color rgb="FF000000"/>
      <name val="Arial"/>
    </font>
    <font>
      <sz val="12"/>
      <name val="Calibri"/>
    </font>
    <font>
      <sz val="10"/>
      <name val="Arial"/>
    </font>
    <font>
      <sz val="16"/>
      <name val="Calibri"/>
    </font>
    <font>
      <b/>
      <sz val="12"/>
      <name val="Arial"/>
    </font>
    <font>
      <b/>
      <sz val="10"/>
      <name val="Arial"/>
    </font>
    <font>
      <b/>
      <sz val="16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b/>
      <sz val="8"/>
      <name val="Arial"/>
    </font>
    <font>
      <b/>
      <sz val="9"/>
      <color rgb="FF000000"/>
      <name val="Arial"/>
    </font>
    <font>
      <b/>
      <sz val="9"/>
      <name val="Arial"/>
    </font>
    <font>
      <b/>
      <sz val="10"/>
      <name val="Arial"/>
    </font>
    <font>
      <sz val="10"/>
      <name val="Arial"/>
    </font>
    <font>
      <sz val="11"/>
      <name val="Calibri"/>
    </font>
    <font>
      <b/>
      <sz val="10"/>
      <color rgb="FFFF0000"/>
      <name val="Arial"/>
    </font>
    <font>
      <b/>
      <sz val="11"/>
      <name val="Calibri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  <fill>
      <patternFill patternType="solid">
        <fgColor rgb="FFAEABAB"/>
        <bgColor rgb="FFAEABAB"/>
      </patternFill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</fills>
  <borders count="8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2" borderId="23" xfId="0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5" fontId="8" fillId="0" borderId="28" xfId="0" applyNumberFormat="1" applyFont="1" applyBorder="1"/>
    <xf numFmtId="0" fontId="1" fillId="0" borderId="29" xfId="0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4" fontId="8" fillId="0" borderId="28" xfId="0" applyNumberFormat="1" applyFont="1" applyBorder="1"/>
    <xf numFmtId="164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5" fontId="8" fillId="0" borderId="32" xfId="0" applyNumberFormat="1" applyFont="1" applyBorder="1"/>
    <xf numFmtId="0" fontId="8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165" fontId="8" fillId="0" borderId="29" xfId="0" applyNumberFormat="1" applyFont="1" applyBorder="1"/>
    <xf numFmtId="0" fontId="8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164" fontId="1" fillId="0" borderId="2" xfId="0" applyNumberFormat="1" applyFont="1" applyBorder="1"/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wrapText="1"/>
    </xf>
    <xf numFmtId="165" fontId="10" fillId="0" borderId="28" xfId="0" applyNumberFormat="1" applyFont="1" applyBorder="1"/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left" vertical="center" wrapText="1"/>
    </xf>
    <xf numFmtId="166" fontId="1" fillId="0" borderId="2" xfId="0" applyNumberFormat="1" applyFont="1" applyBorder="1"/>
    <xf numFmtId="0" fontId="8" fillId="0" borderId="28" xfId="0" applyFont="1" applyBorder="1" applyAlignment="1">
      <alignment horizontal="left" vertical="center" wrapText="1"/>
    </xf>
    <xf numFmtId="0" fontId="8" fillId="0" borderId="28" xfId="0" quotePrefix="1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/>
    <xf numFmtId="0" fontId="1" fillId="0" borderId="39" xfId="0" applyFont="1" applyBorder="1" applyAlignment="1">
      <alignment horizontal="center" vertical="center" wrapText="1"/>
    </xf>
    <xf numFmtId="164" fontId="1" fillId="0" borderId="28" xfId="0" applyNumberFormat="1" applyFont="1" applyBorder="1"/>
    <xf numFmtId="0" fontId="1" fillId="0" borderId="40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/>
    </xf>
    <xf numFmtId="0" fontId="1" fillId="0" borderId="0" xfId="0" applyFont="1"/>
    <xf numFmtId="164" fontId="1" fillId="0" borderId="41" xfId="0" applyNumberFormat="1" applyFont="1" applyBorder="1" applyAlignment="1">
      <alignment horizontal="center" vertical="center" wrapText="1"/>
    </xf>
    <xf numFmtId="0" fontId="8" fillId="0" borderId="28" xfId="0" quotePrefix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wrapText="1"/>
    </xf>
    <xf numFmtId="165" fontId="8" fillId="0" borderId="23" xfId="0" applyNumberFormat="1" applyFont="1" applyBorder="1"/>
    <xf numFmtId="0" fontId="8" fillId="0" borderId="23" xfId="0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49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/>
    <xf numFmtId="40" fontId="1" fillId="0" borderId="0" xfId="0" applyNumberFormat="1" applyFont="1" applyAlignment="1">
      <alignment horizontal="right"/>
    </xf>
    <xf numFmtId="40" fontId="1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/>
    <xf numFmtId="40" fontId="13" fillId="0" borderId="0" xfId="0" applyNumberFormat="1" applyFont="1" applyAlignment="1">
      <alignment horizontal="right"/>
    </xf>
    <xf numFmtId="0" fontId="12" fillId="0" borderId="0" xfId="0" applyFont="1"/>
    <xf numFmtId="40" fontId="12" fillId="0" borderId="0" xfId="0" applyNumberFormat="1" applyFont="1" applyAlignment="1">
      <alignment horizontal="right"/>
    </xf>
    <xf numFmtId="167" fontId="1" fillId="0" borderId="0" xfId="0" applyNumberFormat="1" applyFont="1"/>
    <xf numFmtId="0" fontId="1" fillId="0" borderId="45" xfId="0" applyFont="1" applyBorder="1"/>
    <xf numFmtId="0" fontId="1" fillId="0" borderId="0" xfId="0" applyFont="1" applyAlignment="1">
      <alignment horizontal="left"/>
    </xf>
    <xf numFmtId="0" fontId="1" fillId="0" borderId="49" xfId="0" applyFont="1" applyBorder="1"/>
    <xf numFmtId="0" fontId="8" fillId="2" borderId="50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 vertical="center"/>
    </xf>
    <xf numFmtId="40" fontId="15" fillId="2" borderId="30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40" fontId="1" fillId="2" borderId="2" xfId="0" applyNumberFormat="1" applyFont="1" applyFill="1" applyBorder="1"/>
    <xf numFmtId="40" fontId="18" fillId="2" borderId="28" xfId="0" applyNumberFormat="1" applyFont="1" applyFill="1" applyBorder="1" applyAlignment="1">
      <alignment horizontal="center" vertical="center"/>
    </xf>
    <xf numFmtId="40" fontId="19" fillId="2" borderId="28" xfId="0" applyNumberFormat="1" applyFont="1" applyFill="1" applyBorder="1" applyAlignment="1">
      <alignment horizontal="center" vertical="center"/>
    </xf>
    <xf numFmtId="40" fontId="8" fillId="2" borderId="28" xfId="0" applyNumberFormat="1" applyFont="1" applyFill="1" applyBorder="1" applyAlignment="1">
      <alignment horizontal="center" vertical="center"/>
    </xf>
    <xf numFmtId="40" fontId="1" fillId="2" borderId="28" xfId="0" applyNumberFormat="1" applyFont="1" applyFill="1" applyBorder="1"/>
    <xf numFmtId="40" fontId="18" fillId="2" borderId="30" xfId="0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right" vertical="center" wrapText="1"/>
    </xf>
    <xf numFmtId="0" fontId="21" fillId="2" borderId="23" xfId="0" applyFont="1" applyFill="1" applyBorder="1" applyAlignment="1">
      <alignment horizontal="center" vertical="center" wrapText="1"/>
    </xf>
    <xf numFmtId="1" fontId="16" fillId="2" borderId="23" xfId="0" applyNumberFormat="1" applyFont="1" applyFill="1" applyBorder="1" applyAlignment="1">
      <alignment horizontal="center" vertical="center"/>
    </xf>
    <xf numFmtId="40" fontId="16" fillId="2" borderId="23" xfId="0" applyNumberFormat="1" applyFont="1" applyFill="1" applyBorder="1" applyAlignment="1">
      <alignment horizontal="right" vertical="center"/>
    </xf>
    <xf numFmtId="40" fontId="16" fillId="2" borderId="23" xfId="0" applyNumberFormat="1" applyFont="1" applyFill="1" applyBorder="1" applyAlignment="1">
      <alignment vertical="center"/>
    </xf>
    <xf numFmtId="40" fontId="16" fillId="2" borderId="44" xfId="0" applyNumberFormat="1" applyFont="1" applyFill="1" applyBorder="1" applyAlignment="1">
      <alignment vertical="center"/>
    </xf>
    <xf numFmtId="0" fontId="8" fillId="4" borderId="52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right" vertical="center" wrapText="1"/>
    </xf>
    <xf numFmtId="0" fontId="17" fillId="4" borderId="53" xfId="0" applyFont="1" applyFill="1" applyBorder="1" applyAlignment="1">
      <alignment horizontal="center" vertical="center" wrapText="1"/>
    </xf>
    <xf numFmtId="1" fontId="8" fillId="4" borderId="35" xfId="0" applyNumberFormat="1" applyFont="1" applyFill="1" applyBorder="1" applyAlignment="1">
      <alignment horizontal="center" vertical="center"/>
    </xf>
    <xf numFmtId="40" fontId="8" fillId="4" borderId="28" xfId="0" applyNumberFormat="1" applyFont="1" applyFill="1" applyBorder="1" applyAlignment="1">
      <alignment horizontal="right" vertical="center"/>
    </xf>
    <xf numFmtId="4" fontId="8" fillId="4" borderId="35" xfId="0" applyNumberFormat="1" applyFont="1" applyFill="1" applyBorder="1" applyAlignment="1">
      <alignment vertical="center"/>
    </xf>
    <xf numFmtId="40" fontId="8" fillId="4" borderId="54" xfId="0" applyNumberFormat="1" applyFont="1" applyFill="1" applyBorder="1" applyAlignment="1">
      <alignment vertical="center"/>
    </xf>
    <xf numFmtId="0" fontId="8" fillId="4" borderId="55" xfId="0" applyFont="1" applyFill="1" applyBorder="1" applyAlignment="1">
      <alignment horizontal="center" vertical="center"/>
    </xf>
    <xf numFmtId="40" fontId="8" fillId="4" borderId="41" xfId="0" applyNumberFormat="1" applyFont="1" applyFill="1" applyBorder="1" applyAlignment="1">
      <alignment vertical="center"/>
    </xf>
    <xf numFmtId="0" fontId="20" fillId="5" borderId="28" xfId="0" applyFont="1" applyFill="1" applyBorder="1" applyAlignment="1">
      <alignment horizontal="right" vertical="center" wrapText="1"/>
    </xf>
    <xf numFmtId="0" fontId="22" fillId="5" borderId="56" xfId="0" applyFont="1" applyFill="1" applyBorder="1" applyAlignment="1">
      <alignment horizontal="center" vertical="center" wrapText="1"/>
    </xf>
    <xf numFmtId="1" fontId="13" fillId="5" borderId="32" xfId="0" applyNumberFormat="1" applyFont="1" applyFill="1" applyBorder="1" applyAlignment="1">
      <alignment horizontal="center" vertical="center"/>
    </xf>
    <xf numFmtId="40" fontId="13" fillId="5" borderId="32" xfId="0" applyNumberFormat="1" applyFont="1" applyFill="1" applyBorder="1" applyAlignment="1">
      <alignment horizontal="right" vertical="center"/>
    </xf>
    <xf numFmtId="4" fontId="8" fillId="4" borderId="32" xfId="0" applyNumberFormat="1" applyFont="1" applyFill="1" applyBorder="1" applyAlignment="1">
      <alignment vertical="center"/>
    </xf>
    <xf numFmtId="40" fontId="8" fillId="4" borderId="57" xfId="0" applyNumberFormat="1" applyFont="1" applyFill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40" fontId="8" fillId="0" borderId="19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vertical="center"/>
    </xf>
    <xf numFmtId="40" fontId="8" fillId="0" borderId="44" xfId="0" applyNumberFormat="1" applyFont="1" applyBorder="1" applyAlignment="1">
      <alignment vertical="center"/>
    </xf>
    <xf numFmtId="0" fontId="16" fillId="0" borderId="50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wrapText="1"/>
    </xf>
    <xf numFmtId="0" fontId="8" fillId="0" borderId="58" xfId="0" applyFont="1" applyBorder="1"/>
    <xf numFmtId="1" fontId="16" fillId="0" borderId="58" xfId="0" applyNumberFormat="1" applyFont="1" applyBorder="1" applyAlignment="1">
      <alignment horizontal="center"/>
    </xf>
    <xf numFmtId="40" fontId="16" fillId="0" borderId="58" xfId="0" applyNumberFormat="1" applyFont="1" applyBorder="1" applyAlignment="1">
      <alignment horizontal="right"/>
    </xf>
    <xf numFmtId="4" fontId="16" fillId="0" borderId="58" xfId="0" applyNumberFormat="1" applyFont="1" applyBorder="1"/>
    <xf numFmtId="40" fontId="16" fillId="0" borderId="59" xfId="0" applyNumberFormat="1" applyFont="1" applyBorder="1"/>
    <xf numFmtId="0" fontId="16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/>
    <xf numFmtId="40" fontId="8" fillId="2" borderId="28" xfId="0" applyNumberFormat="1" applyFont="1" applyFill="1" applyBorder="1" applyAlignment="1">
      <alignment horizontal="right"/>
    </xf>
    <xf numFmtId="4" fontId="8" fillId="2" borderId="28" xfId="0" applyNumberFormat="1" applyFont="1" applyFill="1" applyBorder="1"/>
    <xf numFmtId="40" fontId="8" fillId="2" borderId="30" xfId="0" applyNumberFormat="1" applyFont="1" applyFill="1" applyBorder="1"/>
    <xf numFmtId="0" fontId="8" fillId="2" borderId="60" xfId="0" applyFont="1" applyFill="1" applyBorder="1" applyAlignment="1">
      <alignment vertical="center"/>
    </xf>
    <xf numFmtId="1" fontId="16" fillId="2" borderId="32" xfId="0" applyNumberFormat="1" applyFont="1" applyFill="1" applyBorder="1" applyAlignment="1">
      <alignment horizontal="center" vertical="center"/>
    </xf>
    <xf numFmtId="40" fontId="16" fillId="2" borderId="32" xfId="0" applyNumberFormat="1" applyFont="1" applyFill="1" applyBorder="1" applyAlignment="1">
      <alignment horizontal="right" vertical="center"/>
    </xf>
    <xf numFmtId="167" fontId="16" fillId="2" borderId="32" xfId="0" applyNumberFormat="1" applyFont="1" applyFill="1" applyBorder="1" applyAlignment="1">
      <alignment vertical="center"/>
    </xf>
    <xf numFmtId="40" fontId="16" fillId="2" borderId="57" xfId="0" applyNumberFormat="1" applyFont="1" applyFill="1" applyBorder="1" applyAlignment="1">
      <alignment vertical="center"/>
    </xf>
    <xf numFmtId="0" fontId="16" fillId="2" borderId="32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wrapText="1"/>
    </xf>
    <xf numFmtId="40" fontId="16" fillId="0" borderId="28" xfId="0" applyNumberFormat="1" applyFont="1" applyBorder="1" applyAlignment="1">
      <alignment horizontal="right" vertical="center"/>
    </xf>
    <xf numFmtId="167" fontId="16" fillId="0" borderId="28" xfId="0" applyNumberFormat="1" applyFont="1" applyBorder="1" applyAlignment="1">
      <alignment vertical="center"/>
    </xf>
    <xf numFmtId="167" fontId="16" fillId="0" borderId="28" xfId="0" applyNumberFormat="1" applyFont="1" applyBorder="1" applyAlignment="1">
      <alignment vertical="center"/>
    </xf>
    <xf numFmtId="40" fontId="16" fillId="0" borderId="30" xfId="0" applyNumberFormat="1" applyFont="1" applyBorder="1" applyAlignment="1">
      <alignment vertical="center"/>
    </xf>
    <xf numFmtId="0" fontId="1" fillId="0" borderId="63" xfId="0" applyFont="1" applyBorder="1"/>
    <xf numFmtId="0" fontId="8" fillId="0" borderId="40" xfId="0" applyFont="1" applyBorder="1" applyAlignment="1">
      <alignment horizontal="center"/>
    </xf>
    <xf numFmtId="40" fontId="8" fillId="0" borderId="28" xfId="0" applyNumberFormat="1" applyFont="1" applyBorder="1" applyAlignment="1">
      <alignment horizontal="right"/>
    </xf>
    <xf numFmtId="4" fontId="8" fillId="0" borderId="28" xfId="0" applyNumberFormat="1" applyFont="1" applyBorder="1" applyAlignment="1">
      <alignment horizontal="right"/>
    </xf>
    <xf numFmtId="40" fontId="8" fillId="0" borderId="30" xfId="0" applyNumberFormat="1" applyFont="1" applyBorder="1"/>
    <xf numFmtId="3" fontId="1" fillId="0" borderId="2" xfId="0" applyNumberFormat="1" applyFont="1" applyBorder="1"/>
    <xf numFmtId="0" fontId="8" fillId="0" borderId="40" xfId="0" applyFont="1" applyBorder="1" applyAlignment="1">
      <alignment horizontal="center"/>
    </xf>
    <xf numFmtId="0" fontId="8" fillId="0" borderId="28" xfId="0" applyFont="1" applyBorder="1" applyAlignment="1">
      <alignment horizontal="left" wrapText="1"/>
    </xf>
    <xf numFmtId="165" fontId="8" fillId="0" borderId="28" xfId="0" applyNumberFormat="1" applyFont="1" applyBorder="1"/>
    <xf numFmtId="0" fontId="8" fillId="0" borderId="28" xfId="0" applyFont="1" applyBorder="1" applyAlignment="1">
      <alignment horizontal="center" vertical="center"/>
    </xf>
    <xf numFmtId="40" fontId="8" fillId="0" borderId="28" xfId="0" applyNumberFormat="1" applyFont="1" applyBorder="1" applyAlignment="1">
      <alignment horizontal="right"/>
    </xf>
    <xf numFmtId="4" fontId="8" fillId="0" borderId="28" xfId="0" applyNumberFormat="1" applyFont="1" applyBorder="1"/>
    <xf numFmtId="4" fontId="8" fillId="0" borderId="28" xfId="0" applyNumberFormat="1" applyFont="1" applyBorder="1" applyAlignment="1">
      <alignment horizontal="right"/>
    </xf>
    <xf numFmtId="40" fontId="8" fillId="0" borderId="30" xfId="0" applyNumberFormat="1" applyFont="1" applyBorder="1"/>
    <xf numFmtId="3" fontId="1" fillId="0" borderId="0" xfId="0" applyNumberFormat="1" applyFont="1"/>
    <xf numFmtId="0" fontId="1" fillId="6" borderId="63" xfId="0" applyFont="1" applyFill="1" applyBorder="1"/>
    <xf numFmtId="0" fontId="8" fillId="6" borderId="40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left" wrapText="1"/>
    </xf>
    <xf numFmtId="165" fontId="8" fillId="6" borderId="28" xfId="0" applyNumberFormat="1" applyFont="1" applyFill="1" applyBorder="1"/>
    <xf numFmtId="0" fontId="8" fillId="6" borderId="28" xfId="0" applyFont="1" applyFill="1" applyBorder="1" applyAlignment="1">
      <alignment horizontal="center" vertical="center"/>
    </xf>
    <xf numFmtId="40" fontId="8" fillId="6" borderId="28" xfId="0" applyNumberFormat="1" applyFont="1" applyFill="1" applyBorder="1" applyAlignment="1">
      <alignment horizontal="right"/>
    </xf>
    <xf numFmtId="4" fontId="8" fillId="6" borderId="28" xfId="0" applyNumberFormat="1" applyFont="1" applyFill="1" applyBorder="1"/>
    <xf numFmtId="40" fontId="8" fillId="6" borderId="30" xfId="0" applyNumberFormat="1" applyFont="1" applyFill="1" applyBorder="1"/>
    <xf numFmtId="3" fontId="1" fillId="6" borderId="2" xfId="0" applyNumberFormat="1" applyFont="1" applyFill="1" applyBorder="1"/>
    <xf numFmtId="0" fontId="1" fillId="6" borderId="2" xfId="0" applyFont="1" applyFill="1" applyBorder="1"/>
    <xf numFmtId="0" fontId="8" fillId="6" borderId="28" xfId="0" applyFont="1" applyFill="1" applyBorder="1" applyAlignment="1">
      <alignment horizontal="left" wrapText="1"/>
    </xf>
    <xf numFmtId="0" fontId="8" fillId="6" borderId="60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left" wrapText="1"/>
    </xf>
    <xf numFmtId="165" fontId="8" fillId="6" borderId="32" xfId="0" applyNumberFormat="1" applyFont="1" applyFill="1" applyBorder="1"/>
    <xf numFmtId="0" fontId="8" fillId="6" borderId="32" xfId="0" applyFont="1" applyFill="1" applyBorder="1" applyAlignment="1">
      <alignment horizontal="center" vertical="center"/>
    </xf>
    <xf numFmtId="40" fontId="8" fillId="6" borderId="32" xfId="0" applyNumberFormat="1" applyFont="1" applyFill="1" applyBorder="1" applyAlignment="1">
      <alignment horizontal="right"/>
    </xf>
    <xf numFmtId="4" fontId="8" fillId="6" borderId="32" xfId="0" applyNumberFormat="1" applyFont="1" applyFill="1" applyBorder="1"/>
    <xf numFmtId="4" fontId="8" fillId="6" borderId="32" xfId="0" applyNumberFormat="1" applyFont="1" applyFill="1" applyBorder="1" applyAlignment="1">
      <alignment horizontal="right"/>
    </xf>
    <xf numFmtId="40" fontId="8" fillId="6" borderId="57" xfId="0" applyNumberFormat="1" applyFont="1" applyFill="1" applyBorder="1"/>
    <xf numFmtId="4" fontId="8" fillId="6" borderId="28" xfId="0" applyNumberFormat="1" applyFont="1" applyFill="1" applyBorder="1" applyAlignment="1">
      <alignment horizontal="right"/>
    </xf>
    <xf numFmtId="0" fontId="8" fillId="0" borderId="28" xfId="0" applyFont="1" applyBorder="1"/>
    <xf numFmtId="4" fontId="16" fillId="0" borderId="28" xfId="0" applyNumberFormat="1" applyFont="1" applyBorder="1" applyAlignment="1">
      <alignment horizontal="center"/>
    </xf>
    <xf numFmtId="168" fontId="8" fillId="0" borderId="28" xfId="0" applyNumberFormat="1" applyFont="1" applyBorder="1" applyAlignment="1">
      <alignment horizontal="right"/>
    </xf>
    <xf numFmtId="0" fontId="8" fillId="2" borderId="39" xfId="0" applyFont="1" applyFill="1" applyBorder="1" applyAlignment="1">
      <alignment horizontal="center"/>
    </xf>
    <xf numFmtId="0" fontId="8" fillId="2" borderId="29" xfId="0" applyFont="1" applyFill="1" applyBorder="1"/>
    <xf numFmtId="40" fontId="8" fillId="2" borderId="29" xfId="0" applyNumberFormat="1" applyFont="1" applyFill="1" applyBorder="1" applyAlignment="1">
      <alignment horizontal="right"/>
    </xf>
    <xf numFmtId="4" fontId="8" fillId="2" borderId="29" xfId="0" applyNumberFormat="1" applyFont="1" applyFill="1" applyBorder="1"/>
    <xf numFmtId="4" fontId="16" fillId="2" borderId="29" xfId="0" applyNumberFormat="1" applyFont="1" applyFill="1" applyBorder="1" applyAlignment="1">
      <alignment horizontal="center"/>
    </xf>
    <xf numFmtId="40" fontId="8" fillId="2" borderId="41" xfId="0" applyNumberFormat="1" applyFont="1" applyFill="1" applyBorder="1"/>
    <xf numFmtId="0" fontId="8" fillId="2" borderId="60" xfId="0" applyFont="1" applyFill="1" applyBorder="1" applyAlignment="1">
      <alignment horizontal="center" vertical="center"/>
    </xf>
    <xf numFmtId="1" fontId="16" fillId="2" borderId="28" xfId="0" applyNumberFormat="1" applyFont="1" applyFill="1" applyBorder="1" applyAlignment="1">
      <alignment horizontal="center" vertical="center"/>
    </xf>
    <xf numFmtId="40" fontId="16" fillId="2" borderId="28" xfId="0" applyNumberFormat="1" applyFont="1" applyFill="1" applyBorder="1" applyAlignment="1">
      <alignment horizontal="right" vertical="center"/>
    </xf>
    <xf numFmtId="4" fontId="16" fillId="2" borderId="28" xfId="0" applyNumberFormat="1" applyFont="1" applyFill="1" applyBorder="1" applyAlignment="1">
      <alignment vertical="center"/>
    </xf>
    <xf numFmtId="40" fontId="16" fillId="2" borderId="30" xfId="0" applyNumberFormat="1" applyFont="1" applyFill="1" applyBorder="1" applyAlignment="1">
      <alignment vertical="center"/>
    </xf>
    <xf numFmtId="0" fontId="16" fillId="2" borderId="29" xfId="0" applyFont="1" applyFill="1" applyBorder="1" applyAlignment="1">
      <alignment horizontal="center" vertical="center" wrapText="1"/>
    </xf>
    <xf numFmtId="1" fontId="16" fillId="2" borderId="29" xfId="0" applyNumberFormat="1" applyFont="1" applyFill="1" applyBorder="1" applyAlignment="1">
      <alignment horizontal="center" vertical="center"/>
    </xf>
    <xf numFmtId="40" fontId="16" fillId="2" borderId="29" xfId="0" applyNumberFormat="1" applyFont="1" applyFill="1" applyBorder="1" applyAlignment="1">
      <alignment horizontal="right" vertical="center"/>
    </xf>
    <xf numFmtId="4" fontId="16" fillId="2" borderId="29" xfId="0" applyNumberFormat="1" applyFont="1" applyFill="1" applyBorder="1" applyAlignment="1">
      <alignment vertical="center"/>
    </xf>
    <xf numFmtId="40" fontId="16" fillId="2" borderId="41" xfId="0" applyNumberFormat="1" applyFont="1" applyFill="1" applyBorder="1" applyAlignment="1">
      <alignment vertical="center"/>
    </xf>
    <xf numFmtId="1" fontId="16" fillId="0" borderId="34" xfId="0" applyNumberFormat="1" applyFont="1" applyBorder="1" applyAlignment="1">
      <alignment horizontal="center"/>
    </xf>
    <xf numFmtId="40" fontId="16" fillId="0" borderId="34" xfId="0" applyNumberFormat="1" applyFont="1" applyBorder="1" applyAlignment="1">
      <alignment horizontal="right"/>
    </xf>
    <xf numFmtId="167" fontId="16" fillId="0" borderId="34" xfId="0" applyNumberFormat="1" applyFont="1" applyBorder="1"/>
    <xf numFmtId="40" fontId="16" fillId="0" borderId="66" xfId="0" applyNumberFormat="1" applyFont="1" applyBorder="1"/>
    <xf numFmtId="0" fontId="8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167" fontId="16" fillId="0" borderId="13" xfId="0" applyNumberFormat="1" applyFont="1" applyBorder="1"/>
    <xf numFmtId="40" fontId="16" fillId="0" borderId="20" xfId="0" applyNumberFormat="1" applyFont="1" applyBorder="1"/>
    <xf numFmtId="0" fontId="16" fillId="0" borderId="19" xfId="0" applyFont="1" applyBorder="1" applyAlignment="1">
      <alignment horizontal="center" wrapText="1"/>
    </xf>
    <xf numFmtId="0" fontId="8" fillId="0" borderId="67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165" fontId="8" fillId="0" borderId="19" xfId="0" applyNumberFormat="1" applyFont="1" applyBorder="1"/>
    <xf numFmtId="0" fontId="8" fillId="0" borderId="19" xfId="0" applyFont="1" applyBorder="1" applyAlignment="1">
      <alignment horizontal="center" vertical="center"/>
    </xf>
    <xf numFmtId="40" fontId="8" fillId="0" borderId="19" xfId="0" applyNumberFormat="1" applyFont="1" applyBorder="1" applyAlignment="1">
      <alignment horizontal="right"/>
    </xf>
    <xf numFmtId="4" fontId="8" fillId="0" borderId="19" xfId="0" applyNumberFormat="1" applyFont="1" applyBorder="1"/>
    <xf numFmtId="4" fontId="8" fillId="0" borderId="19" xfId="0" applyNumberFormat="1" applyFont="1" applyBorder="1" applyAlignment="1">
      <alignment horizontal="right"/>
    </xf>
    <xf numFmtId="0" fontId="8" fillId="0" borderId="51" xfId="0" applyFont="1" applyBorder="1" applyAlignment="1">
      <alignment horizontal="center"/>
    </xf>
    <xf numFmtId="40" fontId="8" fillId="0" borderId="23" xfId="0" applyNumberFormat="1" applyFont="1" applyBorder="1" applyAlignment="1">
      <alignment horizontal="right"/>
    </xf>
    <xf numFmtId="0" fontId="8" fillId="0" borderId="23" xfId="0" applyFont="1" applyBorder="1"/>
    <xf numFmtId="4" fontId="16" fillId="0" borderId="23" xfId="0" applyNumberFormat="1" applyFont="1" applyBorder="1" applyAlignment="1">
      <alignment horizontal="center"/>
    </xf>
    <xf numFmtId="4" fontId="8" fillId="0" borderId="23" xfId="0" applyNumberFormat="1" applyFont="1" applyBorder="1"/>
    <xf numFmtId="40" fontId="8" fillId="0" borderId="44" xfId="0" applyNumberFormat="1" applyFont="1" applyBorder="1"/>
    <xf numFmtId="0" fontId="8" fillId="2" borderId="58" xfId="0" applyFont="1" applyFill="1" applyBorder="1"/>
    <xf numFmtId="4" fontId="8" fillId="2" borderId="68" xfId="0" applyNumberFormat="1" applyFont="1" applyFill="1" applyBorder="1"/>
    <xf numFmtId="40" fontId="1" fillId="2" borderId="41" xfId="0" applyNumberFormat="1" applyFont="1" applyFill="1" applyBorder="1"/>
    <xf numFmtId="0" fontId="8" fillId="2" borderId="40" xfId="0" applyFont="1" applyFill="1" applyBorder="1" applyAlignment="1">
      <alignment horizontal="center" vertical="center"/>
    </xf>
    <xf numFmtId="167" fontId="16" fillId="2" borderId="28" xfId="0" applyNumberFormat="1" applyFont="1" applyFill="1" applyBorder="1" applyAlignment="1">
      <alignment vertical="center"/>
    </xf>
    <xf numFmtId="0" fontId="8" fillId="2" borderId="55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left" wrapText="1"/>
    </xf>
    <xf numFmtId="0" fontId="16" fillId="2" borderId="35" xfId="0" applyFont="1" applyFill="1" applyBorder="1" applyAlignment="1">
      <alignment horizontal="left" wrapText="1"/>
    </xf>
    <xf numFmtId="0" fontId="8" fillId="2" borderId="35" xfId="0" applyFont="1" applyFill="1" applyBorder="1"/>
    <xf numFmtId="40" fontId="16" fillId="2" borderId="28" xfId="0" applyNumberFormat="1" applyFont="1" applyFill="1" applyBorder="1" applyAlignment="1">
      <alignment horizontal="right"/>
    </xf>
    <xf numFmtId="4" fontId="8" fillId="2" borderId="35" xfId="0" applyNumberFormat="1" applyFont="1" applyFill="1" applyBorder="1"/>
    <xf numFmtId="4" fontId="8" fillId="2" borderId="69" xfId="0" applyNumberFormat="1" applyFont="1" applyFill="1" applyBorder="1"/>
    <xf numFmtId="40" fontId="1" fillId="2" borderId="54" xfId="0" applyNumberFormat="1" applyFont="1" applyFill="1" applyBorder="1"/>
    <xf numFmtId="1" fontId="16" fillId="0" borderId="28" xfId="0" applyNumberFormat="1" applyFont="1" applyBorder="1" applyAlignment="1">
      <alignment horizontal="center"/>
    </xf>
    <xf numFmtId="40" fontId="16" fillId="0" borderId="29" xfId="0" applyNumberFormat="1" applyFont="1" applyBorder="1" applyAlignment="1">
      <alignment horizontal="right"/>
    </xf>
    <xf numFmtId="167" fontId="16" fillId="0" borderId="28" xfId="0" applyNumberFormat="1" applyFont="1" applyBorder="1"/>
    <xf numFmtId="167" fontId="16" fillId="0" borderId="29" xfId="0" applyNumberFormat="1" applyFont="1" applyBorder="1"/>
    <xf numFmtId="167" fontId="16" fillId="0" borderId="28" xfId="0" applyNumberFormat="1" applyFont="1" applyBorder="1"/>
    <xf numFmtId="40" fontId="16" fillId="0" borderId="30" xfId="0" applyNumberFormat="1" applyFont="1" applyBorder="1"/>
    <xf numFmtId="0" fontId="8" fillId="0" borderId="39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167" fontId="16" fillId="0" borderId="2" xfId="0" applyNumberFormat="1" applyFont="1" applyBorder="1"/>
    <xf numFmtId="40" fontId="16" fillId="0" borderId="41" xfId="0" applyNumberFormat="1" applyFont="1" applyBorder="1"/>
    <xf numFmtId="0" fontId="16" fillId="0" borderId="28" xfId="0" applyFont="1" applyBorder="1" applyAlignment="1">
      <alignment horizontal="center" wrapText="1"/>
    </xf>
    <xf numFmtId="40" fontId="16" fillId="0" borderId="28" xfId="0" applyNumberFormat="1" applyFont="1" applyBorder="1" applyAlignment="1">
      <alignment horizontal="right" vertical="center"/>
    </xf>
    <xf numFmtId="2" fontId="16" fillId="0" borderId="29" xfId="0" applyNumberFormat="1" applyFont="1" applyBorder="1"/>
    <xf numFmtId="40" fontId="16" fillId="0" borderId="30" xfId="0" applyNumberFormat="1" applyFont="1" applyBorder="1"/>
    <xf numFmtId="0" fontId="8" fillId="0" borderId="70" xfId="0" applyFont="1" applyBorder="1" applyAlignment="1">
      <alignment horizontal="center"/>
    </xf>
    <xf numFmtId="0" fontId="8" fillId="0" borderId="34" xfId="0" applyFont="1" applyBorder="1" applyAlignment="1">
      <alignment horizontal="left" wrapText="1"/>
    </xf>
    <xf numFmtId="165" fontId="8" fillId="0" borderId="34" xfId="0" applyNumberFormat="1" applyFont="1" applyBorder="1"/>
    <xf numFmtId="0" fontId="8" fillId="0" borderId="34" xfId="0" applyFont="1" applyBorder="1" applyAlignment="1">
      <alignment horizontal="center" vertical="center"/>
    </xf>
    <xf numFmtId="40" fontId="8" fillId="0" borderId="34" xfId="0" applyNumberFormat="1" applyFont="1" applyBorder="1" applyAlignment="1">
      <alignment horizontal="right"/>
    </xf>
    <xf numFmtId="4" fontId="8" fillId="0" borderId="34" xfId="0" applyNumberFormat="1" applyFont="1" applyBorder="1"/>
    <xf numFmtId="4" fontId="8" fillId="0" borderId="34" xfId="0" applyNumberFormat="1" applyFont="1" applyBorder="1" applyAlignment="1">
      <alignment horizontal="right"/>
    </xf>
    <xf numFmtId="40" fontId="10" fillId="0" borderId="28" xfId="0" applyNumberFormat="1" applyFont="1" applyBorder="1" applyAlignment="1">
      <alignment horizontal="right"/>
    </xf>
    <xf numFmtId="4" fontId="8" fillId="0" borderId="29" xfId="0" applyNumberFormat="1" applyFont="1" applyBorder="1"/>
    <xf numFmtId="4" fontId="8" fillId="0" borderId="29" xfId="0" applyNumberFormat="1" applyFont="1" applyBorder="1" applyAlignment="1">
      <alignment horizontal="right"/>
    </xf>
    <xf numFmtId="0" fontId="10" fillId="0" borderId="28" xfId="0" applyFont="1" applyBorder="1" applyAlignment="1">
      <alignment horizontal="center" vertical="center"/>
    </xf>
    <xf numFmtId="40" fontId="10" fillId="0" borderId="28" xfId="0" applyNumberFormat="1" applyFont="1" applyBorder="1" applyAlignment="1">
      <alignment horizontal="right"/>
    </xf>
    <xf numFmtId="4" fontId="24" fillId="0" borderId="29" xfId="0" applyNumberFormat="1" applyFont="1" applyBorder="1" applyAlignment="1">
      <alignment horizontal="right"/>
    </xf>
    <xf numFmtId="4" fontId="24" fillId="0" borderId="29" xfId="0" applyNumberFormat="1" applyFont="1" applyBorder="1"/>
    <xf numFmtId="0" fontId="8" fillId="6" borderId="39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left" wrapText="1"/>
    </xf>
    <xf numFmtId="165" fontId="8" fillId="6" borderId="29" xfId="0" applyNumberFormat="1" applyFont="1" applyFill="1" applyBorder="1"/>
    <xf numFmtId="0" fontId="8" fillId="6" borderId="29" xfId="0" applyFont="1" applyFill="1" applyBorder="1" applyAlignment="1">
      <alignment horizontal="center" vertical="center"/>
    </xf>
    <xf numFmtId="40" fontId="8" fillId="6" borderId="29" xfId="0" applyNumberFormat="1" applyFont="1" applyFill="1" applyBorder="1" applyAlignment="1">
      <alignment horizontal="right"/>
    </xf>
    <xf numFmtId="4" fontId="8" fillId="6" borderId="29" xfId="0" applyNumberFormat="1" applyFont="1" applyFill="1" applyBorder="1"/>
    <xf numFmtId="0" fontId="10" fillId="6" borderId="28" xfId="0" applyFont="1" applyFill="1" applyBorder="1" applyAlignment="1">
      <alignment horizontal="center" vertical="center"/>
    </xf>
    <xf numFmtId="40" fontId="10" fillId="6" borderId="28" xfId="0" applyNumberFormat="1" applyFont="1" applyFill="1" applyBorder="1" applyAlignment="1">
      <alignment horizontal="right"/>
    </xf>
    <xf numFmtId="0" fontId="1" fillId="6" borderId="71" xfId="0" applyFont="1" applyFill="1" applyBorder="1"/>
    <xf numFmtId="3" fontId="1" fillId="6" borderId="72" xfId="0" applyNumberFormat="1" applyFont="1" applyFill="1" applyBorder="1"/>
    <xf numFmtId="0" fontId="1" fillId="6" borderId="72" xfId="0" applyFont="1" applyFill="1" applyBorder="1"/>
    <xf numFmtId="0" fontId="10" fillId="6" borderId="29" xfId="0" applyFont="1" applyFill="1" applyBorder="1" applyAlignment="1">
      <alignment horizontal="center" vertical="center"/>
    </xf>
    <xf numFmtId="40" fontId="10" fillId="6" borderId="29" xfId="0" applyNumberFormat="1" applyFont="1" applyFill="1" applyBorder="1" applyAlignment="1">
      <alignment horizontal="right"/>
    </xf>
    <xf numFmtId="4" fontId="8" fillId="6" borderId="29" xfId="0" applyNumberFormat="1" applyFont="1" applyFill="1" applyBorder="1" applyAlignment="1">
      <alignment horizontal="right"/>
    </xf>
    <xf numFmtId="40" fontId="8" fillId="6" borderId="41" xfId="0" applyNumberFormat="1" applyFont="1" applyFill="1" applyBorder="1"/>
    <xf numFmtId="40" fontId="8" fillId="0" borderId="29" xfId="0" applyNumberFormat="1" applyFont="1" applyBorder="1" applyAlignment="1">
      <alignment horizontal="right"/>
    </xf>
    <xf numFmtId="40" fontId="8" fillId="0" borderId="41" xfId="0" applyNumberFormat="1" applyFont="1" applyBorder="1"/>
    <xf numFmtId="0" fontId="25" fillId="6" borderId="63" xfId="0" applyFont="1" applyFill="1" applyBorder="1"/>
    <xf numFmtId="0" fontId="10" fillId="6" borderId="40" xfId="0" applyFont="1" applyFill="1" applyBorder="1" applyAlignment="1">
      <alignment horizontal="center"/>
    </xf>
    <xf numFmtId="165" fontId="10" fillId="6" borderId="28" xfId="0" applyNumberFormat="1" applyFont="1" applyFill="1" applyBorder="1"/>
    <xf numFmtId="4" fontId="10" fillId="6" borderId="28" xfId="0" applyNumberFormat="1" applyFont="1" applyFill="1" applyBorder="1"/>
    <xf numFmtId="0" fontId="25" fillId="6" borderId="2" xfId="0" applyFont="1" applyFill="1" applyBorder="1"/>
    <xf numFmtId="0" fontId="25" fillId="0" borderId="63" xfId="0" applyFont="1" applyBorder="1"/>
    <xf numFmtId="0" fontId="10" fillId="0" borderId="40" xfId="0" applyFont="1" applyBorder="1" applyAlignment="1">
      <alignment horizontal="center"/>
    </xf>
    <xf numFmtId="4" fontId="10" fillId="0" borderId="28" xfId="0" applyNumberFormat="1" applyFont="1" applyBorder="1"/>
    <xf numFmtId="0" fontId="25" fillId="0" borderId="2" xfId="0" applyFont="1" applyBorder="1"/>
    <xf numFmtId="4" fontId="8" fillId="0" borderId="23" xfId="0" applyNumberFormat="1" applyFont="1" applyBorder="1" applyAlignment="1">
      <alignment horizontal="right"/>
    </xf>
    <xf numFmtId="40" fontId="8" fillId="0" borderId="44" xfId="0" applyNumberFormat="1" applyFont="1" applyBorder="1" applyAlignment="1">
      <alignment horizontal="right"/>
    </xf>
    <xf numFmtId="0" fontId="8" fillId="2" borderId="50" xfId="0" applyFont="1" applyFill="1" applyBorder="1" applyAlignment="1">
      <alignment horizontal="center"/>
    </xf>
    <xf numFmtId="4" fontId="8" fillId="2" borderId="73" xfId="0" applyNumberFormat="1" applyFont="1" applyFill="1" applyBorder="1"/>
    <xf numFmtId="4" fontId="8" fillId="2" borderId="74" xfId="0" applyNumberFormat="1" applyFont="1" applyFill="1" applyBorder="1"/>
    <xf numFmtId="40" fontId="1" fillId="2" borderId="30" xfId="0" applyNumberFormat="1" applyFont="1" applyFill="1" applyBorder="1"/>
    <xf numFmtId="1" fontId="16" fillId="0" borderId="29" xfId="0" applyNumberFormat="1" applyFont="1" applyBorder="1" applyAlignment="1">
      <alignment horizontal="center"/>
    </xf>
    <xf numFmtId="39" fontId="16" fillId="0" borderId="28" xfId="0" applyNumberFormat="1" applyFont="1" applyBorder="1" applyAlignment="1">
      <alignment horizontal="right"/>
    </xf>
    <xf numFmtId="2" fontId="26" fillId="0" borderId="28" xfId="0" applyNumberFormat="1" applyFont="1" applyBorder="1"/>
    <xf numFmtId="165" fontId="16" fillId="0" borderId="28" xfId="0" applyNumberFormat="1" applyFont="1" applyBorder="1"/>
    <xf numFmtId="0" fontId="8" fillId="0" borderId="34" xfId="0" applyFont="1" applyBorder="1" applyAlignment="1">
      <alignment horizontal="center"/>
    </xf>
    <xf numFmtId="40" fontId="8" fillId="0" borderId="75" xfId="0" applyNumberFormat="1" applyFont="1" applyBorder="1"/>
    <xf numFmtId="0" fontId="6" fillId="0" borderId="63" xfId="0" applyFont="1" applyBorder="1"/>
    <xf numFmtId="3" fontId="6" fillId="0" borderId="2" xfId="0" applyNumberFormat="1" applyFont="1" applyBorder="1"/>
    <xf numFmtId="0" fontId="6" fillId="0" borderId="2" xfId="0" applyFont="1" applyBorder="1"/>
    <xf numFmtId="0" fontId="27" fillId="0" borderId="63" xfId="0" applyFont="1" applyBorder="1"/>
    <xf numFmtId="4" fontId="10" fillId="0" borderId="29" xfId="0" applyNumberFormat="1" applyFont="1" applyBorder="1"/>
    <xf numFmtId="4" fontId="10" fillId="0" borderId="29" xfId="0" applyNumberFormat="1" applyFont="1" applyBorder="1" applyAlignment="1">
      <alignment horizontal="right"/>
    </xf>
    <xf numFmtId="40" fontId="10" fillId="0" borderId="30" xfId="0" applyNumberFormat="1" applyFont="1" applyBorder="1"/>
    <xf numFmtId="3" fontId="27" fillId="0" borderId="2" xfId="0" applyNumberFormat="1" applyFont="1" applyBorder="1"/>
    <xf numFmtId="0" fontId="27" fillId="0" borderId="2" xfId="0" applyFont="1" applyBorder="1"/>
    <xf numFmtId="0" fontId="6" fillId="0" borderId="49" xfId="0" applyFont="1" applyBorder="1"/>
    <xf numFmtId="3" fontId="6" fillId="0" borderId="0" xfId="0" applyNumberFormat="1" applyFont="1"/>
    <xf numFmtId="0" fontId="8" fillId="0" borderId="28" xfId="0" applyFont="1" applyBorder="1" applyAlignment="1">
      <alignment horizontal="left"/>
    </xf>
    <xf numFmtId="0" fontId="28" fillId="0" borderId="63" xfId="0" applyFont="1" applyBorder="1"/>
    <xf numFmtId="0" fontId="28" fillId="0" borderId="2" xfId="0" applyFont="1" applyBorder="1"/>
    <xf numFmtId="0" fontId="8" fillId="0" borderId="23" xfId="0" applyFont="1" applyBorder="1" applyAlignment="1">
      <alignment horizontal="left" wrapText="1"/>
    </xf>
    <xf numFmtId="165" fontId="8" fillId="0" borderId="23" xfId="0" applyNumberFormat="1" applyFont="1" applyBorder="1"/>
    <xf numFmtId="0" fontId="8" fillId="0" borderId="23" xfId="0" applyFont="1" applyBorder="1" applyAlignment="1">
      <alignment horizontal="center" vertical="center"/>
    </xf>
    <xf numFmtId="0" fontId="8" fillId="2" borderId="76" xfId="0" applyFont="1" applyFill="1" applyBorder="1"/>
    <xf numFmtId="40" fontId="8" fillId="2" borderId="76" xfId="0" applyNumberFormat="1" applyFont="1" applyFill="1" applyBorder="1" applyAlignment="1">
      <alignment horizontal="right"/>
    </xf>
    <xf numFmtId="4" fontId="8" fillId="2" borderId="76" xfId="0" applyNumberFormat="1" applyFont="1" applyFill="1" applyBorder="1"/>
    <xf numFmtId="4" fontId="16" fillId="2" borderId="76" xfId="0" applyNumberFormat="1" applyFont="1" applyFill="1" applyBorder="1" applyAlignment="1">
      <alignment horizontal="center"/>
    </xf>
    <xf numFmtId="40" fontId="8" fillId="2" borderId="77" xfId="0" applyNumberFormat="1" applyFont="1" applyFill="1" applyBorder="1"/>
    <xf numFmtId="0" fontId="16" fillId="2" borderId="2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167" fontId="16" fillId="2" borderId="29" xfId="0" applyNumberFormat="1" applyFont="1" applyFill="1" applyBorder="1"/>
    <xf numFmtId="167" fontId="16" fillId="2" borderId="72" xfId="0" applyNumberFormat="1" applyFont="1" applyFill="1" applyBorder="1"/>
    <xf numFmtId="0" fontId="16" fillId="0" borderId="34" xfId="0" applyFont="1" applyBorder="1" applyAlignment="1">
      <alignment horizontal="center" wrapText="1"/>
    </xf>
    <xf numFmtId="40" fontId="16" fillId="0" borderId="34" xfId="0" applyNumberFormat="1" applyFont="1" applyBorder="1" applyAlignment="1">
      <alignment horizontal="right" vertical="center"/>
    </xf>
    <xf numFmtId="2" fontId="16" fillId="0" borderId="34" xfId="0" applyNumberFormat="1" applyFont="1" applyBorder="1"/>
    <xf numFmtId="4" fontId="1" fillId="0" borderId="34" xfId="0" applyNumberFormat="1" applyFont="1" applyBorder="1"/>
    <xf numFmtId="168" fontId="8" fillId="0" borderId="23" xfId="0" applyNumberFormat="1" applyFont="1" applyBorder="1"/>
    <xf numFmtId="0" fontId="8" fillId="2" borderId="78" xfId="0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167" fontId="16" fillId="2" borderId="28" xfId="0" applyNumberFormat="1" applyFont="1" applyFill="1" applyBorder="1"/>
    <xf numFmtId="40" fontId="16" fillId="2" borderId="30" xfId="0" applyNumberFormat="1" applyFont="1" applyFill="1" applyBorder="1"/>
    <xf numFmtId="1" fontId="16" fillId="2" borderId="35" xfId="0" applyNumberFormat="1" applyFont="1" applyFill="1" applyBorder="1" applyAlignment="1">
      <alignment horizontal="center"/>
    </xf>
    <xf numFmtId="167" fontId="16" fillId="2" borderId="35" xfId="0" applyNumberFormat="1" applyFont="1" applyFill="1" applyBorder="1"/>
    <xf numFmtId="40" fontId="16" fillId="2" borderId="54" xfId="0" applyNumberFormat="1" applyFont="1" applyFill="1" applyBorder="1"/>
    <xf numFmtId="0" fontId="8" fillId="2" borderId="55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7" fontId="16" fillId="2" borderId="79" xfId="0" applyNumberFormat="1" applyFont="1" applyFill="1" applyBorder="1"/>
    <xf numFmtId="0" fontId="8" fillId="0" borderId="40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4" fontId="8" fillId="0" borderId="13" xfId="0" applyNumberFormat="1" applyFont="1" applyBorder="1"/>
    <xf numFmtId="4" fontId="8" fillId="0" borderId="13" xfId="0" applyNumberFormat="1" applyFont="1" applyBorder="1" applyAlignment="1">
      <alignment horizontal="right"/>
    </xf>
    <xf numFmtId="40" fontId="8" fillId="0" borderId="66" xfId="0" applyNumberFormat="1" applyFont="1" applyBorder="1"/>
    <xf numFmtId="4" fontId="8" fillId="0" borderId="32" xfId="0" applyNumberFormat="1" applyFont="1" applyBorder="1"/>
    <xf numFmtId="4" fontId="8" fillId="0" borderId="32" xfId="0" applyNumberFormat="1" applyFont="1" applyBorder="1" applyAlignment="1">
      <alignment horizontal="right"/>
    </xf>
    <xf numFmtId="169" fontId="1" fillId="0" borderId="0" xfId="0" applyNumberFormat="1" applyFont="1"/>
    <xf numFmtId="0" fontId="8" fillId="0" borderId="19" xfId="0" applyFont="1" applyBorder="1"/>
    <xf numFmtId="168" fontId="8" fillId="0" borderId="19" xfId="0" applyNumberFormat="1" applyFont="1" applyBorder="1"/>
    <xf numFmtId="4" fontId="16" fillId="0" borderId="19" xfId="0" applyNumberFormat="1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left" vertical="center" wrapText="1"/>
    </xf>
    <xf numFmtId="165" fontId="16" fillId="0" borderId="4" xfId="0" applyNumberFormat="1" applyFont="1" applyBorder="1"/>
    <xf numFmtId="1" fontId="16" fillId="0" borderId="4" xfId="0" applyNumberFormat="1" applyFont="1" applyBorder="1" applyAlignment="1">
      <alignment horizontal="center"/>
    </xf>
    <xf numFmtId="40" fontId="16" fillId="0" borderId="4" xfId="0" applyNumberFormat="1" applyFont="1" applyBorder="1" applyAlignment="1">
      <alignment horizontal="right"/>
    </xf>
    <xf numFmtId="4" fontId="16" fillId="0" borderId="4" xfId="0" applyNumberFormat="1" applyFont="1" applyBorder="1"/>
    <xf numFmtId="40" fontId="16" fillId="0" borderId="11" xfId="0" applyNumberFormat="1" applyFont="1" applyBorder="1"/>
    <xf numFmtId="3" fontId="16" fillId="2" borderId="58" xfId="0" applyNumberFormat="1" applyFont="1" applyFill="1" applyBorder="1" applyAlignment="1">
      <alignment horizontal="center"/>
    </xf>
    <xf numFmtId="40" fontId="16" fillId="2" borderId="58" xfId="0" applyNumberFormat="1" applyFont="1" applyFill="1" applyBorder="1" applyAlignment="1">
      <alignment horizontal="right"/>
    </xf>
    <xf numFmtId="4" fontId="16" fillId="2" borderId="58" xfId="0" applyNumberFormat="1" applyFont="1" applyFill="1" applyBorder="1"/>
    <xf numFmtId="40" fontId="16" fillId="2" borderId="59" xfId="0" applyNumberFormat="1" applyFont="1" applyFill="1" applyBorder="1"/>
    <xf numFmtId="167" fontId="16" fillId="2" borderId="28" xfId="0" applyNumberFormat="1" applyFont="1" applyFill="1" applyBorder="1" applyAlignment="1">
      <alignment horizontal="center"/>
    </xf>
    <xf numFmtId="40" fontId="16" fillId="2" borderId="30" xfId="0" applyNumberFormat="1" applyFont="1" applyFill="1" applyBorder="1" applyAlignment="1">
      <alignment horizontal="center"/>
    </xf>
    <xf numFmtId="40" fontId="16" fillId="2" borderId="35" xfId="0" applyNumberFormat="1" applyFont="1" applyFill="1" applyBorder="1" applyAlignment="1">
      <alignment horizontal="right"/>
    </xf>
    <xf numFmtId="167" fontId="16" fillId="2" borderId="35" xfId="0" applyNumberFormat="1" applyFont="1" applyFill="1" applyBorder="1" applyAlignment="1">
      <alignment horizontal="center"/>
    </xf>
    <xf numFmtId="40" fontId="16" fillId="2" borderId="54" xfId="0" applyNumberFormat="1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40" fontId="8" fillId="0" borderId="32" xfId="0" applyNumberFormat="1" applyFont="1" applyBorder="1" applyAlignment="1">
      <alignment horizontal="right"/>
    </xf>
    <xf numFmtId="40" fontId="8" fillId="0" borderId="57" xfId="0" applyNumberFormat="1" applyFont="1" applyBorder="1"/>
    <xf numFmtId="0" fontId="16" fillId="2" borderId="76" xfId="0" applyFont="1" applyFill="1" applyBorder="1" applyAlignment="1">
      <alignment horizontal="center"/>
    </xf>
    <xf numFmtId="40" fontId="16" fillId="2" borderId="76" xfId="0" applyNumberFormat="1" applyFont="1" applyFill="1" applyBorder="1" applyAlignment="1">
      <alignment horizontal="right"/>
    </xf>
    <xf numFmtId="4" fontId="16" fillId="2" borderId="76" xfId="0" applyNumberFormat="1" applyFont="1" applyFill="1" applyBorder="1"/>
    <xf numFmtId="40" fontId="16" fillId="2" borderId="77" xfId="0" applyNumberFormat="1" applyFont="1" applyFill="1" applyBorder="1"/>
    <xf numFmtId="0" fontId="8" fillId="2" borderId="51" xfId="0" applyFont="1" applyFill="1" applyBorder="1" applyAlignment="1">
      <alignment horizontal="center"/>
    </xf>
    <xf numFmtId="1" fontId="16" fillId="2" borderId="23" xfId="0" applyNumberFormat="1" applyFont="1" applyFill="1" applyBorder="1" applyAlignment="1">
      <alignment horizontal="center"/>
    </xf>
    <xf numFmtId="167" fontId="16" fillId="2" borderId="23" xfId="0" applyNumberFormat="1" applyFont="1" applyFill="1" applyBorder="1" applyAlignment="1">
      <alignment horizontal="right"/>
    </xf>
    <xf numFmtId="167" fontId="16" fillId="2" borderId="23" xfId="0" applyNumberFormat="1" applyFont="1" applyFill="1" applyBorder="1"/>
    <xf numFmtId="40" fontId="16" fillId="2" borderId="44" xfId="0" applyNumberFormat="1" applyFont="1" applyFill="1" applyBorder="1"/>
    <xf numFmtId="0" fontId="16" fillId="2" borderId="2" xfId="0" applyFont="1" applyFill="1" applyBorder="1" applyAlignment="1">
      <alignment horizontal="left" wrapText="1"/>
    </xf>
    <xf numFmtId="1" fontId="16" fillId="2" borderId="32" xfId="0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left" wrapText="1"/>
    </xf>
    <xf numFmtId="0" fontId="16" fillId="2" borderId="52" xfId="0" applyFont="1" applyFill="1" applyBorder="1" applyAlignment="1">
      <alignment horizontal="left" wrapText="1"/>
    </xf>
    <xf numFmtId="0" fontId="8" fillId="2" borderId="60" xfId="0" applyFont="1" applyFill="1" applyBorder="1" applyAlignment="1">
      <alignment horizontal="center"/>
    </xf>
    <xf numFmtId="40" fontId="16" fillId="2" borderId="32" xfId="0" applyNumberFormat="1" applyFont="1" applyFill="1" applyBorder="1" applyAlignment="1">
      <alignment horizontal="right"/>
    </xf>
    <xf numFmtId="167" fontId="16" fillId="2" borderId="32" xfId="0" applyNumberFormat="1" applyFont="1" applyFill="1" applyBorder="1"/>
    <xf numFmtId="40" fontId="16" fillId="2" borderId="57" xfId="0" applyNumberFormat="1" applyFont="1" applyFill="1" applyBorder="1"/>
    <xf numFmtId="0" fontId="16" fillId="2" borderId="28" xfId="0" applyFont="1" applyFill="1" applyBorder="1" applyAlignment="1">
      <alignment horizontal="left" wrapText="1"/>
    </xf>
    <xf numFmtId="0" fontId="16" fillId="2" borderId="73" xfId="0" applyFont="1" applyFill="1" applyBorder="1" applyAlignment="1">
      <alignment horizontal="left" wrapText="1"/>
    </xf>
    <xf numFmtId="0" fontId="16" fillId="2" borderId="58" xfId="0" applyFont="1" applyFill="1" applyBorder="1" applyAlignment="1">
      <alignment horizontal="left" wrapText="1"/>
    </xf>
    <xf numFmtId="3" fontId="25" fillId="0" borderId="2" xfId="0" applyNumberFormat="1" applyFont="1" applyBorder="1"/>
    <xf numFmtId="0" fontId="1" fillId="0" borderId="86" xfId="0" applyFont="1" applyBorder="1"/>
    <xf numFmtId="49" fontId="6" fillId="2" borderId="17" xfId="0" applyNumberFormat="1" applyFont="1" applyFill="1" applyBorder="1" applyAlignment="1">
      <alignment horizontal="center" vertical="center"/>
    </xf>
    <xf numFmtId="0" fontId="7" fillId="0" borderId="18" xfId="0" applyFont="1" applyBorder="1"/>
    <xf numFmtId="0" fontId="6" fillId="2" borderId="19" xfId="0" applyFont="1" applyFill="1" applyBorder="1" applyAlignment="1">
      <alignment horizontal="center" vertical="center"/>
    </xf>
    <xf numFmtId="0" fontId="7" fillId="0" borderId="22" xfId="0" applyFont="1" applyBorder="1"/>
    <xf numFmtId="0" fontId="6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24" xfId="0" applyFont="1" applyBorder="1"/>
    <xf numFmtId="164" fontId="6" fillId="2" borderId="19" xfId="0" applyNumberFormat="1" applyFont="1" applyFill="1" applyBorder="1" applyAlignment="1">
      <alignment horizontal="center" vertical="center"/>
    </xf>
    <xf numFmtId="0" fontId="7" fillId="0" borderId="13" xfId="0" applyFont="1" applyBorder="1"/>
    <xf numFmtId="0" fontId="6" fillId="2" borderId="8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/>
    <xf numFmtId="0" fontId="2" fillId="2" borderId="5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21" xfId="0" applyFont="1" applyBorder="1"/>
    <xf numFmtId="0" fontId="6" fillId="2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7" fillId="0" borderId="33" xfId="0" applyFont="1" applyBorder="1"/>
    <xf numFmtId="0" fontId="11" fillId="0" borderId="0" xfId="0" applyFont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7" fillId="0" borderId="37" xfId="0" applyFont="1" applyBorder="1"/>
    <xf numFmtId="0" fontId="7" fillId="0" borderId="38" xfId="0" applyFont="1" applyBorder="1"/>
    <xf numFmtId="0" fontId="9" fillId="0" borderId="19" xfId="0" applyFont="1" applyBorder="1" applyAlignment="1">
      <alignment horizontal="center" vertical="center" wrapText="1"/>
    </xf>
    <xf numFmtId="0" fontId="7" fillId="0" borderId="34" xfId="0" applyFont="1" applyBorder="1"/>
    <xf numFmtId="0" fontId="1" fillId="0" borderId="25" xfId="0" applyFont="1" applyBorder="1" applyAlignment="1">
      <alignment horizontal="center" vertical="center" wrapText="1"/>
    </xf>
    <xf numFmtId="0" fontId="7" fillId="0" borderId="26" xfId="0" applyFont="1" applyBorder="1"/>
    <xf numFmtId="0" fontId="3" fillId="0" borderId="0" xfId="0" applyFont="1" applyAlignment="1">
      <alignment horizontal="center"/>
    </xf>
    <xf numFmtId="0" fontId="23" fillId="2" borderId="1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left" wrapText="1"/>
    </xf>
    <xf numFmtId="0" fontId="7" fillId="0" borderId="65" xfId="0" applyFont="1" applyBorder="1"/>
    <xf numFmtId="0" fontId="16" fillId="2" borderId="17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2" borderId="8" xfId="0" applyFont="1" applyFill="1" applyBorder="1" applyAlignment="1">
      <alignment horizontal="left" wrapText="1"/>
    </xf>
    <xf numFmtId="0" fontId="16" fillId="2" borderId="61" xfId="0" applyFont="1" applyFill="1" applyBorder="1" applyAlignment="1">
      <alignment horizontal="center" vertical="center" wrapText="1"/>
    </xf>
    <xf numFmtId="0" fontId="7" fillId="0" borderId="62" xfId="0" applyFont="1" applyBorder="1"/>
    <xf numFmtId="0" fontId="14" fillId="3" borderId="46" xfId="0" applyFont="1" applyFill="1" applyBorder="1" applyAlignment="1">
      <alignment horizontal="center" vertical="center"/>
    </xf>
    <xf numFmtId="0" fontId="7" fillId="0" borderId="47" xfId="0" applyFont="1" applyBorder="1"/>
    <xf numFmtId="0" fontId="7" fillId="0" borderId="48" xfId="0" applyFont="1" applyBorder="1"/>
    <xf numFmtId="0" fontId="8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40" fontId="16" fillId="2" borderId="4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16" fillId="2" borderId="17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vertical="center"/>
    </xf>
    <xf numFmtId="0" fontId="16" fillId="2" borderId="61" xfId="0" applyFont="1" applyFill="1" applyBorder="1" applyAlignment="1">
      <alignment horizontal="left" wrapText="1"/>
    </xf>
    <xf numFmtId="0" fontId="16" fillId="2" borderId="82" xfId="0" applyFont="1" applyFill="1" applyBorder="1" applyAlignment="1">
      <alignment horizontal="left" wrapText="1"/>
    </xf>
    <xf numFmtId="0" fontId="7" fillId="0" borderId="83" xfId="0" applyFont="1" applyBorder="1"/>
    <xf numFmtId="0" fontId="16" fillId="2" borderId="84" xfId="0" applyFont="1" applyFill="1" applyBorder="1" applyAlignment="1">
      <alignment horizontal="left" wrapText="1"/>
    </xf>
    <xf numFmtId="0" fontId="7" fillId="0" borderId="85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0</xdr:row>
      <xdr:rowOff>142875</xdr:rowOff>
    </xdr:from>
    <xdr:ext cx="401002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104775</xdr:colOff>
      <xdr:row>0</xdr:row>
      <xdr:rowOff>95250</xdr:rowOff>
    </xdr:from>
    <xdr:ext cx="3838575" cy="99060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0</xdr:colOff>
      <xdr:row>0</xdr:row>
      <xdr:rowOff>142875</xdr:rowOff>
    </xdr:from>
    <xdr:ext cx="4010025" cy="11525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257175</xdr:colOff>
      <xdr:row>0</xdr:row>
      <xdr:rowOff>171450</xdr:rowOff>
    </xdr:from>
    <xdr:ext cx="3486150" cy="28479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8"/>
  <sheetViews>
    <sheetView tabSelected="1" workbookViewId="0">
      <selection activeCell="J8" sqref="J8"/>
    </sheetView>
  </sheetViews>
  <sheetFormatPr baseColWidth="10" defaultColWidth="16.85546875" defaultRowHeight="15" customHeight="1"/>
  <cols>
    <col min="1" max="1" width="3.28515625" customWidth="1"/>
    <col min="2" max="2" width="7" customWidth="1"/>
    <col min="3" max="3" width="29.28515625" customWidth="1"/>
    <col min="4" max="4" width="40.42578125" customWidth="1"/>
    <col min="5" max="5" width="13.28515625" customWidth="1"/>
    <col min="6" max="18" width="14.85546875" customWidth="1"/>
    <col min="19" max="19" width="19.140625" customWidth="1"/>
    <col min="20" max="20" width="14.85546875" customWidth="1"/>
    <col min="21" max="21" width="18.85546875" customWidth="1"/>
    <col min="22" max="29" width="14.85546875" customWidth="1"/>
    <col min="30" max="30" width="15.7109375" customWidth="1"/>
    <col min="31" max="31" width="17.85546875" customWidth="1"/>
    <col min="32" max="32" width="16.42578125" customWidth="1"/>
    <col min="33" max="33" width="16.28515625" customWidth="1"/>
    <col min="34" max="35" width="15.140625" customWidth="1"/>
    <col min="36" max="36" width="14" customWidth="1"/>
    <col min="37" max="37" width="17" customWidth="1"/>
    <col min="38" max="38" width="12.42578125" customWidth="1"/>
    <col min="39" max="39" width="18.7109375" customWidth="1"/>
    <col min="40" max="40" width="15.140625" customWidth="1"/>
  </cols>
  <sheetData>
    <row r="1" spans="1:40">
      <c r="C1" s="1"/>
      <c r="D1" s="2"/>
      <c r="E1" s="1"/>
      <c r="I1" s="3"/>
      <c r="J1" s="4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H1" s="3"/>
      <c r="AI1" s="3"/>
      <c r="AJ1" s="3"/>
    </row>
    <row r="2" spans="1:40">
      <c r="C2" s="1"/>
      <c r="D2" s="2"/>
      <c r="E2" s="1"/>
      <c r="I2" s="3"/>
      <c r="J2" s="4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H2" s="3"/>
      <c r="AI2" s="3"/>
      <c r="AJ2" s="3"/>
    </row>
    <row r="3" spans="1:40">
      <c r="C3" s="1"/>
      <c r="D3" s="2"/>
      <c r="E3" s="1"/>
      <c r="I3" s="3"/>
      <c r="J3" s="4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H3" s="3"/>
      <c r="AI3" s="3"/>
      <c r="AJ3" s="3"/>
    </row>
    <row r="4" spans="1:40">
      <c r="C4" s="1"/>
      <c r="D4" s="2"/>
      <c r="E4" s="1"/>
      <c r="I4" s="3"/>
      <c r="J4" s="4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H4" s="3"/>
      <c r="AI4" s="3"/>
      <c r="AJ4" s="3"/>
    </row>
    <row r="5" spans="1:40">
      <c r="C5" s="1"/>
      <c r="D5" s="2"/>
      <c r="E5" s="1"/>
      <c r="I5" s="3"/>
      <c r="J5" s="4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H5" s="3"/>
      <c r="AI5" s="3"/>
      <c r="AJ5" s="3"/>
    </row>
    <row r="6" spans="1:40">
      <c r="C6" s="1"/>
      <c r="D6" s="2"/>
      <c r="E6" s="1"/>
      <c r="I6" s="3"/>
      <c r="J6" s="4"/>
      <c r="K6" s="3"/>
      <c r="L6" s="2"/>
      <c r="M6" s="3"/>
      <c r="N6" s="2"/>
      <c r="O6" s="3"/>
      <c r="P6" s="2"/>
      <c r="Q6" s="3"/>
      <c r="R6" s="2"/>
      <c r="S6" s="3"/>
      <c r="T6" s="2"/>
      <c r="U6" s="3"/>
      <c r="V6" s="2"/>
      <c r="W6" s="3"/>
      <c r="X6" s="2"/>
      <c r="Y6" s="3"/>
      <c r="Z6" s="2"/>
      <c r="AA6" s="3"/>
      <c r="AB6" s="2"/>
      <c r="AC6" s="3"/>
      <c r="AH6" s="3"/>
      <c r="AI6" s="3"/>
      <c r="AJ6" s="3"/>
    </row>
    <row r="7" spans="1:40">
      <c r="B7" s="436" t="s">
        <v>0</v>
      </c>
      <c r="C7" s="434"/>
      <c r="D7" s="434"/>
      <c r="E7" s="1"/>
      <c r="I7" s="3"/>
      <c r="J7" s="4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H7" s="3"/>
      <c r="AI7" s="3"/>
      <c r="AJ7" s="3"/>
    </row>
    <row r="8" spans="1:40" ht="18.75" customHeight="1">
      <c r="B8" s="438" t="s">
        <v>1</v>
      </c>
      <c r="C8" s="434"/>
      <c r="D8" s="434"/>
      <c r="E8" s="434"/>
      <c r="F8" s="434"/>
      <c r="G8" s="5"/>
      <c r="H8" s="5"/>
      <c r="I8" s="3"/>
      <c r="J8" s="4"/>
      <c r="K8" s="3"/>
      <c r="L8" s="2"/>
      <c r="M8" s="3"/>
      <c r="N8" s="2"/>
      <c r="O8" s="3"/>
      <c r="P8" s="2"/>
      <c r="Q8" s="3"/>
      <c r="R8" s="2"/>
      <c r="S8" s="3"/>
      <c r="T8" s="2"/>
      <c r="U8" s="3"/>
      <c r="V8" s="2"/>
      <c r="W8" s="3"/>
      <c r="X8" s="2"/>
      <c r="Y8" s="3"/>
      <c r="Z8" s="2"/>
      <c r="AA8" s="3"/>
      <c r="AB8" s="2"/>
      <c r="AC8" s="3"/>
      <c r="AH8" s="3"/>
      <c r="AI8" s="3"/>
      <c r="AJ8" s="3"/>
    </row>
    <row r="9" spans="1:40" ht="23.25" customHeight="1">
      <c r="B9" s="480" t="s">
        <v>2</v>
      </c>
      <c r="C9" s="481"/>
      <c r="D9" s="481"/>
      <c r="E9" s="481"/>
      <c r="F9" s="481"/>
      <c r="I9" s="3"/>
      <c r="J9" s="4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/>
      <c r="W9" s="3"/>
      <c r="X9" s="2"/>
      <c r="Y9" s="3"/>
      <c r="Z9" s="2"/>
      <c r="AA9" s="3"/>
      <c r="AB9" s="2"/>
      <c r="AC9" s="3"/>
      <c r="AH9" s="3"/>
      <c r="AI9" s="3"/>
      <c r="AJ9" s="3"/>
    </row>
    <row r="10" spans="1:40" ht="18.75" customHeight="1">
      <c r="B10" s="433" t="s">
        <v>3</v>
      </c>
      <c r="C10" s="434"/>
      <c r="D10" s="434"/>
      <c r="E10" s="1"/>
      <c r="I10" s="3"/>
      <c r="J10" s="4"/>
      <c r="K10" s="3"/>
      <c r="L10" s="2"/>
      <c r="M10" s="3"/>
      <c r="N10" s="2"/>
      <c r="O10" s="3"/>
      <c r="P10" s="2"/>
      <c r="Q10" s="3"/>
      <c r="R10" s="2"/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  <c r="AH10" s="3"/>
      <c r="AI10" s="3"/>
      <c r="AJ10" s="3"/>
    </row>
    <row r="11" spans="1:40" ht="18.75" customHeight="1">
      <c r="B11" s="433" t="s">
        <v>4</v>
      </c>
      <c r="C11" s="434"/>
      <c r="D11" s="434"/>
      <c r="E11" s="434"/>
      <c r="F11" s="434"/>
      <c r="I11" s="3"/>
      <c r="J11" s="4"/>
      <c r="K11" s="3"/>
      <c r="L11" s="2"/>
      <c r="M11" s="3"/>
      <c r="N11" s="2"/>
      <c r="O11" s="3"/>
      <c r="P11" s="2"/>
      <c r="Q11" s="3"/>
      <c r="R11" s="2"/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H11" s="3"/>
      <c r="AI11" s="3"/>
      <c r="AJ11" s="3"/>
    </row>
    <row r="12" spans="1:40" ht="18.75" customHeight="1">
      <c r="B12" s="435" t="s">
        <v>5</v>
      </c>
      <c r="C12" s="434"/>
      <c r="D12" s="434"/>
      <c r="E12" s="1"/>
      <c r="I12" s="3"/>
      <c r="J12" s="4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H12" s="3"/>
      <c r="AI12" s="3"/>
      <c r="AJ12" s="3"/>
    </row>
    <row r="13" spans="1:40" ht="15" customHeight="1">
      <c r="B13" s="6"/>
      <c r="C13" s="1"/>
      <c r="D13" s="7"/>
      <c r="E13" s="8"/>
      <c r="F13" s="2"/>
      <c r="G13" s="3"/>
      <c r="H13" s="2"/>
      <c r="I13" s="3"/>
      <c r="J13" s="4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H13" s="3"/>
      <c r="AI13" s="3"/>
      <c r="AJ13" s="3"/>
    </row>
    <row r="14" spans="1:40" ht="15.75" customHeight="1">
      <c r="B14" s="9"/>
      <c r="C14" s="10"/>
      <c r="D14" s="11"/>
      <c r="E14" s="12"/>
      <c r="F14" s="13"/>
      <c r="G14" s="14"/>
      <c r="H14" s="13"/>
      <c r="I14" s="14"/>
      <c r="J14" s="15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14"/>
      <c r="AD14" s="9"/>
      <c r="AE14" s="9"/>
      <c r="AF14" s="9"/>
      <c r="AG14" s="9"/>
      <c r="AH14" s="14"/>
      <c r="AI14" s="14"/>
      <c r="AJ14" s="14"/>
      <c r="AK14" s="9"/>
    </row>
    <row r="15" spans="1:40" ht="34.5" customHeight="1">
      <c r="A15" s="16"/>
      <c r="B15" s="440" t="s">
        <v>6</v>
      </c>
      <c r="C15" s="443" t="s">
        <v>7</v>
      </c>
      <c r="D15" s="439" t="s">
        <v>8</v>
      </c>
      <c r="E15" s="437" t="s">
        <v>9</v>
      </c>
      <c r="F15" s="427" t="s">
        <v>10</v>
      </c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9"/>
      <c r="AD15" s="424" t="s">
        <v>11</v>
      </c>
      <c r="AE15" s="425"/>
      <c r="AF15" s="425"/>
      <c r="AG15" s="425"/>
      <c r="AH15" s="425"/>
      <c r="AI15" s="425"/>
      <c r="AJ15" s="426"/>
      <c r="AK15" s="419" t="s">
        <v>12</v>
      </c>
      <c r="AL15" s="16"/>
      <c r="AM15" s="16"/>
      <c r="AN15" s="16"/>
    </row>
    <row r="16" spans="1:40" ht="34.5" customHeight="1">
      <c r="A16" s="16"/>
      <c r="B16" s="441"/>
      <c r="C16" s="423"/>
      <c r="D16" s="423"/>
      <c r="E16" s="423"/>
      <c r="F16" s="430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2"/>
      <c r="AD16" s="414" t="s">
        <v>13</v>
      </c>
      <c r="AE16" s="415"/>
      <c r="AF16" s="414" t="s">
        <v>14</v>
      </c>
      <c r="AG16" s="415"/>
      <c r="AH16" s="422" t="s">
        <v>15</v>
      </c>
      <c r="AI16" s="422" t="s">
        <v>16</v>
      </c>
      <c r="AJ16" s="422" t="s">
        <v>17</v>
      </c>
      <c r="AK16" s="420"/>
      <c r="AL16" s="16"/>
      <c r="AM16" s="16"/>
      <c r="AN16" s="16"/>
    </row>
    <row r="17" spans="1:40" ht="34.5" customHeight="1">
      <c r="A17" s="16"/>
      <c r="B17" s="441"/>
      <c r="C17" s="423"/>
      <c r="D17" s="423"/>
      <c r="E17" s="423"/>
      <c r="F17" s="418" t="s">
        <v>18</v>
      </c>
      <c r="G17" s="415"/>
      <c r="H17" s="418" t="s">
        <v>19</v>
      </c>
      <c r="I17" s="415"/>
      <c r="J17" s="418" t="s">
        <v>20</v>
      </c>
      <c r="K17" s="415"/>
      <c r="L17" s="418" t="s">
        <v>21</v>
      </c>
      <c r="M17" s="415"/>
      <c r="N17" s="418" t="s">
        <v>22</v>
      </c>
      <c r="O17" s="415"/>
      <c r="P17" s="418" t="s">
        <v>23</v>
      </c>
      <c r="Q17" s="415"/>
      <c r="R17" s="418" t="s">
        <v>24</v>
      </c>
      <c r="S17" s="415"/>
      <c r="T17" s="418" t="s">
        <v>25</v>
      </c>
      <c r="U17" s="415"/>
      <c r="V17" s="418" t="s">
        <v>26</v>
      </c>
      <c r="W17" s="415"/>
      <c r="X17" s="418" t="s">
        <v>27</v>
      </c>
      <c r="Y17" s="415"/>
      <c r="Z17" s="418" t="s">
        <v>28</v>
      </c>
      <c r="AA17" s="415"/>
      <c r="AB17" s="418" t="s">
        <v>29</v>
      </c>
      <c r="AC17" s="415"/>
      <c r="AD17" s="416" t="s">
        <v>30</v>
      </c>
      <c r="AE17" s="416" t="s">
        <v>31</v>
      </c>
      <c r="AF17" s="416" t="s">
        <v>30</v>
      </c>
      <c r="AG17" s="416" t="s">
        <v>31</v>
      </c>
      <c r="AH17" s="423"/>
      <c r="AI17" s="423"/>
      <c r="AJ17" s="423"/>
      <c r="AK17" s="420"/>
      <c r="AL17" s="16"/>
      <c r="AM17" s="16"/>
      <c r="AN17" s="16"/>
    </row>
    <row r="18" spans="1:40" ht="45" customHeight="1">
      <c r="A18" s="16"/>
      <c r="B18" s="442"/>
      <c r="C18" s="417"/>
      <c r="D18" s="417"/>
      <c r="E18" s="417"/>
      <c r="F18" s="17" t="s">
        <v>32</v>
      </c>
      <c r="G18" s="18" t="s">
        <v>12</v>
      </c>
      <c r="H18" s="17" t="s">
        <v>32</v>
      </c>
      <c r="I18" s="18" t="s">
        <v>12</v>
      </c>
      <c r="J18" s="19" t="s">
        <v>32</v>
      </c>
      <c r="K18" s="18" t="s">
        <v>12</v>
      </c>
      <c r="L18" s="17" t="s">
        <v>32</v>
      </c>
      <c r="M18" s="18" t="s">
        <v>12</v>
      </c>
      <c r="N18" s="17" t="s">
        <v>32</v>
      </c>
      <c r="O18" s="18" t="s">
        <v>12</v>
      </c>
      <c r="P18" s="17" t="s">
        <v>32</v>
      </c>
      <c r="Q18" s="18" t="s">
        <v>12</v>
      </c>
      <c r="R18" s="17" t="s">
        <v>32</v>
      </c>
      <c r="S18" s="18" t="s">
        <v>12</v>
      </c>
      <c r="T18" s="17" t="s">
        <v>32</v>
      </c>
      <c r="U18" s="18" t="s">
        <v>12</v>
      </c>
      <c r="V18" s="17" t="s">
        <v>32</v>
      </c>
      <c r="W18" s="18" t="s">
        <v>12</v>
      </c>
      <c r="X18" s="17" t="s">
        <v>32</v>
      </c>
      <c r="Y18" s="18" t="s">
        <v>12</v>
      </c>
      <c r="Z18" s="17" t="s">
        <v>32</v>
      </c>
      <c r="AA18" s="18" t="s">
        <v>12</v>
      </c>
      <c r="AB18" s="17" t="s">
        <v>32</v>
      </c>
      <c r="AC18" s="18" t="s">
        <v>12</v>
      </c>
      <c r="AD18" s="417"/>
      <c r="AE18" s="417"/>
      <c r="AF18" s="417"/>
      <c r="AG18" s="417"/>
      <c r="AH18" s="417"/>
      <c r="AI18" s="417"/>
      <c r="AJ18" s="417"/>
      <c r="AK18" s="421"/>
      <c r="AL18" s="16"/>
      <c r="AM18" s="16"/>
      <c r="AN18" s="16"/>
    </row>
    <row r="19" spans="1:40">
      <c r="A19" s="16"/>
      <c r="B19" s="452" t="s">
        <v>33</v>
      </c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53"/>
      <c r="AL19" s="16"/>
      <c r="AM19" s="16"/>
      <c r="AN19" s="16"/>
    </row>
    <row r="20" spans="1:40" ht="15" customHeight="1">
      <c r="A20" s="20"/>
      <c r="B20" s="21">
        <v>1</v>
      </c>
      <c r="C20" s="444" t="s">
        <v>34</v>
      </c>
      <c r="D20" s="22" t="str">
        <f>'REPRO SEPTIEMBRE'!C25</f>
        <v>AUXILIAR MISCELÁNEO</v>
      </c>
      <c r="E20" s="23">
        <v>71.400000000000006</v>
      </c>
      <c r="F20" s="24">
        <f>'REPRO SEPTIEMBRE'!E25</f>
        <v>9</v>
      </c>
      <c r="G20" s="25">
        <f>'REPRO SEPTIEMBRE'!G25</f>
        <v>19920.600000000002</v>
      </c>
      <c r="H20" s="24">
        <f>'REPRO SEPTIEMBRE'!E25</f>
        <v>9</v>
      </c>
      <c r="I20" s="25">
        <f>'REPRO SEPTIEMBRE'!H25</f>
        <v>17992.8</v>
      </c>
      <c r="J20" s="26">
        <f>'REPRO SEPTIEMBRE'!E25</f>
        <v>9</v>
      </c>
      <c r="K20" s="25">
        <f>'REPRO SEPTIEMBRE'!I25</f>
        <v>19920.600000000002</v>
      </c>
      <c r="L20" s="27">
        <f>'REPRO SEPTIEMBRE'!E25</f>
        <v>9</v>
      </c>
      <c r="M20" s="25">
        <f>'REPRO SEPTIEMBRE'!J25</f>
        <v>19278</v>
      </c>
      <c r="N20" s="24">
        <f>'REPRO SEPTIEMBRE'!E25</f>
        <v>9</v>
      </c>
      <c r="O20" s="25">
        <f>'REPRO SEPTIEMBRE'!K25</f>
        <v>19920.600000000002</v>
      </c>
      <c r="P20" s="24">
        <f>'REPRO SEPTIEMBRE'!E25</f>
        <v>9</v>
      </c>
      <c r="Q20" s="25">
        <f>'REPRO SEPTIEMBRE'!L25</f>
        <v>19278</v>
      </c>
      <c r="R20" s="24">
        <f>'REPRO SEPTIEMBRE'!E25</f>
        <v>9</v>
      </c>
      <c r="S20" s="25">
        <f>'REPRO SEPTIEMBRE'!M25</f>
        <v>19920.600000000002</v>
      </c>
      <c r="T20" s="28">
        <f>'REPRO SEPTIEMBRE'!E25</f>
        <v>9</v>
      </c>
      <c r="U20" s="29">
        <f>'REPRO SEPTIEMBRE'!O25</f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5">
        <f t="shared" ref="AD20:AD61" si="0">+AE20*12</f>
        <v>0</v>
      </c>
      <c r="AE20" s="25">
        <v>0</v>
      </c>
      <c r="AF20" s="25">
        <f t="shared" ref="AF20:AF426" si="1">+AG20*12</f>
        <v>190080</v>
      </c>
      <c r="AG20" s="25">
        <f t="shared" ref="AG20:AG426" si="2">1760*T20</f>
        <v>15840</v>
      </c>
      <c r="AH20" s="25">
        <v>0</v>
      </c>
      <c r="AI20" s="25">
        <v>0</v>
      </c>
      <c r="AJ20" s="25">
        <v>0</v>
      </c>
      <c r="AK20" s="30">
        <f t="shared" ref="AK20:AK426" si="3">+G20+I20+K20+M20+O20+Q20+S20+U20+W20+Y20+AA20+AC20+AE20+AG20</f>
        <v>152071.20000000001</v>
      </c>
      <c r="AL20" s="20"/>
      <c r="AM20" s="20"/>
      <c r="AN20" s="20"/>
    </row>
    <row r="21" spans="1:40" ht="15.75" customHeight="1">
      <c r="A21" s="16"/>
      <c r="B21" s="31">
        <v>2</v>
      </c>
      <c r="C21" s="423"/>
      <c r="D21" s="22" t="str">
        <f>'REPRO SEPTIEMBRE'!C26</f>
        <v>AUXILIAR MISCELÁNEO</v>
      </c>
      <c r="E21" s="23">
        <v>71.400000000000006</v>
      </c>
      <c r="F21" s="24">
        <f>'REPRO SEPTIEMBRE'!E26</f>
        <v>1</v>
      </c>
      <c r="G21" s="25">
        <f>'REPRO SEPTIEMBRE'!G26</f>
        <v>2213.4</v>
      </c>
      <c r="H21" s="24">
        <f>'REPRO SEPTIEMBRE'!E26</f>
        <v>1</v>
      </c>
      <c r="I21" s="25">
        <f>'REPRO SEPTIEMBRE'!H26</f>
        <v>1999.2000000000003</v>
      </c>
      <c r="J21" s="26">
        <f>'REPRO SEPTIEMBRE'!E26</f>
        <v>1</v>
      </c>
      <c r="K21" s="25">
        <f>'REPRO SEPTIEMBRE'!I26</f>
        <v>2213.4</v>
      </c>
      <c r="L21" s="27">
        <f>'REPRO SEPTIEMBRE'!E26</f>
        <v>1</v>
      </c>
      <c r="M21" s="25">
        <f>'REPRO SEPTIEMBRE'!J26</f>
        <v>2142</v>
      </c>
      <c r="N21" s="24">
        <f>'REPRO SEPTIEMBRE'!E26</f>
        <v>1</v>
      </c>
      <c r="O21" s="25">
        <f>'REPRO SEPTIEMBRE'!K26</f>
        <v>2213.4</v>
      </c>
      <c r="P21" s="24">
        <f>'REPRO SEPTIEMBRE'!E26</f>
        <v>1</v>
      </c>
      <c r="Q21" s="25">
        <f>'REPRO SEPTIEMBRE'!L26</f>
        <v>2142</v>
      </c>
      <c r="R21" s="24">
        <f>'REPRO SEPTIEMBRE'!E26</f>
        <v>1</v>
      </c>
      <c r="S21" s="25">
        <f>'REPRO SEPTIEMBRE'!M26</f>
        <v>0</v>
      </c>
      <c r="T21" s="28">
        <f>'REPRO SEPTIEMBRE'!E26</f>
        <v>1</v>
      </c>
      <c r="U21" s="29">
        <f>'REPRO SEPTIEMBRE'!O26</f>
        <v>0</v>
      </c>
      <c r="V21" s="24">
        <v>0</v>
      </c>
      <c r="W21" s="25">
        <v>0</v>
      </c>
      <c r="X21" s="24">
        <v>0</v>
      </c>
      <c r="Y21" s="25">
        <v>0</v>
      </c>
      <c r="Z21" s="24">
        <v>0</v>
      </c>
      <c r="AA21" s="25">
        <v>0</v>
      </c>
      <c r="AB21" s="27">
        <v>0</v>
      </c>
      <c r="AC21" s="25">
        <v>0</v>
      </c>
      <c r="AD21" s="25">
        <f t="shared" si="0"/>
        <v>0</v>
      </c>
      <c r="AE21" s="25">
        <v>0</v>
      </c>
      <c r="AF21" s="25">
        <f t="shared" si="1"/>
        <v>21120</v>
      </c>
      <c r="AG21" s="25">
        <f t="shared" si="2"/>
        <v>1760</v>
      </c>
      <c r="AH21" s="25">
        <v>0</v>
      </c>
      <c r="AI21" s="25">
        <v>0</v>
      </c>
      <c r="AJ21" s="25">
        <v>0</v>
      </c>
      <c r="AK21" s="30">
        <f t="shared" si="3"/>
        <v>14683.4</v>
      </c>
      <c r="AL21" s="16"/>
      <c r="AM21" s="16"/>
      <c r="AN21" s="16"/>
    </row>
    <row r="22" spans="1:40" ht="15.75" customHeight="1">
      <c r="A22" s="16"/>
      <c r="B22" s="31">
        <v>3</v>
      </c>
      <c r="C22" s="423"/>
      <c r="D22" s="22" t="str">
        <f>'REPRO SEPTIEMBRE'!C27</f>
        <v>AUXILIAR MISCELÁNEO</v>
      </c>
      <c r="E22" s="23">
        <v>71.400000000000006</v>
      </c>
      <c r="F22" s="24">
        <f>'REPRO SEPTIEMBRE'!E27</f>
        <v>1</v>
      </c>
      <c r="G22" s="25">
        <f>'REPRO SEPTIEMBRE'!G27</f>
        <v>0</v>
      </c>
      <c r="H22" s="24">
        <f>'REPRO SEPTIEMBRE'!E27</f>
        <v>1</v>
      </c>
      <c r="I22" s="25">
        <f>'REPRO SEPTIEMBRE'!H27</f>
        <v>0</v>
      </c>
      <c r="J22" s="26">
        <f>'REPRO SEPTIEMBRE'!E27</f>
        <v>1</v>
      </c>
      <c r="K22" s="25">
        <f>'REPRO SEPTIEMBRE'!I27</f>
        <v>0</v>
      </c>
      <c r="L22" s="27">
        <f>'REPRO SEPTIEMBRE'!E27</f>
        <v>1</v>
      </c>
      <c r="M22" s="25">
        <f>'REPRO SEPTIEMBRE'!J27</f>
        <v>0</v>
      </c>
      <c r="N22" s="24">
        <f>'REPRO SEPTIEMBRE'!E27</f>
        <v>1</v>
      </c>
      <c r="O22" s="25">
        <f>'REPRO SEPTIEMBRE'!K27</f>
        <v>0</v>
      </c>
      <c r="P22" s="24">
        <f>'REPRO SEPTIEMBRE'!E27</f>
        <v>1</v>
      </c>
      <c r="Q22" s="25">
        <f>'REPRO SEPTIEMBRE'!L27</f>
        <v>0</v>
      </c>
      <c r="R22" s="24">
        <f>'REPRO SEPTIEMBRE'!E27</f>
        <v>1</v>
      </c>
      <c r="S22" s="25">
        <f>'REPRO SEPTIEMBRE'!M27</f>
        <v>0</v>
      </c>
      <c r="T22" s="28">
        <f>'REPRO SEPTIEMBRE'!E27</f>
        <v>1</v>
      </c>
      <c r="U22" s="29">
        <f>'REPRO SEPTIEMBRE'!O27</f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7">
        <v>0</v>
      </c>
      <c r="AC22" s="25">
        <v>0</v>
      </c>
      <c r="AD22" s="25">
        <f t="shared" si="0"/>
        <v>0</v>
      </c>
      <c r="AE22" s="25">
        <v>0</v>
      </c>
      <c r="AF22" s="25">
        <f t="shared" si="1"/>
        <v>21120</v>
      </c>
      <c r="AG22" s="25">
        <f t="shared" si="2"/>
        <v>1760</v>
      </c>
      <c r="AH22" s="25">
        <v>0</v>
      </c>
      <c r="AI22" s="25">
        <v>0</v>
      </c>
      <c r="AJ22" s="25">
        <v>0</v>
      </c>
      <c r="AK22" s="30">
        <f t="shared" si="3"/>
        <v>1760</v>
      </c>
      <c r="AL22" s="16"/>
      <c r="AM22" s="16"/>
      <c r="AN22" s="16"/>
    </row>
    <row r="23" spans="1:40" ht="15.75" customHeight="1">
      <c r="A23" s="16"/>
      <c r="B23" s="31">
        <v>4</v>
      </c>
      <c r="C23" s="423"/>
      <c r="D23" s="22" t="str">
        <f>'REPRO SEPTIEMBRE'!C28</f>
        <v>AUXILIAR MISCELÁNEO</v>
      </c>
      <c r="E23" s="23">
        <v>71.400000000000006</v>
      </c>
      <c r="F23" s="24">
        <f>'REPRO SEPTIEMBRE'!E28</f>
        <v>1</v>
      </c>
      <c r="G23" s="25">
        <f>'REPRO SEPTIEMBRE'!G28</f>
        <v>0</v>
      </c>
      <c r="H23" s="24">
        <f>'REPRO SEPTIEMBRE'!E28</f>
        <v>1</v>
      </c>
      <c r="I23" s="25">
        <f>'REPRO SEPTIEMBRE'!H28</f>
        <v>0</v>
      </c>
      <c r="J23" s="26">
        <f>'REPRO SEPTIEMBRE'!E28</f>
        <v>1</v>
      </c>
      <c r="K23" s="25">
        <f>'REPRO SEPTIEMBRE'!I28</f>
        <v>4641</v>
      </c>
      <c r="L23" s="27">
        <f>'REPRO SEPTIEMBRE'!E28</f>
        <v>1</v>
      </c>
      <c r="M23" s="25">
        <f>'REPRO SEPTIEMBRE'!J28</f>
        <v>2142</v>
      </c>
      <c r="N23" s="24">
        <f>'REPRO SEPTIEMBRE'!E28</f>
        <v>1</v>
      </c>
      <c r="O23" s="25">
        <f>'REPRO SEPTIEMBRE'!K28</f>
        <v>2213.4</v>
      </c>
      <c r="P23" s="24">
        <f>'REPRO SEPTIEMBRE'!E28</f>
        <v>1</v>
      </c>
      <c r="Q23" s="25">
        <f>'REPRO SEPTIEMBRE'!L28</f>
        <v>2142</v>
      </c>
      <c r="R23" s="24">
        <f>'REPRO SEPTIEMBRE'!E28</f>
        <v>1</v>
      </c>
      <c r="S23" s="25">
        <f>'REPRO SEPTIEMBRE'!M28</f>
        <v>2213.4</v>
      </c>
      <c r="T23" s="28">
        <f>'REPRO SEPTIEMBRE'!E28</f>
        <v>1</v>
      </c>
      <c r="U23" s="29">
        <f>'REPRO SEPTIEMBRE'!O28</f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7">
        <v>0</v>
      </c>
      <c r="AC23" s="25">
        <v>0</v>
      </c>
      <c r="AD23" s="25">
        <f t="shared" si="0"/>
        <v>0</v>
      </c>
      <c r="AE23" s="25">
        <v>0</v>
      </c>
      <c r="AF23" s="25">
        <f t="shared" si="1"/>
        <v>21120</v>
      </c>
      <c r="AG23" s="25">
        <f t="shared" si="2"/>
        <v>1760</v>
      </c>
      <c r="AH23" s="25">
        <v>0</v>
      </c>
      <c r="AI23" s="25">
        <v>0</v>
      </c>
      <c r="AJ23" s="25">
        <v>0</v>
      </c>
      <c r="AK23" s="30">
        <f t="shared" si="3"/>
        <v>15111.8</v>
      </c>
      <c r="AL23" s="16"/>
      <c r="AM23" s="16"/>
      <c r="AN23" s="16"/>
    </row>
    <row r="24" spans="1:40" ht="15.75" customHeight="1">
      <c r="A24" s="16"/>
      <c r="B24" s="21">
        <v>5</v>
      </c>
      <c r="C24" s="423"/>
      <c r="D24" s="22" t="str">
        <f>'REPRO SEPTIEMBRE'!C29</f>
        <v>JARDINERO II</v>
      </c>
      <c r="E24" s="23">
        <v>72.540000000000006</v>
      </c>
      <c r="F24" s="24">
        <f>'REPRO SEPTIEMBRE'!E29</f>
        <v>1</v>
      </c>
      <c r="G24" s="25">
        <f>'REPRO SEPTIEMBRE'!G29</f>
        <v>2248.7400000000002</v>
      </c>
      <c r="H24" s="24">
        <f>'REPRO SEPTIEMBRE'!E29</f>
        <v>1</v>
      </c>
      <c r="I24" s="25">
        <f>'REPRO SEPTIEMBRE'!H29</f>
        <v>2031.1200000000001</v>
      </c>
      <c r="J24" s="26">
        <f>'REPRO SEPTIEMBRE'!E29</f>
        <v>1</v>
      </c>
      <c r="K24" s="25">
        <f>'REPRO SEPTIEMBRE'!I29</f>
        <v>2248.7400000000002</v>
      </c>
      <c r="L24" s="27">
        <f>'REPRO SEPTIEMBRE'!E29</f>
        <v>1</v>
      </c>
      <c r="M24" s="25">
        <f>'REPRO SEPTIEMBRE'!J29</f>
        <v>2176.2000000000003</v>
      </c>
      <c r="N24" s="24">
        <f>'REPRO SEPTIEMBRE'!E29</f>
        <v>1</v>
      </c>
      <c r="O24" s="25">
        <f>'REPRO SEPTIEMBRE'!K29</f>
        <v>2248.7400000000002</v>
      </c>
      <c r="P24" s="24">
        <f>'REPRO SEPTIEMBRE'!E29</f>
        <v>1</v>
      </c>
      <c r="Q24" s="25">
        <f>'REPRO SEPTIEMBRE'!L29</f>
        <v>2176.2000000000003</v>
      </c>
      <c r="R24" s="24">
        <f>'REPRO SEPTIEMBRE'!E29</f>
        <v>1</v>
      </c>
      <c r="S24" s="25">
        <f>'REPRO SEPTIEMBRE'!M29</f>
        <v>2248.7400000000002</v>
      </c>
      <c r="T24" s="28">
        <f>'REPRO SEPTIEMBRE'!E29</f>
        <v>1</v>
      </c>
      <c r="U24" s="29">
        <f>'REPRO SEPTIEMBRE'!O29</f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7">
        <v>0</v>
      </c>
      <c r="AC24" s="25">
        <v>0</v>
      </c>
      <c r="AD24" s="25">
        <f t="shared" si="0"/>
        <v>0</v>
      </c>
      <c r="AE24" s="25">
        <v>0</v>
      </c>
      <c r="AF24" s="25">
        <f t="shared" si="1"/>
        <v>21120</v>
      </c>
      <c r="AG24" s="25">
        <f t="shared" si="2"/>
        <v>1760</v>
      </c>
      <c r="AH24" s="25">
        <v>0</v>
      </c>
      <c r="AI24" s="25">
        <v>0</v>
      </c>
      <c r="AJ24" s="25">
        <v>0</v>
      </c>
      <c r="AK24" s="30">
        <f t="shared" si="3"/>
        <v>17138.480000000003</v>
      </c>
      <c r="AL24" s="16"/>
      <c r="AM24" s="16"/>
      <c r="AN24" s="16"/>
    </row>
    <row r="25" spans="1:40" ht="15.75" customHeight="1">
      <c r="A25" s="16"/>
      <c r="B25" s="31">
        <v>6</v>
      </c>
      <c r="C25" s="423"/>
      <c r="D25" s="22" t="str">
        <f>'REPRO SEPTIEMBRE'!C30</f>
        <v>TALLERISTA</v>
      </c>
      <c r="E25" s="23">
        <v>80.86</v>
      </c>
      <c r="F25" s="24">
        <f>'REPRO SEPTIEMBRE'!E30</f>
        <v>4</v>
      </c>
      <c r="G25" s="25">
        <f>'REPRO SEPTIEMBRE'!G30</f>
        <v>10026.64</v>
      </c>
      <c r="H25" s="24">
        <f>'REPRO SEPTIEMBRE'!E30</f>
        <v>4</v>
      </c>
      <c r="I25" s="25">
        <f>'REPRO SEPTIEMBRE'!H30</f>
        <v>9056.32</v>
      </c>
      <c r="J25" s="26">
        <f>'REPRO SEPTIEMBRE'!E30</f>
        <v>4</v>
      </c>
      <c r="K25" s="25">
        <f>'REPRO SEPTIEMBRE'!I30</f>
        <v>10026.64</v>
      </c>
      <c r="L25" s="27">
        <f>'REPRO SEPTIEMBRE'!E30</f>
        <v>4</v>
      </c>
      <c r="M25" s="25">
        <f>'REPRO SEPTIEMBRE'!J30</f>
        <v>9703.2000000000007</v>
      </c>
      <c r="N25" s="24">
        <f>'REPRO SEPTIEMBRE'!E30</f>
        <v>4</v>
      </c>
      <c r="O25" s="25">
        <f>'REPRO SEPTIEMBRE'!K30</f>
        <v>10026.64</v>
      </c>
      <c r="P25" s="24">
        <f>'REPRO SEPTIEMBRE'!E30</f>
        <v>4</v>
      </c>
      <c r="Q25" s="25">
        <f>'REPRO SEPTIEMBRE'!L30</f>
        <v>9703.2000000000007</v>
      </c>
      <c r="R25" s="24">
        <f>'REPRO SEPTIEMBRE'!E30</f>
        <v>4</v>
      </c>
      <c r="S25" s="25">
        <f>'REPRO SEPTIEMBRE'!M30</f>
        <v>10026.64</v>
      </c>
      <c r="T25" s="28">
        <f>'REPRO SEPTIEMBRE'!E30</f>
        <v>4</v>
      </c>
      <c r="U25" s="29">
        <f>'REPRO SEPTIEMBRE'!O30</f>
        <v>0</v>
      </c>
      <c r="V25" s="24">
        <v>0</v>
      </c>
      <c r="W25" s="25">
        <v>0</v>
      </c>
      <c r="X25" s="24">
        <v>0</v>
      </c>
      <c r="Y25" s="25">
        <v>0</v>
      </c>
      <c r="Z25" s="24">
        <v>0</v>
      </c>
      <c r="AA25" s="25">
        <v>0</v>
      </c>
      <c r="AB25" s="27">
        <v>0</v>
      </c>
      <c r="AC25" s="25">
        <v>0</v>
      </c>
      <c r="AD25" s="25">
        <f t="shared" si="0"/>
        <v>600</v>
      </c>
      <c r="AE25" s="25">
        <v>50</v>
      </c>
      <c r="AF25" s="25">
        <f t="shared" si="1"/>
        <v>84480</v>
      </c>
      <c r="AG25" s="25">
        <f t="shared" si="2"/>
        <v>7040</v>
      </c>
      <c r="AH25" s="25">
        <v>0</v>
      </c>
      <c r="AI25" s="25">
        <v>0</v>
      </c>
      <c r="AJ25" s="25">
        <v>0</v>
      </c>
      <c r="AK25" s="30">
        <f t="shared" si="3"/>
        <v>75659.28</v>
      </c>
      <c r="AL25" s="16"/>
      <c r="AM25" s="16"/>
      <c r="AN25" s="16"/>
    </row>
    <row r="26" spans="1:40" ht="15.75" customHeight="1">
      <c r="A26" s="16"/>
      <c r="B26" s="31">
        <v>7</v>
      </c>
      <c r="C26" s="423"/>
      <c r="D26" s="22" t="str">
        <f>'REPRO SEPTIEMBRE'!C31</f>
        <v>CONSERJE</v>
      </c>
      <c r="E26" s="23">
        <v>71.400000000000006</v>
      </c>
      <c r="F26" s="24">
        <f>'REPRO SEPTIEMBRE'!E31</f>
        <v>4</v>
      </c>
      <c r="G26" s="25">
        <f>'REPRO SEPTIEMBRE'!G31</f>
        <v>8853.6</v>
      </c>
      <c r="H26" s="24">
        <f>'REPRO SEPTIEMBRE'!E31</f>
        <v>4</v>
      </c>
      <c r="I26" s="25">
        <f>'REPRO SEPTIEMBRE'!H31</f>
        <v>7996.8000000000011</v>
      </c>
      <c r="J26" s="26">
        <f>'REPRO SEPTIEMBRE'!E31</f>
        <v>4</v>
      </c>
      <c r="K26" s="25">
        <f>'REPRO SEPTIEMBRE'!I31</f>
        <v>8853.6</v>
      </c>
      <c r="L26" s="27">
        <f>'REPRO SEPTIEMBRE'!E31</f>
        <v>4</v>
      </c>
      <c r="M26" s="25">
        <f>'REPRO SEPTIEMBRE'!J31</f>
        <v>8568</v>
      </c>
      <c r="N26" s="24">
        <f>'REPRO SEPTIEMBRE'!E31</f>
        <v>4</v>
      </c>
      <c r="O26" s="25">
        <f>'REPRO SEPTIEMBRE'!K31</f>
        <v>8853.6</v>
      </c>
      <c r="P26" s="24">
        <f>'REPRO SEPTIEMBRE'!E31</f>
        <v>4</v>
      </c>
      <c r="Q26" s="25">
        <f>'REPRO SEPTIEMBRE'!L31</f>
        <v>8568</v>
      </c>
      <c r="R26" s="24">
        <f>'REPRO SEPTIEMBRE'!E31</f>
        <v>4</v>
      </c>
      <c r="S26" s="25">
        <f>'REPRO SEPTIEMBRE'!M31</f>
        <v>8853.6</v>
      </c>
      <c r="T26" s="28">
        <f>'REPRO SEPTIEMBRE'!E31</f>
        <v>4</v>
      </c>
      <c r="U26" s="29">
        <f>'REPRO SEPTIEMBRE'!O31</f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7">
        <v>0</v>
      </c>
      <c r="AC26" s="25">
        <v>0</v>
      </c>
      <c r="AD26" s="25">
        <f t="shared" si="0"/>
        <v>0</v>
      </c>
      <c r="AE26" s="25">
        <v>0</v>
      </c>
      <c r="AF26" s="25">
        <f t="shared" si="1"/>
        <v>84480</v>
      </c>
      <c r="AG26" s="25">
        <f t="shared" si="2"/>
        <v>7040</v>
      </c>
      <c r="AH26" s="25">
        <v>0</v>
      </c>
      <c r="AI26" s="25">
        <v>0</v>
      </c>
      <c r="AJ26" s="25">
        <v>0</v>
      </c>
      <c r="AK26" s="30">
        <f t="shared" si="3"/>
        <v>67587.199999999997</v>
      </c>
      <c r="AL26" s="16"/>
      <c r="AM26" s="16"/>
      <c r="AN26" s="16"/>
    </row>
    <row r="27" spans="1:40" ht="15.75" customHeight="1">
      <c r="A27" s="16"/>
      <c r="B27" s="31">
        <v>8</v>
      </c>
      <c r="C27" s="423"/>
      <c r="D27" s="22" t="str">
        <f>'REPRO SEPTIEMBRE'!C32</f>
        <v>MAESTRO DE OBRAS</v>
      </c>
      <c r="E27" s="23">
        <v>78.25</v>
      </c>
      <c r="F27" s="24">
        <f>'REPRO SEPTIEMBRE'!E32</f>
        <v>1</v>
      </c>
      <c r="G27" s="25">
        <f>'REPRO SEPTIEMBRE'!G32</f>
        <v>2425.75</v>
      </c>
      <c r="H27" s="24">
        <f>'REPRO SEPTIEMBRE'!E32</f>
        <v>1</v>
      </c>
      <c r="I27" s="25">
        <f>'REPRO SEPTIEMBRE'!H32</f>
        <v>2191</v>
      </c>
      <c r="J27" s="26">
        <f>'REPRO SEPTIEMBRE'!E32</f>
        <v>1</v>
      </c>
      <c r="K27" s="25">
        <f>'REPRO SEPTIEMBRE'!I32</f>
        <v>2425.75</v>
      </c>
      <c r="L27" s="27">
        <f>'REPRO SEPTIEMBRE'!E32</f>
        <v>1</v>
      </c>
      <c r="M27" s="25">
        <f>'REPRO SEPTIEMBRE'!J32</f>
        <v>2347.5</v>
      </c>
      <c r="N27" s="24">
        <f>'REPRO SEPTIEMBRE'!E32</f>
        <v>1</v>
      </c>
      <c r="O27" s="25">
        <f>'REPRO SEPTIEMBRE'!K32</f>
        <v>2425.75</v>
      </c>
      <c r="P27" s="24">
        <f>'REPRO SEPTIEMBRE'!E32</f>
        <v>1</v>
      </c>
      <c r="Q27" s="25">
        <f>'REPRO SEPTIEMBRE'!L32</f>
        <v>2347.5</v>
      </c>
      <c r="R27" s="24">
        <f>'REPRO SEPTIEMBRE'!E32</f>
        <v>1</v>
      </c>
      <c r="S27" s="25">
        <f>'REPRO SEPTIEMBRE'!M32</f>
        <v>2425.75</v>
      </c>
      <c r="T27" s="28">
        <f>'REPRO SEPTIEMBRE'!E32</f>
        <v>1</v>
      </c>
      <c r="U27" s="29">
        <f>'REPRO SEPTIEMBRE'!O32</f>
        <v>0</v>
      </c>
      <c r="V27" s="24">
        <v>0</v>
      </c>
      <c r="W27" s="25">
        <v>0</v>
      </c>
      <c r="X27" s="24">
        <v>0</v>
      </c>
      <c r="Y27" s="25">
        <v>0</v>
      </c>
      <c r="Z27" s="24">
        <v>0</v>
      </c>
      <c r="AA27" s="25">
        <v>0</v>
      </c>
      <c r="AB27" s="27">
        <v>0</v>
      </c>
      <c r="AC27" s="25">
        <v>0</v>
      </c>
      <c r="AD27" s="25">
        <f t="shared" si="0"/>
        <v>900</v>
      </c>
      <c r="AE27" s="25">
        <v>75</v>
      </c>
      <c r="AF27" s="25">
        <f t="shared" si="1"/>
        <v>21120</v>
      </c>
      <c r="AG27" s="25">
        <f t="shared" si="2"/>
        <v>1760</v>
      </c>
      <c r="AH27" s="25">
        <v>0</v>
      </c>
      <c r="AI27" s="25">
        <v>0</v>
      </c>
      <c r="AJ27" s="25">
        <v>0</v>
      </c>
      <c r="AK27" s="30">
        <f t="shared" si="3"/>
        <v>18424</v>
      </c>
      <c r="AL27" s="16"/>
      <c r="AM27" s="16"/>
      <c r="AN27" s="16"/>
    </row>
    <row r="28" spans="1:40" ht="15.75" customHeight="1">
      <c r="A28" s="16"/>
      <c r="B28" s="21">
        <v>9</v>
      </c>
      <c r="C28" s="423"/>
      <c r="D28" s="22" t="str">
        <f>'REPRO SEPTIEMBRE'!C33</f>
        <v>MENSAJERO I</v>
      </c>
      <c r="E28" s="23">
        <v>72.540000000000006</v>
      </c>
      <c r="F28" s="24">
        <f>'REPRO SEPTIEMBRE'!E33</f>
        <v>2</v>
      </c>
      <c r="G28" s="25">
        <f>'REPRO SEPTIEMBRE'!G33</f>
        <v>4497.4800000000005</v>
      </c>
      <c r="H28" s="24">
        <f>'REPRO SEPTIEMBRE'!E33</f>
        <v>2</v>
      </c>
      <c r="I28" s="25">
        <f>'REPRO SEPTIEMBRE'!H33</f>
        <v>4062.2400000000002</v>
      </c>
      <c r="J28" s="26">
        <f>'REPRO SEPTIEMBRE'!E33</f>
        <v>2</v>
      </c>
      <c r="K28" s="25">
        <f>'REPRO SEPTIEMBRE'!I33</f>
        <v>4497.4800000000005</v>
      </c>
      <c r="L28" s="27">
        <f>'REPRO SEPTIEMBRE'!E33</f>
        <v>2</v>
      </c>
      <c r="M28" s="25">
        <f>'REPRO SEPTIEMBRE'!J33</f>
        <v>4352.4000000000005</v>
      </c>
      <c r="N28" s="24">
        <f>'REPRO SEPTIEMBRE'!E33</f>
        <v>2</v>
      </c>
      <c r="O28" s="25">
        <f>'REPRO SEPTIEMBRE'!K33</f>
        <v>4497.4800000000005</v>
      </c>
      <c r="P28" s="24">
        <f>'REPRO SEPTIEMBRE'!E33</f>
        <v>2</v>
      </c>
      <c r="Q28" s="25">
        <f>'REPRO SEPTIEMBRE'!L33</f>
        <v>4352.4000000000005</v>
      </c>
      <c r="R28" s="24">
        <f>'REPRO SEPTIEMBRE'!E33</f>
        <v>2</v>
      </c>
      <c r="S28" s="25">
        <f>'REPRO SEPTIEMBRE'!M33</f>
        <v>4497.4800000000005</v>
      </c>
      <c r="T28" s="28">
        <f>'REPRO SEPTIEMBRE'!E33</f>
        <v>2</v>
      </c>
      <c r="U28" s="29">
        <f>'REPRO SEPTIEMBRE'!O33</f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7">
        <v>0</v>
      </c>
      <c r="AC28" s="25">
        <v>0</v>
      </c>
      <c r="AD28" s="25">
        <f t="shared" si="0"/>
        <v>0</v>
      </c>
      <c r="AE28" s="25">
        <v>0</v>
      </c>
      <c r="AF28" s="25">
        <f t="shared" si="1"/>
        <v>42240</v>
      </c>
      <c r="AG28" s="25">
        <f t="shared" si="2"/>
        <v>3520</v>
      </c>
      <c r="AH28" s="25">
        <v>0</v>
      </c>
      <c r="AI28" s="25">
        <v>0</v>
      </c>
      <c r="AJ28" s="25">
        <v>0</v>
      </c>
      <c r="AK28" s="30">
        <f t="shared" si="3"/>
        <v>34276.960000000006</v>
      </c>
      <c r="AL28" s="16"/>
      <c r="AM28" s="16"/>
      <c r="AN28" s="16"/>
    </row>
    <row r="29" spans="1:40" ht="15.75" customHeight="1">
      <c r="A29" s="16"/>
      <c r="B29" s="31">
        <v>10</v>
      </c>
      <c r="C29" s="423"/>
      <c r="D29" s="22" t="str">
        <f>'REPRO SEPTIEMBRE'!C34</f>
        <v>MENSAJERO II</v>
      </c>
      <c r="E29" s="23">
        <v>73.59</v>
      </c>
      <c r="F29" s="24">
        <f>'REPRO SEPTIEMBRE'!E34</f>
        <v>1</v>
      </c>
      <c r="G29" s="25">
        <f>'REPRO SEPTIEMBRE'!G34</f>
        <v>2281.29</v>
      </c>
      <c r="H29" s="24">
        <f>'REPRO SEPTIEMBRE'!E34</f>
        <v>1</v>
      </c>
      <c r="I29" s="25">
        <f>'REPRO SEPTIEMBRE'!H34</f>
        <v>2060.52</v>
      </c>
      <c r="J29" s="26">
        <f>'REPRO SEPTIEMBRE'!E34</f>
        <v>1</v>
      </c>
      <c r="K29" s="25">
        <f>'REPRO SEPTIEMBRE'!I34</f>
        <v>2281.29</v>
      </c>
      <c r="L29" s="27">
        <f>'REPRO SEPTIEMBRE'!E34</f>
        <v>1</v>
      </c>
      <c r="M29" s="25">
        <f>'REPRO SEPTIEMBRE'!J34</f>
        <v>2207.7000000000003</v>
      </c>
      <c r="N29" s="24">
        <f>'REPRO SEPTIEMBRE'!E34</f>
        <v>1</v>
      </c>
      <c r="O29" s="25">
        <f>'REPRO SEPTIEMBRE'!K34</f>
        <v>2281.29</v>
      </c>
      <c r="P29" s="24">
        <f>'REPRO SEPTIEMBRE'!E34</f>
        <v>1</v>
      </c>
      <c r="Q29" s="25">
        <f>'REPRO SEPTIEMBRE'!L34</f>
        <v>2207.7000000000003</v>
      </c>
      <c r="R29" s="24">
        <f>'REPRO SEPTIEMBRE'!E34</f>
        <v>1</v>
      </c>
      <c r="S29" s="25">
        <f>'REPRO SEPTIEMBRE'!M34</f>
        <v>2281.29</v>
      </c>
      <c r="T29" s="28">
        <f>'REPRO SEPTIEMBRE'!E34</f>
        <v>1</v>
      </c>
      <c r="U29" s="29">
        <f>'REPRO SEPTIEMBRE'!O34</f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7">
        <v>0</v>
      </c>
      <c r="AC29" s="25">
        <v>0</v>
      </c>
      <c r="AD29" s="25">
        <f t="shared" si="0"/>
        <v>0</v>
      </c>
      <c r="AE29" s="25">
        <v>0</v>
      </c>
      <c r="AF29" s="25">
        <f t="shared" si="1"/>
        <v>21120</v>
      </c>
      <c r="AG29" s="25">
        <f t="shared" si="2"/>
        <v>1760</v>
      </c>
      <c r="AH29" s="25">
        <v>0</v>
      </c>
      <c r="AI29" s="25">
        <v>0</v>
      </c>
      <c r="AJ29" s="25">
        <v>0</v>
      </c>
      <c r="AK29" s="30">
        <f t="shared" si="3"/>
        <v>17361.080000000002</v>
      </c>
      <c r="AL29" s="16"/>
      <c r="AM29" s="16"/>
      <c r="AN29" s="16"/>
    </row>
    <row r="30" spans="1:40" ht="15.75" customHeight="1">
      <c r="A30" s="16"/>
      <c r="B30" s="31">
        <v>11</v>
      </c>
      <c r="C30" s="423"/>
      <c r="D30" s="22" t="str">
        <f>'REPRO SEPTIEMBRE'!C35</f>
        <v>PEÓN VIGILANTE V</v>
      </c>
      <c r="E30" s="23">
        <v>75.64</v>
      </c>
      <c r="F30" s="24">
        <f>'REPRO SEPTIEMBRE'!E35</f>
        <v>5</v>
      </c>
      <c r="G30" s="25">
        <f>'REPRO SEPTIEMBRE'!G35</f>
        <v>11724.199999999999</v>
      </c>
      <c r="H30" s="24">
        <f>'REPRO SEPTIEMBRE'!E35</f>
        <v>5</v>
      </c>
      <c r="I30" s="25">
        <f>'REPRO SEPTIEMBRE'!H35</f>
        <v>10589.6</v>
      </c>
      <c r="J30" s="26">
        <f>'REPRO SEPTIEMBRE'!E35</f>
        <v>5</v>
      </c>
      <c r="K30" s="25">
        <f>'REPRO SEPTIEMBRE'!I35</f>
        <v>11724.199999999999</v>
      </c>
      <c r="L30" s="27">
        <f>'REPRO SEPTIEMBRE'!E35</f>
        <v>5</v>
      </c>
      <c r="M30" s="25">
        <f>'REPRO SEPTIEMBRE'!J35</f>
        <v>11346</v>
      </c>
      <c r="N30" s="24">
        <f>'REPRO SEPTIEMBRE'!E35</f>
        <v>5</v>
      </c>
      <c r="O30" s="25">
        <f>'REPRO SEPTIEMBRE'!K35</f>
        <v>11724.199999999999</v>
      </c>
      <c r="P30" s="24">
        <f>'REPRO SEPTIEMBRE'!E35</f>
        <v>5</v>
      </c>
      <c r="Q30" s="25">
        <f>'REPRO SEPTIEMBRE'!L35</f>
        <v>11346</v>
      </c>
      <c r="R30" s="24">
        <f>'REPRO SEPTIEMBRE'!E35</f>
        <v>5</v>
      </c>
      <c r="S30" s="25">
        <f>'REPRO SEPTIEMBRE'!M35</f>
        <v>11724.199999999999</v>
      </c>
      <c r="T30" s="28">
        <f>'REPRO SEPTIEMBRE'!E35</f>
        <v>5</v>
      </c>
      <c r="U30" s="29">
        <f>'REPRO SEPTIEMBRE'!O35</f>
        <v>0</v>
      </c>
      <c r="V30" s="24">
        <v>0</v>
      </c>
      <c r="W30" s="25">
        <v>0</v>
      </c>
      <c r="X30" s="24">
        <v>0</v>
      </c>
      <c r="Y30" s="25">
        <v>0</v>
      </c>
      <c r="Z30" s="24">
        <v>0</v>
      </c>
      <c r="AA30" s="25">
        <v>0</v>
      </c>
      <c r="AB30" s="27">
        <v>0</v>
      </c>
      <c r="AC30" s="25">
        <v>0</v>
      </c>
      <c r="AD30" s="25">
        <f t="shared" si="0"/>
        <v>3300</v>
      </c>
      <c r="AE30" s="25">
        <v>275</v>
      </c>
      <c r="AF30" s="25">
        <f t="shared" si="1"/>
        <v>105600</v>
      </c>
      <c r="AG30" s="25">
        <f t="shared" si="2"/>
        <v>8800</v>
      </c>
      <c r="AH30" s="25">
        <v>0</v>
      </c>
      <c r="AI30" s="25">
        <v>0</v>
      </c>
      <c r="AJ30" s="25">
        <v>0</v>
      </c>
      <c r="AK30" s="30">
        <f t="shared" si="3"/>
        <v>89253.4</v>
      </c>
      <c r="AL30" s="16"/>
      <c r="AM30" s="16"/>
      <c r="AN30" s="16"/>
    </row>
    <row r="31" spans="1:40" ht="15.75" customHeight="1">
      <c r="A31" s="16"/>
      <c r="B31" s="31">
        <v>12</v>
      </c>
      <c r="C31" s="423"/>
      <c r="D31" s="22" t="str">
        <f>'REPRO SEPTIEMBRE'!C36</f>
        <v>PILOTO I DE VEHÍCULOS LIVIANOS</v>
      </c>
      <c r="E31" s="23">
        <v>75.64</v>
      </c>
      <c r="F31" s="24">
        <f>'REPRO SEPTIEMBRE'!E36</f>
        <v>2</v>
      </c>
      <c r="G31" s="25">
        <f>'REPRO SEPTIEMBRE'!G36</f>
        <v>4689.68</v>
      </c>
      <c r="H31" s="24">
        <f>'REPRO SEPTIEMBRE'!E36</f>
        <v>2</v>
      </c>
      <c r="I31" s="25">
        <f>'REPRO SEPTIEMBRE'!H36</f>
        <v>4235.84</v>
      </c>
      <c r="J31" s="26">
        <f>'REPRO SEPTIEMBRE'!E36</f>
        <v>2</v>
      </c>
      <c r="K31" s="25">
        <f>'REPRO SEPTIEMBRE'!I36</f>
        <v>4689.68</v>
      </c>
      <c r="L31" s="27">
        <f>'REPRO SEPTIEMBRE'!E36</f>
        <v>2</v>
      </c>
      <c r="M31" s="25">
        <f>'REPRO SEPTIEMBRE'!J36</f>
        <v>4538.3999999999996</v>
      </c>
      <c r="N31" s="24">
        <f>'REPRO SEPTIEMBRE'!E36</f>
        <v>2</v>
      </c>
      <c r="O31" s="25">
        <f>'REPRO SEPTIEMBRE'!K36</f>
        <v>4689.68</v>
      </c>
      <c r="P31" s="24">
        <f>'REPRO SEPTIEMBRE'!E36</f>
        <v>2</v>
      </c>
      <c r="Q31" s="25">
        <f>'REPRO SEPTIEMBRE'!L36</f>
        <v>4538.3999999999996</v>
      </c>
      <c r="R31" s="24">
        <f>'REPRO SEPTIEMBRE'!E36</f>
        <v>2</v>
      </c>
      <c r="S31" s="25">
        <f>'REPRO SEPTIEMBRE'!M36</f>
        <v>4689.68</v>
      </c>
      <c r="T31" s="28">
        <f>'REPRO SEPTIEMBRE'!E36</f>
        <v>2</v>
      </c>
      <c r="U31" s="29">
        <f>'REPRO SEPTIEMBRE'!O36</f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7">
        <v>0</v>
      </c>
      <c r="AC31" s="25">
        <v>0</v>
      </c>
      <c r="AD31" s="25">
        <f t="shared" si="0"/>
        <v>0</v>
      </c>
      <c r="AE31" s="25">
        <v>0</v>
      </c>
      <c r="AF31" s="25">
        <f t="shared" si="1"/>
        <v>42240</v>
      </c>
      <c r="AG31" s="25">
        <f t="shared" si="2"/>
        <v>3520</v>
      </c>
      <c r="AH31" s="25">
        <v>0</v>
      </c>
      <c r="AI31" s="25">
        <v>0</v>
      </c>
      <c r="AJ31" s="25">
        <v>0</v>
      </c>
      <c r="AK31" s="30">
        <f t="shared" si="3"/>
        <v>35591.360000000001</v>
      </c>
      <c r="AL31" s="16"/>
      <c r="AM31" s="16"/>
      <c r="AN31" s="16"/>
    </row>
    <row r="32" spans="1:40" ht="15.75" customHeight="1">
      <c r="A32" s="16"/>
      <c r="B32" s="21">
        <v>13</v>
      </c>
      <c r="C32" s="423"/>
      <c r="D32" s="22" t="str">
        <f>'REPRO SEPTIEMBRE'!C37</f>
        <v>MENSAJERO I</v>
      </c>
      <c r="E32" s="23">
        <v>72.540000000000006</v>
      </c>
      <c r="F32" s="24">
        <f>'REPRO SEPTIEMBRE'!E37</f>
        <v>1</v>
      </c>
      <c r="G32" s="25">
        <f>'REPRO SEPTIEMBRE'!G37</f>
        <v>0</v>
      </c>
      <c r="H32" s="24">
        <f>'REPRO SEPTIEMBRE'!E37</f>
        <v>1</v>
      </c>
      <c r="I32" s="25">
        <f>'REPRO SEPTIEMBRE'!H37</f>
        <v>0</v>
      </c>
      <c r="J32" s="26">
        <f>'REPRO SEPTIEMBRE'!E37</f>
        <v>1</v>
      </c>
      <c r="K32" s="25">
        <f>'REPRO SEPTIEMBRE'!I37</f>
        <v>0</v>
      </c>
      <c r="L32" s="27">
        <f>'REPRO SEPTIEMBRE'!E37</f>
        <v>1</v>
      </c>
      <c r="M32" s="25">
        <f>'REPRO SEPTIEMBRE'!J37</f>
        <v>0</v>
      </c>
      <c r="N32" s="24">
        <f>'REPRO SEPTIEMBRE'!E37</f>
        <v>1</v>
      </c>
      <c r="O32" s="25">
        <f>'REPRO SEPTIEMBRE'!K37</f>
        <v>4424.9400000000005</v>
      </c>
      <c r="P32" s="24">
        <f>'REPRO SEPTIEMBRE'!E37</f>
        <v>1</v>
      </c>
      <c r="Q32" s="25">
        <f>'REPRO SEPTIEMBRE'!L37</f>
        <v>2176.2000000000003</v>
      </c>
      <c r="R32" s="24">
        <f>'REPRO SEPTIEMBRE'!E37</f>
        <v>1</v>
      </c>
      <c r="S32" s="25">
        <f>'REPRO SEPTIEMBRE'!M37</f>
        <v>0</v>
      </c>
      <c r="T32" s="28">
        <f>'REPRO SEPTIEMBRE'!E37</f>
        <v>1</v>
      </c>
      <c r="U32" s="29">
        <f>'REPRO SEPTIEMBRE'!O37</f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7">
        <v>0</v>
      </c>
      <c r="AC32" s="25">
        <v>0</v>
      </c>
      <c r="AD32" s="25">
        <f t="shared" si="0"/>
        <v>0</v>
      </c>
      <c r="AE32" s="25">
        <v>0</v>
      </c>
      <c r="AF32" s="25">
        <f t="shared" si="1"/>
        <v>21120</v>
      </c>
      <c r="AG32" s="25">
        <f t="shared" si="2"/>
        <v>1760</v>
      </c>
      <c r="AH32" s="25">
        <v>0</v>
      </c>
      <c r="AI32" s="25">
        <v>0</v>
      </c>
      <c r="AJ32" s="25">
        <v>0</v>
      </c>
      <c r="AK32" s="30">
        <f t="shared" si="3"/>
        <v>8361.1400000000012</v>
      </c>
      <c r="AL32" s="16"/>
      <c r="AM32" s="16"/>
      <c r="AN32" s="16"/>
    </row>
    <row r="33" spans="1:40" ht="15.75" customHeight="1">
      <c r="A33" s="16"/>
      <c r="B33" s="31">
        <v>14</v>
      </c>
      <c r="C33" s="423"/>
      <c r="D33" s="22" t="str">
        <f>'REPRO SEPTIEMBRE'!C38</f>
        <v>AUXILIAR MISCELÁNEO</v>
      </c>
      <c r="E33" s="23">
        <v>71.400000000000006</v>
      </c>
      <c r="F33" s="24">
        <f>'REPRO SEPTIEMBRE'!E38</f>
        <v>1</v>
      </c>
      <c r="G33" s="25">
        <f>'REPRO SEPTIEMBRE'!G38</f>
        <v>0</v>
      </c>
      <c r="H33" s="24">
        <f>'REPRO SEPTIEMBRE'!E38</f>
        <v>1</v>
      </c>
      <c r="I33" s="25">
        <f>'REPRO SEPTIEMBRE'!H38</f>
        <v>0</v>
      </c>
      <c r="J33" s="26">
        <f>'REPRO SEPTIEMBRE'!E38</f>
        <v>1</v>
      </c>
      <c r="K33" s="25">
        <f>'REPRO SEPTIEMBRE'!I38</f>
        <v>0</v>
      </c>
      <c r="L33" s="27">
        <f>'REPRO SEPTIEMBRE'!E38</f>
        <v>1</v>
      </c>
      <c r="M33" s="25">
        <f>'REPRO SEPTIEMBRE'!J38</f>
        <v>4355.3999999999996</v>
      </c>
      <c r="N33" s="24">
        <f>'REPRO SEPTIEMBRE'!E38</f>
        <v>1</v>
      </c>
      <c r="O33" s="25">
        <f>'REPRO SEPTIEMBRE'!K38</f>
        <v>2213.4</v>
      </c>
      <c r="P33" s="24">
        <f>'REPRO SEPTIEMBRE'!E38</f>
        <v>1</v>
      </c>
      <c r="Q33" s="25">
        <f>'REPRO SEPTIEMBRE'!L38</f>
        <v>2142</v>
      </c>
      <c r="R33" s="24">
        <f>'REPRO SEPTIEMBRE'!E38</f>
        <v>1</v>
      </c>
      <c r="S33" s="25">
        <f>'REPRO SEPTIEMBRE'!M38</f>
        <v>2213.4</v>
      </c>
      <c r="T33" s="28">
        <f>'REPRO SEPTIEMBRE'!E38</f>
        <v>1</v>
      </c>
      <c r="U33" s="29">
        <f>'REPRO SEPTIEMBRE'!O38</f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7">
        <v>0</v>
      </c>
      <c r="AC33" s="25">
        <v>0</v>
      </c>
      <c r="AD33" s="25">
        <f t="shared" si="0"/>
        <v>0</v>
      </c>
      <c r="AE33" s="25">
        <v>0</v>
      </c>
      <c r="AF33" s="25">
        <f t="shared" si="1"/>
        <v>21120</v>
      </c>
      <c r="AG33" s="25">
        <f t="shared" si="2"/>
        <v>1760</v>
      </c>
      <c r="AH33" s="25">
        <v>0</v>
      </c>
      <c r="AI33" s="25">
        <v>0</v>
      </c>
      <c r="AJ33" s="25">
        <v>0</v>
      </c>
      <c r="AK33" s="30">
        <f t="shared" si="3"/>
        <v>12684.199999999999</v>
      </c>
      <c r="AL33" s="16"/>
      <c r="AM33" s="16"/>
      <c r="AN33" s="16"/>
    </row>
    <row r="34" spans="1:40" ht="15.75" customHeight="1">
      <c r="A34" s="16"/>
      <c r="B34" s="31">
        <v>15</v>
      </c>
      <c r="C34" s="423"/>
      <c r="D34" s="22" t="str">
        <f>'REPRO SEPTIEMBRE'!C39</f>
        <v>AUXILIAR MISCELÁNEO</v>
      </c>
      <c r="E34" s="23">
        <v>71.400000000000006</v>
      </c>
      <c r="F34" s="24">
        <v>0</v>
      </c>
      <c r="G34" s="25">
        <v>0</v>
      </c>
      <c r="H34" s="24">
        <v>0</v>
      </c>
      <c r="I34" s="25">
        <f>'REPRO SEPTIEMBRE'!H39</f>
        <v>0</v>
      </c>
      <c r="J34" s="24">
        <v>0</v>
      </c>
      <c r="K34" s="25">
        <f>'REPRO SEPTIEMBRE'!I39</f>
        <v>0</v>
      </c>
      <c r="L34" s="24">
        <v>0</v>
      </c>
      <c r="M34" s="25">
        <f>'REPRO SEPTIEMBRE'!J39</f>
        <v>0</v>
      </c>
      <c r="N34" s="24">
        <v>0</v>
      </c>
      <c r="O34" s="25">
        <f>'REPRO SEPTIEMBRE'!K39</f>
        <v>0</v>
      </c>
      <c r="P34" s="24">
        <v>0</v>
      </c>
      <c r="Q34" s="25">
        <f>'REPRO SEPTIEMBRE'!L39</f>
        <v>0</v>
      </c>
      <c r="R34" s="24">
        <v>0</v>
      </c>
      <c r="S34" s="25">
        <f>'REPRO SEPTIEMBRE'!M39</f>
        <v>0</v>
      </c>
      <c r="T34" s="28">
        <f>'REPRO SEPTIEMBRE'!E39</f>
        <v>11</v>
      </c>
      <c r="U34" s="29">
        <f>'REPRO SEPTIEMBRE'!O39</f>
        <v>23562.000000000004</v>
      </c>
      <c r="V34" s="24">
        <v>0</v>
      </c>
      <c r="W34" s="25">
        <v>0</v>
      </c>
      <c r="X34" s="24">
        <v>0</v>
      </c>
      <c r="Y34" s="25">
        <v>0</v>
      </c>
      <c r="Z34" s="24">
        <v>0</v>
      </c>
      <c r="AA34" s="25">
        <v>0</v>
      </c>
      <c r="AB34" s="27">
        <v>0</v>
      </c>
      <c r="AC34" s="25">
        <v>0</v>
      </c>
      <c r="AD34" s="25">
        <f t="shared" si="0"/>
        <v>0</v>
      </c>
      <c r="AE34" s="25">
        <v>0</v>
      </c>
      <c r="AF34" s="25">
        <f t="shared" si="1"/>
        <v>232320</v>
      </c>
      <c r="AG34" s="25">
        <f t="shared" si="2"/>
        <v>19360</v>
      </c>
      <c r="AH34" s="25">
        <v>0</v>
      </c>
      <c r="AI34" s="25">
        <v>0</v>
      </c>
      <c r="AJ34" s="25">
        <v>0</v>
      </c>
      <c r="AK34" s="30">
        <f t="shared" si="3"/>
        <v>42922</v>
      </c>
      <c r="AL34" s="16"/>
      <c r="AM34" s="16"/>
      <c r="AN34" s="16"/>
    </row>
    <row r="35" spans="1:40" ht="15.75" customHeight="1">
      <c r="A35" s="16"/>
      <c r="B35" s="31">
        <v>16</v>
      </c>
      <c r="C35" s="423"/>
      <c r="D35" s="22" t="str">
        <f>'REPRO SEPTIEMBRE'!C40</f>
        <v>JARDINERO II</v>
      </c>
      <c r="E35" s="23">
        <v>72.540000000000006</v>
      </c>
      <c r="F35" s="24">
        <v>0</v>
      </c>
      <c r="G35" s="25">
        <f>'REPRO SEPTIEMBRE'!G40</f>
        <v>0</v>
      </c>
      <c r="H35" s="24">
        <v>0</v>
      </c>
      <c r="I35" s="25">
        <f>'REPRO SEPTIEMBRE'!H40</f>
        <v>0</v>
      </c>
      <c r="J35" s="24">
        <v>0</v>
      </c>
      <c r="K35" s="25">
        <f>'REPRO SEPTIEMBRE'!I40</f>
        <v>0</v>
      </c>
      <c r="L35" s="24">
        <v>0</v>
      </c>
      <c r="M35" s="25">
        <f>'REPRO SEPTIEMBRE'!J40</f>
        <v>0</v>
      </c>
      <c r="N35" s="24">
        <v>0</v>
      </c>
      <c r="O35" s="25">
        <f>'REPRO SEPTIEMBRE'!K40</f>
        <v>0</v>
      </c>
      <c r="P35" s="24">
        <v>0</v>
      </c>
      <c r="Q35" s="25">
        <f>'REPRO SEPTIEMBRE'!L40</f>
        <v>0</v>
      </c>
      <c r="R35" s="24">
        <v>0</v>
      </c>
      <c r="S35" s="25">
        <f>'REPRO SEPTIEMBRE'!M40</f>
        <v>0</v>
      </c>
      <c r="T35" s="28">
        <f>'REPRO SEPTIEMBRE'!E40</f>
        <v>1</v>
      </c>
      <c r="U35" s="29">
        <f>'REPRO SEPTIEMBRE'!O40</f>
        <v>2176.2000000000003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7">
        <v>0</v>
      </c>
      <c r="AC35" s="25">
        <v>0</v>
      </c>
      <c r="AD35" s="25">
        <f t="shared" si="0"/>
        <v>0</v>
      </c>
      <c r="AE35" s="25">
        <v>0</v>
      </c>
      <c r="AF35" s="25">
        <f t="shared" si="1"/>
        <v>21120</v>
      </c>
      <c r="AG35" s="25">
        <f t="shared" si="2"/>
        <v>1760</v>
      </c>
      <c r="AH35" s="25">
        <v>0</v>
      </c>
      <c r="AI35" s="25">
        <v>0</v>
      </c>
      <c r="AJ35" s="25">
        <v>0</v>
      </c>
      <c r="AK35" s="30">
        <f t="shared" si="3"/>
        <v>3936.2000000000003</v>
      </c>
      <c r="AL35" s="16"/>
      <c r="AM35" s="16"/>
      <c r="AN35" s="16"/>
    </row>
    <row r="36" spans="1:40" ht="15.75" customHeight="1">
      <c r="A36" s="16"/>
      <c r="B36" s="21">
        <v>17</v>
      </c>
      <c r="C36" s="423"/>
      <c r="D36" s="22" t="str">
        <f>'REPRO SEPTIEMBRE'!C41</f>
        <v>TALLERISTA</v>
      </c>
      <c r="E36" s="23">
        <v>80.86</v>
      </c>
      <c r="F36" s="24">
        <v>0</v>
      </c>
      <c r="G36" s="25">
        <f>'REPRO SEPTIEMBRE'!G41</f>
        <v>0</v>
      </c>
      <c r="H36" s="24">
        <v>0</v>
      </c>
      <c r="I36" s="25">
        <f>'REPRO SEPTIEMBRE'!H41</f>
        <v>0</v>
      </c>
      <c r="J36" s="24">
        <v>0</v>
      </c>
      <c r="K36" s="25">
        <f>'REPRO SEPTIEMBRE'!I41</f>
        <v>0</v>
      </c>
      <c r="L36" s="24">
        <v>0</v>
      </c>
      <c r="M36" s="25">
        <f>'REPRO SEPTIEMBRE'!J41</f>
        <v>0</v>
      </c>
      <c r="N36" s="24">
        <v>0</v>
      </c>
      <c r="O36" s="25">
        <f>'REPRO SEPTIEMBRE'!K41</f>
        <v>0</v>
      </c>
      <c r="P36" s="24">
        <v>0</v>
      </c>
      <c r="Q36" s="25">
        <f>'REPRO SEPTIEMBRE'!L41</f>
        <v>0</v>
      </c>
      <c r="R36" s="24">
        <v>0</v>
      </c>
      <c r="S36" s="25">
        <f>'REPRO SEPTIEMBRE'!M41</f>
        <v>0</v>
      </c>
      <c r="T36" s="28">
        <f>'REPRO SEPTIEMBRE'!E41</f>
        <v>3</v>
      </c>
      <c r="U36" s="29">
        <f>'REPRO SEPTIEMBRE'!O41</f>
        <v>7277.4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7">
        <v>0</v>
      </c>
      <c r="AC36" s="25">
        <v>0</v>
      </c>
      <c r="AD36" s="25">
        <f t="shared" si="0"/>
        <v>0</v>
      </c>
      <c r="AE36" s="25">
        <v>0</v>
      </c>
      <c r="AF36" s="25">
        <f t="shared" si="1"/>
        <v>63360</v>
      </c>
      <c r="AG36" s="25">
        <f t="shared" si="2"/>
        <v>5280</v>
      </c>
      <c r="AH36" s="25">
        <v>0</v>
      </c>
      <c r="AI36" s="25">
        <v>0</v>
      </c>
      <c r="AJ36" s="25">
        <v>0</v>
      </c>
      <c r="AK36" s="30">
        <f t="shared" si="3"/>
        <v>12557.4</v>
      </c>
      <c r="AL36" s="16"/>
      <c r="AM36" s="16"/>
      <c r="AN36" s="16"/>
    </row>
    <row r="37" spans="1:40" ht="15.75" customHeight="1">
      <c r="A37" s="16"/>
      <c r="B37" s="31">
        <v>18</v>
      </c>
      <c r="C37" s="423"/>
      <c r="D37" s="22" t="str">
        <f>'REPRO SEPTIEMBRE'!C42</f>
        <v>TALLERISTA</v>
      </c>
      <c r="E37" s="23">
        <v>80.86</v>
      </c>
      <c r="F37" s="24">
        <v>0</v>
      </c>
      <c r="G37" s="25">
        <f>'REPRO SEPTIEMBRE'!G42</f>
        <v>0</v>
      </c>
      <c r="H37" s="24">
        <v>0</v>
      </c>
      <c r="I37" s="25">
        <f>'REPRO SEPTIEMBRE'!H42</f>
        <v>0</v>
      </c>
      <c r="J37" s="24">
        <v>0</v>
      </c>
      <c r="K37" s="25">
        <f>'REPRO SEPTIEMBRE'!I42</f>
        <v>0</v>
      </c>
      <c r="L37" s="24">
        <v>0</v>
      </c>
      <c r="M37" s="25">
        <f>'REPRO SEPTIEMBRE'!J42</f>
        <v>0</v>
      </c>
      <c r="N37" s="24">
        <v>0</v>
      </c>
      <c r="O37" s="25">
        <f>'REPRO SEPTIEMBRE'!K42</f>
        <v>0</v>
      </c>
      <c r="P37" s="24">
        <v>0</v>
      </c>
      <c r="Q37" s="25">
        <f>'REPRO SEPTIEMBRE'!L42</f>
        <v>0</v>
      </c>
      <c r="R37" s="24">
        <v>0</v>
      </c>
      <c r="S37" s="25">
        <f>'REPRO SEPTIEMBRE'!M42</f>
        <v>0</v>
      </c>
      <c r="T37" s="28">
        <f>'REPRO SEPTIEMBRE'!E42</f>
        <v>1</v>
      </c>
      <c r="U37" s="29">
        <f>'REPRO SEPTIEMBRE'!O42</f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7">
        <v>0</v>
      </c>
      <c r="AC37" s="25">
        <v>0</v>
      </c>
      <c r="AD37" s="25">
        <f t="shared" si="0"/>
        <v>0</v>
      </c>
      <c r="AE37" s="25">
        <v>0</v>
      </c>
      <c r="AF37" s="25">
        <f t="shared" si="1"/>
        <v>21120</v>
      </c>
      <c r="AG37" s="25">
        <f t="shared" si="2"/>
        <v>1760</v>
      </c>
      <c r="AH37" s="25">
        <v>0</v>
      </c>
      <c r="AI37" s="25">
        <v>0</v>
      </c>
      <c r="AJ37" s="25">
        <v>0</v>
      </c>
      <c r="AK37" s="30">
        <f t="shared" si="3"/>
        <v>1760</v>
      </c>
      <c r="AL37" s="16"/>
      <c r="AM37" s="16"/>
      <c r="AN37" s="16"/>
    </row>
    <row r="38" spans="1:40" ht="15.75" customHeight="1">
      <c r="A38" s="16"/>
      <c r="B38" s="31">
        <v>19</v>
      </c>
      <c r="C38" s="423"/>
      <c r="D38" s="22" t="str">
        <f>'REPRO SEPTIEMBRE'!C43</f>
        <v>CONSERJE</v>
      </c>
      <c r="E38" s="23">
        <v>71.400000000000006</v>
      </c>
      <c r="F38" s="24">
        <v>0</v>
      </c>
      <c r="G38" s="25">
        <f>'REPRO SEPTIEMBRE'!G43</f>
        <v>0</v>
      </c>
      <c r="H38" s="24">
        <v>0</v>
      </c>
      <c r="I38" s="25">
        <f>'REPRO SEPTIEMBRE'!H43</f>
        <v>0</v>
      </c>
      <c r="J38" s="24">
        <v>0</v>
      </c>
      <c r="K38" s="25">
        <f>'REPRO SEPTIEMBRE'!I43</f>
        <v>0</v>
      </c>
      <c r="L38" s="24">
        <v>0</v>
      </c>
      <c r="M38" s="25">
        <f>'REPRO SEPTIEMBRE'!J43</f>
        <v>0</v>
      </c>
      <c r="N38" s="24">
        <v>0</v>
      </c>
      <c r="O38" s="25">
        <f>'REPRO SEPTIEMBRE'!K43</f>
        <v>0</v>
      </c>
      <c r="P38" s="24">
        <v>0</v>
      </c>
      <c r="Q38" s="25">
        <f>'REPRO SEPTIEMBRE'!L43</f>
        <v>0</v>
      </c>
      <c r="R38" s="24">
        <v>0</v>
      </c>
      <c r="S38" s="25">
        <f>'REPRO SEPTIEMBRE'!M43</f>
        <v>0</v>
      </c>
      <c r="T38" s="28">
        <f>'REPRO SEPTIEMBRE'!E43</f>
        <v>4</v>
      </c>
      <c r="U38" s="29">
        <f>'REPRO SEPTIEMBRE'!O43</f>
        <v>8568</v>
      </c>
      <c r="V38" s="24">
        <v>0</v>
      </c>
      <c r="W38" s="25">
        <v>0</v>
      </c>
      <c r="X38" s="24">
        <v>0</v>
      </c>
      <c r="Y38" s="25">
        <v>0</v>
      </c>
      <c r="Z38" s="24">
        <v>0</v>
      </c>
      <c r="AA38" s="25">
        <v>0</v>
      </c>
      <c r="AB38" s="27">
        <v>0</v>
      </c>
      <c r="AC38" s="25">
        <v>0</v>
      </c>
      <c r="AD38" s="25">
        <f t="shared" si="0"/>
        <v>0</v>
      </c>
      <c r="AE38" s="25">
        <v>0</v>
      </c>
      <c r="AF38" s="25">
        <f t="shared" si="1"/>
        <v>84480</v>
      </c>
      <c r="AG38" s="25">
        <f t="shared" si="2"/>
        <v>7040</v>
      </c>
      <c r="AH38" s="25">
        <v>0</v>
      </c>
      <c r="AI38" s="25">
        <v>0</v>
      </c>
      <c r="AJ38" s="25">
        <v>0</v>
      </c>
      <c r="AK38" s="30">
        <f t="shared" si="3"/>
        <v>15608</v>
      </c>
      <c r="AL38" s="16"/>
      <c r="AM38" s="16"/>
      <c r="AN38" s="16"/>
    </row>
    <row r="39" spans="1:40" ht="15.75" customHeight="1">
      <c r="A39" s="16"/>
      <c r="B39" s="31">
        <v>20</v>
      </c>
      <c r="C39" s="423"/>
      <c r="D39" s="22" t="str">
        <f>'REPRO SEPTIEMBRE'!C44</f>
        <v>MAESTRO DE OBRAS</v>
      </c>
      <c r="E39" s="23">
        <v>78.25</v>
      </c>
      <c r="F39" s="24">
        <v>0</v>
      </c>
      <c r="G39" s="25">
        <f>'REPRO SEPTIEMBRE'!G44</f>
        <v>0</v>
      </c>
      <c r="H39" s="24">
        <v>0</v>
      </c>
      <c r="I39" s="25">
        <f>'REPRO SEPTIEMBRE'!H44</f>
        <v>0</v>
      </c>
      <c r="J39" s="24">
        <v>0</v>
      </c>
      <c r="K39" s="25">
        <f>'REPRO SEPTIEMBRE'!I44</f>
        <v>0</v>
      </c>
      <c r="L39" s="24">
        <v>0</v>
      </c>
      <c r="M39" s="25">
        <f>'REPRO SEPTIEMBRE'!J44</f>
        <v>0</v>
      </c>
      <c r="N39" s="24">
        <v>0</v>
      </c>
      <c r="O39" s="25">
        <f>'REPRO SEPTIEMBRE'!K44</f>
        <v>0</v>
      </c>
      <c r="P39" s="24">
        <v>0</v>
      </c>
      <c r="Q39" s="25">
        <f>'REPRO SEPTIEMBRE'!L44</f>
        <v>0</v>
      </c>
      <c r="R39" s="24">
        <v>0</v>
      </c>
      <c r="S39" s="25">
        <f>'REPRO SEPTIEMBRE'!M44</f>
        <v>0</v>
      </c>
      <c r="T39" s="28">
        <f>'REPRO SEPTIEMBRE'!E44</f>
        <v>1</v>
      </c>
      <c r="U39" s="29">
        <f>'REPRO SEPTIEMBRE'!O44</f>
        <v>2347.5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7">
        <v>0</v>
      </c>
      <c r="AC39" s="25">
        <v>0</v>
      </c>
      <c r="AD39" s="25">
        <f t="shared" si="0"/>
        <v>0</v>
      </c>
      <c r="AE39" s="25">
        <v>0</v>
      </c>
      <c r="AF39" s="25">
        <f t="shared" si="1"/>
        <v>21120</v>
      </c>
      <c r="AG39" s="25">
        <f t="shared" si="2"/>
        <v>1760</v>
      </c>
      <c r="AH39" s="25">
        <v>0</v>
      </c>
      <c r="AI39" s="25">
        <v>0</v>
      </c>
      <c r="AJ39" s="25">
        <v>0</v>
      </c>
      <c r="AK39" s="30">
        <f t="shared" si="3"/>
        <v>4107.5</v>
      </c>
      <c r="AL39" s="16"/>
      <c r="AM39" s="16"/>
      <c r="AN39" s="16"/>
    </row>
    <row r="40" spans="1:40" ht="15.75" customHeight="1">
      <c r="A40" s="16"/>
      <c r="B40" s="21">
        <v>21</v>
      </c>
      <c r="C40" s="423"/>
      <c r="D40" s="22" t="str">
        <f>'REPRO SEPTIEMBRE'!C45</f>
        <v>MENSAJERO I</v>
      </c>
      <c r="E40" s="23">
        <v>72.540000000000006</v>
      </c>
      <c r="F40" s="24">
        <v>0</v>
      </c>
      <c r="G40" s="25">
        <f>'REPRO SEPTIEMBRE'!G45</f>
        <v>0</v>
      </c>
      <c r="H40" s="24">
        <v>0</v>
      </c>
      <c r="I40" s="25">
        <f>'REPRO SEPTIEMBRE'!H45</f>
        <v>0</v>
      </c>
      <c r="J40" s="24">
        <v>0</v>
      </c>
      <c r="K40" s="25">
        <f>'REPRO SEPTIEMBRE'!I45</f>
        <v>0</v>
      </c>
      <c r="L40" s="24">
        <v>0</v>
      </c>
      <c r="M40" s="25">
        <f>'REPRO SEPTIEMBRE'!J45</f>
        <v>0</v>
      </c>
      <c r="N40" s="24">
        <v>0</v>
      </c>
      <c r="O40" s="25">
        <f>'REPRO SEPTIEMBRE'!K45</f>
        <v>0</v>
      </c>
      <c r="P40" s="24">
        <v>0</v>
      </c>
      <c r="Q40" s="25">
        <f>'REPRO SEPTIEMBRE'!L45</f>
        <v>0</v>
      </c>
      <c r="R40" s="24">
        <v>0</v>
      </c>
      <c r="S40" s="25">
        <f>'REPRO SEPTIEMBRE'!M45</f>
        <v>0</v>
      </c>
      <c r="T40" s="28">
        <f>'REPRO SEPTIEMBRE'!E45</f>
        <v>1</v>
      </c>
      <c r="U40" s="29">
        <f>'REPRO SEPTIEMBRE'!O45</f>
        <v>2176.2000000000003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7">
        <v>0</v>
      </c>
      <c r="AC40" s="25">
        <v>0</v>
      </c>
      <c r="AD40" s="25">
        <f t="shared" si="0"/>
        <v>0</v>
      </c>
      <c r="AE40" s="25">
        <v>0</v>
      </c>
      <c r="AF40" s="25">
        <f t="shared" si="1"/>
        <v>21120</v>
      </c>
      <c r="AG40" s="25">
        <f t="shared" si="2"/>
        <v>1760</v>
      </c>
      <c r="AH40" s="25">
        <v>0</v>
      </c>
      <c r="AI40" s="25">
        <v>0</v>
      </c>
      <c r="AJ40" s="25">
        <v>0</v>
      </c>
      <c r="AK40" s="30">
        <f t="shared" si="3"/>
        <v>3936.2000000000003</v>
      </c>
      <c r="AL40" s="16"/>
      <c r="AM40" s="16"/>
      <c r="AN40" s="16"/>
    </row>
    <row r="41" spans="1:40" ht="15.75" customHeight="1">
      <c r="A41" s="16"/>
      <c r="B41" s="31">
        <v>22</v>
      </c>
      <c r="C41" s="423"/>
      <c r="D41" s="22" t="str">
        <f>'REPRO SEPTIEMBRE'!C46</f>
        <v>MENSAJERO I</v>
      </c>
      <c r="E41" s="23">
        <v>72.540000000000006</v>
      </c>
      <c r="F41" s="24">
        <v>0</v>
      </c>
      <c r="G41" s="25">
        <f>'REPRO SEPTIEMBRE'!G46</f>
        <v>0</v>
      </c>
      <c r="H41" s="24">
        <v>0</v>
      </c>
      <c r="I41" s="25">
        <f>'REPRO SEPTIEMBRE'!H46</f>
        <v>0</v>
      </c>
      <c r="J41" s="24">
        <v>0</v>
      </c>
      <c r="K41" s="25">
        <f>'REPRO SEPTIEMBRE'!I46</f>
        <v>0</v>
      </c>
      <c r="L41" s="24">
        <v>0</v>
      </c>
      <c r="M41" s="25">
        <f>'REPRO SEPTIEMBRE'!J46</f>
        <v>0</v>
      </c>
      <c r="N41" s="24">
        <v>0</v>
      </c>
      <c r="O41" s="25">
        <f>'REPRO SEPTIEMBRE'!K46</f>
        <v>0</v>
      </c>
      <c r="P41" s="24">
        <v>0</v>
      </c>
      <c r="Q41" s="25">
        <f>'REPRO SEPTIEMBRE'!L46</f>
        <v>0</v>
      </c>
      <c r="R41" s="24">
        <v>0</v>
      </c>
      <c r="S41" s="25">
        <f>'REPRO SEPTIEMBRE'!M46</f>
        <v>0</v>
      </c>
      <c r="T41" s="28">
        <f>'REPRO SEPTIEMBRE'!E46</f>
        <v>1</v>
      </c>
      <c r="U41" s="29">
        <f>'REPRO SEPTIEMBRE'!O46</f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7">
        <v>0</v>
      </c>
      <c r="AC41" s="25">
        <v>0</v>
      </c>
      <c r="AD41" s="25">
        <f t="shared" si="0"/>
        <v>0</v>
      </c>
      <c r="AE41" s="25">
        <v>0</v>
      </c>
      <c r="AF41" s="25">
        <f t="shared" si="1"/>
        <v>21120</v>
      </c>
      <c r="AG41" s="25">
        <f t="shared" si="2"/>
        <v>1760</v>
      </c>
      <c r="AH41" s="25">
        <v>0</v>
      </c>
      <c r="AI41" s="25">
        <v>0</v>
      </c>
      <c r="AJ41" s="25">
        <v>0</v>
      </c>
      <c r="AK41" s="30">
        <f t="shared" si="3"/>
        <v>1760</v>
      </c>
      <c r="AL41" s="16"/>
      <c r="AM41" s="16"/>
      <c r="AN41" s="16"/>
    </row>
    <row r="42" spans="1:40" ht="15.75" customHeight="1">
      <c r="A42" s="16"/>
      <c r="B42" s="31">
        <v>23</v>
      </c>
      <c r="C42" s="423"/>
      <c r="D42" s="22" t="str">
        <f>'REPRO SEPTIEMBRE'!C47</f>
        <v>MENSAJERO II</v>
      </c>
      <c r="E42" s="23">
        <v>73.59</v>
      </c>
      <c r="F42" s="24">
        <v>0</v>
      </c>
      <c r="G42" s="25">
        <f>'REPRO SEPTIEMBRE'!G47</f>
        <v>0</v>
      </c>
      <c r="H42" s="24">
        <v>0</v>
      </c>
      <c r="I42" s="25">
        <f>'REPRO SEPTIEMBRE'!H47</f>
        <v>0</v>
      </c>
      <c r="J42" s="24">
        <v>0</v>
      </c>
      <c r="K42" s="25">
        <f>'REPRO SEPTIEMBRE'!I47</f>
        <v>0</v>
      </c>
      <c r="L42" s="24">
        <v>0</v>
      </c>
      <c r="M42" s="25">
        <f>'REPRO SEPTIEMBRE'!J47</f>
        <v>0</v>
      </c>
      <c r="N42" s="24">
        <v>0</v>
      </c>
      <c r="O42" s="25">
        <f>'REPRO SEPTIEMBRE'!K47</f>
        <v>0</v>
      </c>
      <c r="P42" s="24">
        <v>0</v>
      </c>
      <c r="Q42" s="25">
        <f>'REPRO SEPTIEMBRE'!L47</f>
        <v>0</v>
      </c>
      <c r="R42" s="24">
        <v>0</v>
      </c>
      <c r="S42" s="25">
        <f>'REPRO SEPTIEMBRE'!M47</f>
        <v>0</v>
      </c>
      <c r="T42" s="28">
        <f>'REPRO SEPTIEMBRE'!E47</f>
        <v>1</v>
      </c>
      <c r="U42" s="29">
        <f>'REPRO SEPTIEMBRE'!O47</f>
        <v>2207.7000000000003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7">
        <v>0</v>
      </c>
      <c r="AC42" s="25">
        <v>0</v>
      </c>
      <c r="AD42" s="25">
        <f t="shared" si="0"/>
        <v>0</v>
      </c>
      <c r="AE42" s="25">
        <v>0</v>
      </c>
      <c r="AF42" s="25">
        <f t="shared" si="1"/>
        <v>21120</v>
      </c>
      <c r="AG42" s="25">
        <f t="shared" si="2"/>
        <v>1760</v>
      </c>
      <c r="AH42" s="25">
        <v>0</v>
      </c>
      <c r="AI42" s="25">
        <v>0</v>
      </c>
      <c r="AJ42" s="25">
        <v>0</v>
      </c>
      <c r="AK42" s="30">
        <f t="shared" si="3"/>
        <v>3967.7000000000003</v>
      </c>
      <c r="AL42" s="16"/>
      <c r="AM42" s="16"/>
      <c r="AN42" s="16"/>
    </row>
    <row r="43" spans="1:40" ht="15.75" customHeight="1">
      <c r="A43" s="16"/>
      <c r="B43" s="31">
        <v>24</v>
      </c>
      <c r="C43" s="423"/>
      <c r="D43" s="22" t="str">
        <f>'REPRO SEPTIEMBRE'!C48</f>
        <v>PEÓN VIGILANTE V</v>
      </c>
      <c r="E43" s="23">
        <v>75.64</v>
      </c>
      <c r="F43" s="24">
        <v>0</v>
      </c>
      <c r="G43" s="25">
        <f>'REPRO SEPTIEMBRE'!G48</f>
        <v>0</v>
      </c>
      <c r="H43" s="24">
        <v>0</v>
      </c>
      <c r="I43" s="25">
        <f>'REPRO SEPTIEMBRE'!H48</f>
        <v>0</v>
      </c>
      <c r="J43" s="24">
        <v>0</v>
      </c>
      <c r="K43" s="25">
        <f>'REPRO SEPTIEMBRE'!I48</f>
        <v>0</v>
      </c>
      <c r="L43" s="24">
        <v>0</v>
      </c>
      <c r="M43" s="25">
        <f>'REPRO SEPTIEMBRE'!J48</f>
        <v>0</v>
      </c>
      <c r="N43" s="24">
        <v>0</v>
      </c>
      <c r="O43" s="25">
        <f>'REPRO SEPTIEMBRE'!K48</f>
        <v>0</v>
      </c>
      <c r="P43" s="24">
        <v>0</v>
      </c>
      <c r="Q43" s="25">
        <f>'REPRO SEPTIEMBRE'!L48</f>
        <v>0</v>
      </c>
      <c r="R43" s="24">
        <v>0</v>
      </c>
      <c r="S43" s="25">
        <f>'REPRO SEPTIEMBRE'!M48</f>
        <v>0</v>
      </c>
      <c r="T43" s="28">
        <f>'REPRO SEPTIEMBRE'!E48</f>
        <v>5</v>
      </c>
      <c r="U43" s="29">
        <f>'REPRO SEPTIEMBRE'!O48</f>
        <v>11346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7">
        <v>0</v>
      </c>
      <c r="AC43" s="25">
        <v>0</v>
      </c>
      <c r="AD43" s="25">
        <f t="shared" si="0"/>
        <v>0</v>
      </c>
      <c r="AE43" s="25">
        <v>0</v>
      </c>
      <c r="AF43" s="25">
        <f t="shared" si="1"/>
        <v>105600</v>
      </c>
      <c r="AG43" s="25">
        <f t="shared" si="2"/>
        <v>8800</v>
      </c>
      <c r="AH43" s="25">
        <v>0</v>
      </c>
      <c r="AI43" s="25">
        <v>0</v>
      </c>
      <c r="AJ43" s="25">
        <v>0</v>
      </c>
      <c r="AK43" s="30">
        <f t="shared" si="3"/>
        <v>20146</v>
      </c>
      <c r="AL43" s="16"/>
      <c r="AM43" s="16"/>
      <c r="AN43" s="16"/>
    </row>
    <row r="44" spans="1:40" ht="15.75" customHeight="1">
      <c r="A44" s="16"/>
      <c r="B44" s="21">
        <v>25</v>
      </c>
      <c r="C44" s="423"/>
      <c r="D44" s="22" t="str">
        <f>'REPRO SEPTIEMBRE'!C49</f>
        <v>PILOTO I DE VEHÍCULOS LIVIANOS</v>
      </c>
      <c r="E44" s="23">
        <v>75.64</v>
      </c>
      <c r="F44" s="24">
        <v>0</v>
      </c>
      <c r="G44" s="25">
        <f>'REPRO SEPTIEMBRE'!G49</f>
        <v>0</v>
      </c>
      <c r="H44" s="24">
        <v>0</v>
      </c>
      <c r="I44" s="25">
        <f>'REPRO SEPTIEMBRE'!H49</f>
        <v>0</v>
      </c>
      <c r="J44" s="24">
        <v>0</v>
      </c>
      <c r="K44" s="25">
        <f>'REPRO SEPTIEMBRE'!I49</f>
        <v>0</v>
      </c>
      <c r="L44" s="24">
        <v>0</v>
      </c>
      <c r="M44" s="25">
        <f>'REPRO SEPTIEMBRE'!J49</f>
        <v>0</v>
      </c>
      <c r="N44" s="24">
        <v>0</v>
      </c>
      <c r="O44" s="25">
        <f>'REPRO SEPTIEMBRE'!K49</f>
        <v>0</v>
      </c>
      <c r="P44" s="24">
        <v>0</v>
      </c>
      <c r="Q44" s="25">
        <f>'REPRO SEPTIEMBRE'!L49</f>
        <v>0</v>
      </c>
      <c r="R44" s="24">
        <v>0</v>
      </c>
      <c r="S44" s="25">
        <f>'REPRO SEPTIEMBRE'!M49</f>
        <v>0</v>
      </c>
      <c r="T44" s="28">
        <f>'REPRO SEPTIEMBRE'!E49</f>
        <v>2</v>
      </c>
      <c r="U44" s="29">
        <f>'REPRO SEPTIEMBRE'!O49</f>
        <v>4538.3999999999996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7">
        <v>0</v>
      </c>
      <c r="AC44" s="25">
        <v>0</v>
      </c>
      <c r="AD44" s="25">
        <f t="shared" si="0"/>
        <v>0</v>
      </c>
      <c r="AE44" s="25">
        <v>0</v>
      </c>
      <c r="AF44" s="25">
        <f t="shared" si="1"/>
        <v>42240</v>
      </c>
      <c r="AG44" s="25">
        <f t="shared" si="2"/>
        <v>3520</v>
      </c>
      <c r="AH44" s="25">
        <v>0</v>
      </c>
      <c r="AI44" s="25">
        <v>0</v>
      </c>
      <c r="AJ44" s="25">
        <v>0</v>
      </c>
      <c r="AK44" s="30">
        <f t="shared" si="3"/>
        <v>8058.4</v>
      </c>
      <c r="AL44" s="16"/>
      <c r="AM44" s="16"/>
      <c r="AN44" s="16"/>
    </row>
    <row r="45" spans="1:40" ht="15.75" customHeight="1">
      <c r="A45" s="16"/>
      <c r="B45" s="31">
        <v>26</v>
      </c>
      <c r="C45" s="423"/>
      <c r="D45" s="22" t="str">
        <f>'REPRO SEPTIEMBRE'!C50</f>
        <v>MENSAJERO I</v>
      </c>
      <c r="E45" s="32">
        <v>72.540000000000006</v>
      </c>
      <c r="F45" s="24">
        <v>0</v>
      </c>
      <c r="G45" s="25">
        <f>'REPRO SEPTIEMBRE'!G50</f>
        <v>0</v>
      </c>
      <c r="H45" s="24">
        <v>0</v>
      </c>
      <c r="I45" s="25">
        <f>'REPRO SEPTIEMBRE'!H50</f>
        <v>0</v>
      </c>
      <c r="J45" s="24">
        <v>0</v>
      </c>
      <c r="K45" s="25">
        <f>'REPRO SEPTIEMBRE'!I50</f>
        <v>0</v>
      </c>
      <c r="L45" s="24">
        <v>0</v>
      </c>
      <c r="M45" s="25">
        <f>'REPRO SEPTIEMBRE'!J50</f>
        <v>0</v>
      </c>
      <c r="N45" s="24">
        <v>0</v>
      </c>
      <c r="O45" s="25">
        <f>'REPRO SEPTIEMBRE'!K50</f>
        <v>0</v>
      </c>
      <c r="P45" s="24">
        <v>0</v>
      </c>
      <c r="Q45" s="25">
        <f>'REPRO SEPTIEMBRE'!L50</f>
        <v>0</v>
      </c>
      <c r="R45" s="24">
        <v>1</v>
      </c>
      <c r="S45" s="25">
        <f>'REPRO SEPTIEMBRE'!M50</f>
        <v>2248.7400000000002</v>
      </c>
      <c r="T45" s="28">
        <f>'REPRO SEPTIEMBRE'!E50</f>
        <v>1</v>
      </c>
      <c r="U45" s="29">
        <f>'REPRO SEPTIEMBRE'!O50</f>
        <v>2176.2000000000003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7">
        <v>0</v>
      </c>
      <c r="AC45" s="25">
        <v>0</v>
      </c>
      <c r="AD45" s="25">
        <f t="shared" si="0"/>
        <v>0</v>
      </c>
      <c r="AE45" s="25">
        <v>0</v>
      </c>
      <c r="AF45" s="25">
        <f t="shared" si="1"/>
        <v>21120</v>
      </c>
      <c r="AG45" s="25">
        <f t="shared" si="2"/>
        <v>1760</v>
      </c>
      <c r="AH45" s="25">
        <v>0</v>
      </c>
      <c r="AI45" s="25">
        <v>0</v>
      </c>
      <c r="AJ45" s="25">
        <v>0</v>
      </c>
      <c r="AK45" s="30">
        <f t="shared" si="3"/>
        <v>6184.9400000000005</v>
      </c>
      <c r="AL45" s="16"/>
      <c r="AM45" s="16"/>
      <c r="AN45" s="16"/>
    </row>
    <row r="46" spans="1:40" ht="15.75" customHeight="1">
      <c r="A46" s="16"/>
      <c r="B46" s="31">
        <v>27</v>
      </c>
      <c r="C46" s="423"/>
      <c r="D46" s="22" t="str">
        <f>'REPRO SEPTIEMBRE'!C51</f>
        <v>AUXILIAR MISCELÁNEO</v>
      </c>
      <c r="E46" s="23">
        <v>71.400000000000006</v>
      </c>
      <c r="F46" s="24">
        <v>0</v>
      </c>
      <c r="G46" s="25">
        <f>'REPRO SEPTIEMBRE'!G51</f>
        <v>0</v>
      </c>
      <c r="H46" s="24">
        <v>0</v>
      </c>
      <c r="I46" s="25">
        <f>'REPRO SEPTIEMBRE'!H51</f>
        <v>0</v>
      </c>
      <c r="J46" s="24">
        <v>0</v>
      </c>
      <c r="K46" s="25">
        <f>'REPRO SEPTIEMBRE'!I51</f>
        <v>0</v>
      </c>
      <c r="L46" s="24">
        <v>0</v>
      </c>
      <c r="M46" s="25">
        <f>'REPRO SEPTIEMBRE'!J51</f>
        <v>0</v>
      </c>
      <c r="N46" s="24">
        <v>0</v>
      </c>
      <c r="O46" s="25">
        <f>'REPRO SEPTIEMBRE'!K51</f>
        <v>0</v>
      </c>
      <c r="P46" s="24">
        <v>0</v>
      </c>
      <c r="Q46" s="25">
        <f>'REPRO SEPTIEMBRE'!L51</f>
        <v>0</v>
      </c>
      <c r="R46" s="24">
        <v>0</v>
      </c>
      <c r="S46" s="25">
        <f>'REPRO SEPTIEMBRE'!M51</f>
        <v>0</v>
      </c>
      <c r="T46" s="28">
        <f>'REPRO SEPTIEMBRE'!E51</f>
        <v>1</v>
      </c>
      <c r="U46" s="29">
        <f>'REPRO SEPTIEMBRE'!O51</f>
        <v>2142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7">
        <v>0</v>
      </c>
      <c r="AC46" s="25">
        <v>0</v>
      </c>
      <c r="AD46" s="25">
        <f t="shared" si="0"/>
        <v>0</v>
      </c>
      <c r="AE46" s="25">
        <v>0</v>
      </c>
      <c r="AF46" s="25">
        <f t="shared" si="1"/>
        <v>21120</v>
      </c>
      <c r="AG46" s="25">
        <f t="shared" si="2"/>
        <v>1760</v>
      </c>
      <c r="AH46" s="25">
        <v>0</v>
      </c>
      <c r="AI46" s="25">
        <v>0</v>
      </c>
      <c r="AJ46" s="25">
        <v>0</v>
      </c>
      <c r="AK46" s="30">
        <f t="shared" si="3"/>
        <v>3902</v>
      </c>
      <c r="AL46" s="16"/>
      <c r="AM46" s="16"/>
      <c r="AN46" s="16"/>
    </row>
    <row r="47" spans="1:40" ht="15.75" customHeight="1">
      <c r="A47" s="16"/>
      <c r="B47" s="31">
        <v>28</v>
      </c>
      <c r="C47" s="445"/>
      <c r="D47" s="22" t="str">
        <f>'REPRO SEPTIEMBRE'!C52</f>
        <v>CONSERJE</v>
      </c>
      <c r="E47" s="23">
        <v>71.400000000000006</v>
      </c>
      <c r="F47" s="24">
        <v>0</v>
      </c>
      <c r="G47" s="25">
        <f>'REPRO SEPTIEMBRE'!G52</f>
        <v>0</v>
      </c>
      <c r="H47" s="24">
        <v>0</v>
      </c>
      <c r="I47" s="25">
        <f>'REPRO SEPTIEMBRE'!H52</f>
        <v>0</v>
      </c>
      <c r="J47" s="24">
        <v>0</v>
      </c>
      <c r="K47" s="25">
        <f>'REPRO SEPTIEMBRE'!I52</f>
        <v>0</v>
      </c>
      <c r="L47" s="24">
        <v>0</v>
      </c>
      <c r="M47" s="25">
        <f>'REPRO SEPTIEMBRE'!J52</f>
        <v>0</v>
      </c>
      <c r="N47" s="24">
        <v>0</v>
      </c>
      <c r="O47" s="25">
        <f>'REPRO SEPTIEMBRE'!K52</f>
        <v>0</v>
      </c>
      <c r="P47" s="24">
        <v>0</v>
      </c>
      <c r="Q47" s="25">
        <f>'REPRO SEPTIEMBRE'!L52</f>
        <v>0</v>
      </c>
      <c r="R47" s="24">
        <v>1</v>
      </c>
      <c r="S47" s="25">
        <f>'REPRO SEPTIEMBRE'!M52</f>
        <v>4355.4000000000005</v>
      </c>
      <c r="T47" s="28">
        <f>'REPRO SEPTIEMBRE'!E52</f>
        <v>1</v>
      </c>
      <c r="U47" s="29">
        <f>'REPRO SEPTIEMBRE'!O52</f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7">
        <v>0</v>
      </c>
      <c r="AC47" s="25">
        <v>0</v>
      </c>
      <c r="AD47" s="25">
        <f t="shared" si="0"/>
        <v>0</v>
      </c>
      <c r="AE47" s="25">
        <v>0</v>
      </c>
      <c r="AF47" s="25">
        <f t="shared" si="1"/>
        <v>21120</v>
      </c>
      <c r="AG47" s="25">
        <f t="shared" si="2"/>
        <v>1760</v>
      </c>
      <c r="AH47" s="25">
        <v>0</v>
      </c>
      <c r="AI47" s="25">
        <v>0</v>
      </c>
      <c r="AJ47" s="25">
        <v>0</v>
      </c>
      <c r="AK47" s="30">
        <f t="shared" si="3"/>
        <v>6115.4000000000005</v>
      </c>
      <c r="AL47" s="16"/>
      <c r="AM47" s="16"/>
      <c r="AN47" s="16"/>
    </row>
    <row r="48" spans="1:40" ht="15.75" customHeight="1">
      <c r="A48" s="16"/>
      <c r="B48" s="21">
        <v>29</v>
      </c>
      <c r="C48" s="444" t="s">
        <v>35</v>
      </c>
      <c r="D48" s="33" t="s">
        <v>36</v>
      </c>
      <c r="E48" s="32">
        <v>72.540000000000006</v>
      </c>
      <c r="F48" s="34">
        <v>1</v>
      </c>
      <c r="G48" s="25">
        <f>'REPRO SEPTIEMBRE'!G60</f>
        <v>2248.7400000000002</v>
      </c>
      <c r="H48" s="34">
        <v>1</v>
      </c>
      <c r="I48" s="25">
        <f>'REPRO SEPTIEMBRE'!H60</f>
        <v>2031.1200000000001</v>
      </c>
      <c r="J48" s="34">
        <v>1</v>
      </c>
      <c r="K48" s="25">
        <f>'REPRO SEPTIEMBRE'!I60</f>
        <v>2248.7400000000002</v>
      </c>
      <c r="L48" s="34">
        <v>1</v>
      </c>
      <c r="M48" s="35">
        <f>'REPRO SEPTIEMBRE'!J60</f>
        <v>2176.2000000000003</v>
      </c>
      <c r="N48" s="34">
        <v>1</v>
      </c>
      <c r="O48" s="25">
        <f>'REPRO SEPTIEMBRE'!K60</f>
        <v>2248.7400000000002</v>
      </c>
      <c r="P48" s="34">
        <v>1</v>
      </c>
      <c r="Q48" s="25">
        <f>'REPRO SEPTIEMBRE'!L60</f>
        <v>2176.2000000000003</v>
      </c>
      <c r="R48" s="34">
        <v>1</v>
      </c>
      <c r="S48" s="25">
        <f>'REPRO SEPTIEMBRE'!M60</f>
        <v>2248.7400000000002</v>
      </c>
      <c r="T48" s="34">
        <v>1</v>
      </c>
      <c r="U48" s="29">
        <f>'REPRO SEPTIEMBRE'!N60</f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7">
        <v>0</v>
      </c>
      <c r="AC48" s="25">
        <v>0</v>
      </c>
      <c r="AD48" s="25">
        <f t="shared" si="0"/>
        <v>0</v>
      </c>
      <c r="AE48" s="25">
        <v>0</v>
      </c>
      <c r="AF48" s="25">
        <f t="shared" si="1"/>
        <v>21120</v>
      </c>
      <c r="AG48" s="25">
        <f t="shared" si="2"/>
        <v>1760</v>
      </c>
      <c r="AH48" s="25">
        <v>0</v>
      </c>
      <c r="AI48" s="25">
        <v>0</v>
      </c>
      <c r="AJ48" s="25">
        <v>0</v>
      </c>
      <c r="AK48" s="30">
        <f t="shared" si="3"/>
        <v>17138.480000000003</v>
      </c>
      <c r="AL48" s="16"/>
      <c r="AM48" s="16"/>
      <c r="AN48" s="16"/>
    </row>
    <row r="49" spans="1:40" ht="15.75" customHeight="1">
      <c r="A49" s="16"/>
      <c r="B49" s="31">
        <v>30</v>
      </c>
      <c r="C49" s="423"/>
      <c r="D49" s="36" t="s">
        <v>37</v>
      </c>
      <c r="E49" s="23">
        <v>71.400000000000006</v>
      </c>
      <c r="F49" s="28">
        <v>1</v>
      </c>
      <c r="G49" s="25">
        <f>'REPRO SEPTIEMBRE'!G61</f>
        <v>2213.4</v>
      </c>
      <c r="H49" s="28">
        <v>1</v>
      </c>
      <c r="I49" s="25">
        <f>'REPRO SEPTIEMBRE'!H61</f>
        <v>1999.2000000000003</v>
      </c>
      <c r="J49" s="28">
        <v>1</v>
      </c>
      <c r="K49" s="25">
        <f>'REPRO SEPTIEMBRE'!I61</f>
        <v>2213.4</v>
      </c>
      <c r="L49" s="28">
        <v>1</v>
      </c>
      <c r="M49" s="35">
        <f>'REPRO SEPTIEMBRE'!J61</f>
        <v>2142</v>
      </c>
      <c r="N49" s="28">
        <v>1</v>
      </c>
      <c r="O49" s="25">
        <f>'REPRO SEPTIEMBRE'!K61</f>
        <v>2213.4</v>
      </c>
      <c r="P49" s="28">
        <v>1</v>
      </c>
      <c r="Q49" s="25">
        <f>'REPRO SEPTIEMBRE'!L61</f>
        <v>2142</v>
      </c>
      <c r="R49" s="28">
        <v>1</v>
      </c>
      <c r="S49" s="25">
        <f>'REPRO SEPTIEMBRE'!M61</f>
        <v>2213.4</v>
      </c>
      <c r="T49" s="28">
        <v>1</v>
      </c>
      <c r="U49" s="29">
        <f>'REPRO SEPTIEMBRE'!N61</f>
        <v>0</v>
      </c>
      <c r="V49" s="24">
        <v>0</v>
      </c>
      <c r="W49" s="25">
        <v>0</v>
      </c>
      <c r="X49" s="24">
        <v>0</v>
      </c>
      <c r="Y49" s="25">
        <v>0</v>
      </c>
      <c r="Z49" s="24">
        <v>0</v>
      </c>
      <c r="AA49" s="25">
        <v>0</v>
      </c>
      <c r="AB49" s="27">
        <v>0</v>
      </c>
      <c r="AC49" s="25">
        <v>0</v>
      </c>
      <c r="AD49" s="25">
        <f t="shared" si="0"/>
        <v>0</v>
      </c>
      <c r="AE49" s="25">
        <v>0</v>
      </c>
      <c r="AF49" s="25">
        <f t="shared" si="1"/>
        <v>21120</v>
      </c>
      <c r="AG49" s="25">
        <f t="shared" si="2"/>
        <v>1760</v>
      </c>
      <c r="AH49" s="25">
        <v>0</v>
      </c>
      <c r="AI49" s="25">
        <v>0</v>
      </c>
      <c r="AJ49" s="25">
        <v>0</v>
      </c>
      <c r="AK49" s="30">
        <f t="shared" si="3"/>
        <v>16896.8</v>
      </c>
      <c r="AL49" s="16"/>
      <c r="AM49" s="16"/>
      <c r="AN49" s="16"/>
    </row>
    <row r="50" spans="1:40" ht="15.75" customHeight="1">
      <c r="A50" s="16"/>
      <c r="B50" s="31">
        <v>31</v>
      </c>
      <c r="C50" s="423"/>
      <c r="D50" s="36" t="s">
        <v>38</v>
      </c>
      <c r="E50" s="23">
        <v>71.400000000000006</v>
      </c>
      <c r="F50" s="28">
        <v>1</v>
      </c>
      <c r="G50" s="25">
        <f>'REPRO SEPTIEMBRE'!G62</f>
        <v>0</v>
      </c>
      <c r="H50" s="28">
        <v>1</v>
      </c>
      <c r="I50" s="25">
        <f>'REPRO SEPTIEMBRE'!H62</f>
        <v>3070.2000000000003</v>
      </c>
      <c r="J50" s="28">
        <v>1</v>
      </c>
      <c r="K50" s="25">
        <f>'REPRO SEPTIEMBRE'!I62</f>
        <v>2213.4</v>
      </c>
      <c r="L50" s="28">
        <v>1</v>
      </c>
      <c r="M50" s="35">
        <f>'REPRO SEPTIEMBRE'!J62</f>
        <v>0</v>
      </c>
      <c r="N50" s="28">
        <v>1</v>
      </c>
      <c r="O50" s="25">
        <f>'REPRO SEPTIEMBRE'!K62</f>
        <v>0</v>
      </c>
      <c r="P50" s="28">
        <v>1</v>
      </c>
      <c r="Q50" s="25">
        <f>'REPRO SEPTIEMBRE'!L62</f>
        <v>0</v>
      </c>
      <c r="R50" s="28">
        <v>1</v>
      </c>
      <c r="S50" s="25">
        <f>'REPRO SEPTIEMBRE'!M62</f>
        <v>0</v>
      </c>
      <c r="T50" s="28">
        <v>1</v>
      </c>
      <c r="U50" s="29">
        <f>'REPRO SEPTIEMBRE'!N62</f>
        <v>0</v>
      </c>
      <c r="V50" s="24">
        <v>0</v>
      </c>
      <c r="W50" s="25">
        <v>0</v>
      </c>
      <c r="X50" s="24">
        <v>0</v>
      </c>
      <c r="Y50" s="25">
        <v>0</v>
      </c>
      <c r="Z50" s="24">
        <v>0</v>
      </c>
      <c r="AA50" s="25">
        <v>0</v>
      </c>
      <c r="AB50" s="27">
        <v>0</v>
      </c>
      <c r="AC50" s="25">
        <v>0</v>
      </c>
      <c r="AD50" s="25">
        <f t="shared" si="0"/>
        <v>0</v>
      </c>
      <c r="AE50" s="25">
        <v>0</v>
      </c>
      <c r="AF50" s="25">
        <f t="shared" si="1"/>
        <v>21120</v>
      </c>
      <c r="AG50" s="25">
        <f t="shared" si="2"/>
        <v>1760</v>
      </c>
      <c r="AH50" s="25">
        <v>0</v>
      </c>
      <c r="AI50" s="25">
        <v>0</v>
      </c>
      <c r="AJ50" s="25">
        <v>0</v>
      </c>
      <c r="AK50" s="30">
        <f t="shared" si="3"/>
        <v>7043.6</v>
      </c>
      <c r="AL50" s="16"/>
      <c r="AM50" s="16"/>
      <c r="AN50" s="16"/>
    </row>
    <row r="51" spans="1:40" ht="15.75" customHeight="1">
      <c r="A51" s="16"/>
      <c r="B51" s="31">
        <v>32</v>
      </c>
      <c r="C51" s="423"/>
      <c r="D51" s="36" t="s">
        <v>38</v>
      </c>
      <c r="E51" s="23">
        <v>71.400000000000006</v>
      </c>
      <c r="F51" s="28">
        <v>1</v>
      </c>
      <c r="G51" s="25">
        <f>'REPRO SEPTIEMBRE'!G63</f>
        <v>0</v>
      </c>
      <c r="H51" s="28">
        <v>1</v>
      </c>
      <c r="I51" s="25">
        <f>'REPRO SEPTIEMBRE'!H63</f>
        <v>0</v>
      </c>
      <c r="J51" s="28">
        <v>1</v>
      </c>
      <c r="K51" s="25">
        <f>'REPRO SEPTIEMBRE'!I63</f>
        <v>0</v>
      </c>
      <c r="L51" s="28">
        <v>1</v>
      </c>
      <c r="M51" s="35">
        <f>'REPRO SEPTIEMBRE'!J63</f>
        <v>2142</v>
      </c>
      <c r="N51" s="28">
        <v>1</v>
      </c>
      <c r="O51" s="25">
        <f>'REPRO SEPTIEMBRE'!K63</f>
        <v>2213.4</v>
      </c>
      <c r="P51" s="28">
        <v>1</v>
      </c>
      <c r="Q51" s="25">
        <f>'REPRO SEPTIEMBRE'!L63</f>
        <v>2142</v>
      </c>
      <c r="R51" s="28">
        <v>1</v>
      </c>
      <c r="S51" s="25">
        <f>'REPRO SEPTIEMBRE'!M63</f>
        <v>0</v>
      </c>
      <c r="T51" s="28">
        <v>1</v>
      </c>
      <c r="U51" s="29">
        <f>'REPRO SEPTIEMBRE'!N63</f>
        <v>0</v>
      </c>
      <c r="V51" s="24">
        <v>0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7">
        <v>0</v>
      </c>
      <c r="AC51" s="25">
        <v>0</v>
      </c>
      <c r="AD51" s="25">
        <f t="shared" si="0"/>
        <v>0</v>
      </c>
      <c r="AE51" s="25">
        <v>0</v>
      </c>
      <c r="AF51" s="25">
        <f t="shared" si="1"/>
        <v>21120</v>
      </c>
      <c r="AG51" s="25">
        <f t="shared" si="2"/>
        <v>1760</v>
      </c>
      <c r="AH51" s="25">
        <v>0</v>
      </c>
      <c r="AI51" s="25">
        <v>0</v>
      </c>
      <c r="AJ51" s="25">
        <v>0</v>
      </c>
      <c r="AK51" s="30">
        <f t="shared" si="3"/>
        <v>8257.4</v>
      </c>
      <c r="AL51" s="16"/>
      <c r="AM51" s="16"/>
      <c r="AN51" s="16"/>
    </row>
    <row r="52" spans="1:40" ht="15.75" customHeight="1">
      <c r="A52" s="16"/>
      <c r="B52" s="21">
        <v>33</v>
      </c>
      <c r="C52" s="423"/>
      <c r="D52" s="33" t="s">
        <v>36</v>
      </c>
      <c r="E52" s="32">
        <v>72.540000000000006</v>
      </c>
      <c r="F52" s="34">
        <v>1</v>
      </c>
      <c r="G52" s="25">
        <f>'REPRO SEPTIEMBRE'!G64</f>
        <v>0</v>
      </c>
      <c r="H52" s="34">
        <v>1</v>
      </c>
      <c r="I52" s="25">
        <f>'REPRO SEPTIEMBRE'!H64</f>
        <v>0</v>
      </c>
      <c r="J52" s="34">
        <v>1</v>
      </c>
      <c r="K52" s="25">
        <f>'REPRO SEPTIEMBRE'!I64</f>
        <v>0</v>
      </c>
      <c r="L52" s="34">
        <v>1</v>
      </c>
      <c r="M52" s="35">
        <f>'REPRO SEPTIEMBRE'!J64</f>
        <v>0</v>
      </c>
      <c r="N52" s="34">
        <v>1</v>
      </c>
      <c r="O52" s="25">
        <f>'REPRO SEPTIEMBRE'!K64</f>
        <v>0</v>
      </c>
      <c r="P52" s="34">
        <v>1</v>
      </c>
      <c r="Q52" s="25">
        <f>'REPRO SEPTIEMBRE'!L64</f>
        <v>0</v>
      </c>
      <c r="R52" s="34">
        <v>1</v>
      </c>
      <c r="S52" s="25">
        <f>'REPRO SEPTIEMBRE'!M64</f>
        <v>0</v>
      </c>
      <c r="T52" s="34">
        <v>1</v>
      </c>
      <c r="U52" s="29">
        <f>'REPRO SEPTIEMBRE'!N64</f>
        <v>2248.7400000000002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7">
        <v>0</v>
      </c>
      <c r="AC52" s="25">
        <v>0</v>
      </c>
      <c r="AD52" s="25">
        <f t="shared" si="0"/>
        <v>0</v>
      </c>
      <c r="AE52" s="25">
        <v>0</v>
      </c>
      <c r="AF52" s="25">
        <f t="shared" si="1"/>
        <v>21120</v>
      </c>
      <c r="AG52" s="25">
        <f t="shared" si="2"/>
        <v>1760</v>
      </c>
      <c r="AH52" s="25">
        <v>0</v>
      </c>
      <c r="AI52" s="25">
        <v>0</v>
      </c>
      <c r="AJ52" s="25">
        <v>0</v>
      </c>
      <c r="AK52" s="30">
        <f t="shared" si="3"/>
        <v>4008.7400000000002</v>
      </c>
      <c r="AL52" s="16"/>
      <c r="AM52" s="16"/>
      <c r="AN52" s="16"/>
    </row>
    <row r="53" spans="1:40" ht="15.75" customHeight="1">
      <c r="A53" s="16"/>
      <c r="B53" s="31">
        <v>34</v>
      </c>
      <c r="C53" s="423"/>
      <c r="D53" s="36" t="s">
        <v>37</v>
      </c>
      <c r="E53" s="23">
        <v>71.400000000000006</v>
      </c>
      <c r="F53" s="28">
        <v>1</v>
      </c>
      <c r="G53" s="25">
        <f>'REPRO SEPTIEMBRE'!G65</f>
        <v>0</v>
      </c>
      <c r="H53" s="28">
        <v>1</v>
      </c>
      <c r="I53" s="25">
        <f>'REPRO SEPTIEMBRE'!H65</f>
        <v>0</v>
      </c>
      <c r="J53" s="28">
        <v>1</v>
      </c>
      <c r="K53" s="25">
        <f>'REPRO SEPTIEMBRE'!I65</f>
        <v>0</v>
      </c>
      <c r="L53" s="28">
        <v>1</v>
      </c>
      <c r="M53" s="35">
        <f>'REPRO SEPTIEMBRE'!J65</f>
        <v>0</v>
      </c>
      <c r="N53" s="28">
        <v>1</v>
      </c>
      <c r="O53" s="25">
        <f>'REPRO SEPTIEMBRE'!K65</f>
        <v>0</v>
      </c>
      <c r="P53" s="28">
        <v>1</v>
      </c>
      <c r="Q53" s="25">
        <f>'REPRO SEPTIEMBRE'!L65</f>
        <v>0</v>
      </c>
      <c r="R53" s="28">
        <v>1</v>
      </c>
      <c r="S53" s="25">
        <f>'REPRO SEPTIEMBRE'!M65</f>
        <v>0</v>
      </c>
      <c r="T53" s="28">
        <v>1</v>
      </c>
      <c r="U53" s="29">
        <f>'REPRO SEPTIEMBRE'!N65</f>
        <v>2213.4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7">
        <v>0</v>
      </c>
      <c r="AC53" s="25">
        <v>0</v>
      </c>
      <c r="AD53" s="25">
        <f t="shared" si="0"/>
        <v>0</v>
      </c>
      <c r="AE53" s="25">
        <v>0</v>
      </c>
      <c r="AF53" s="25">
        <f t="shared" si="1"/>
        <v>21120</v>
      </c>
      <c r="AG53" s="25">
        <f t="shared" si="2"/>
        <v>1760</v>
      </c>
      <c r="AH53" s="25">
        <v>0</v>
      </c>
      <c r="AI53" s="25">
        <v>0</v>
      </c>
      <c r="AJ53" s="25">
        <v>0</v>
      </c>
      <c r="AK53" s="30">
        <f t="shared" si="3"/>
        <v>3973.4</v>
      </c>
      <c r="AL53" s="16"/>
      <c r="AM53" s="16"/>
      <c r="AN53" s="16"/>
    </row>
    <row r="54" spans="1:40" ht="15.75" customHeight="1">
      <c r="A54" s="16"/>
      <c r="B54" s="21">
        <v>35</v>
      </c>
      <c r="C54" s="423"/>
      <c r="D54" s="36" t="s">
        <v>38</v>
      </c>
      <c r="E54" s="23">
        <v>71.400000000000006</v>
      </c>
      <c r="F54" s="28">
        <v>1</v>
      </c>
      <c r="G54" s="25">
        <f>'REPRO SEPTIEMBRE'!G66</f>
        <v>0</v>
      </c>
      <c r="H54" s="28">
        <v>1</v>
      </c>
      <c r="I54" s="25">
        <f>'REPRO SEPTIEMBRE'!H66</f>
        <v>0</v>
      </c>
      <c r="J54" s="28">
        <v>1</v>
      </c>
      <c r="K54" s="25">
        <f>'REPRO SEPTIEMBRE'!I66</f>
        <v>0</v>
      </c>
      <c r="L54" s="28">
        <v>1</v>
      </c>
      <c r="M54" s="35">
        <f>'REPRO SEPTIEMBRE'!J66</f>
        <v>0</v>
      </c>
      <c r="N54" s="28">
        <v>1</v>
      </c>
      <c r="O54" s="25">
        <f>'REPRO SEPTIEMBRE'!K66</f>
        <v>0</v>
      </c>
      <c r="P54" s="28">
        <v>1</v>
      </c>
      <c r="Q54" s="25">
        <f>'REPRO SEPTIEMBRE'!L66</f>
        <v>0</v>
      </c>
      <c r="R54" s="28">
        <v>1</v>
      </c>
      <c r="S54" s="25">
        <f>'REPRO SEPTIEMBRE'!M66</f>
        <v>2213.4</v>
      </c>
      <c r="T54" s="28">
        <v>1</v>
      </c>
      <c r="U54" s="29">
        <f>'REPRO SEPTIEMBRE'!N66</f>
        <v>2213.4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7">
        <v>0</v>
      </c>
      <c r="AC54" s="25">
        <v>0</v>
      </c>
      <c r="AD54" s="25">
        <f t="shared" si="0"/>
        <v>0</v>
      </c>
      <c r="AE54" s="25">
        <v>0</v>
      </c>
      <c r="AF54" s="25">
        <f t="shared" si="1"/>
        <v>21120</v>
      </c>
      <c r="AG54" s="25">
        <f t="shared" si="2"/>
        <v>1760</v>
      </c>
      <c r="AH54" s="25">
        <v>0</v>
      </c>
      <c r="AI54" s="25">
        <v>0</v>
      </c>
      <c r="AJ54" s="25">
        <v>0</v>
      </c>
      <c r="AK54" s="30">
        <f t="shared" si="3"/>
        <v>6186.8</v>
      </c>
      <c r="AL54" s="16"/>
      <c r="AM54" s="16"/>
      <c r="AN54" s="16"/>
    </row>
    <row r="55" spans="1:40" ht="15.75" customHeight="1">
      <c r="A55" s="16"/>
      <c r="B55" s="31">
        <v>36</v>
      </c>
      <c r="C55" s="423"/>
      <c r="D55" s="36" t="s">
        <v>36</v>
      </c>
      <c r="E55" s="23">
        <v>72.540000000000006</v>
      </c>
      <c r="F55" s="28">
        <v>6</v>
      </c>
      <c r="G55" s="25">
        <f>'REPRO SEPTIEMBRE'!G67</f>
        <v>13492.44</v>
      </c>
      <c r="H55" s="28">
        <v>6</v>
      </c>
      <c r="I55" s="25">
        <f>'REPRO SEPTIEMBRE'!H67</f>
        <v>12186.720000000001</v>
      </c>
      <c r="J55" s="28">
        <v>6</v>
      </c>
      <c r="K55" s="25">
        <f>'REPRO SEPTIEMBRE'!I67</f>
        <v>13492.44</v>
      </c>
      <c r="L55" s="28">
        <v>6</v>
      </c>
      <c r="M55" s="35">
        <f>'REPRO SEPTIEMBRE'!J67</f>
        <v>13057.2</v>
      </c>
      <c r="N55" s="28">
        <v>6</v>
      </c>
      <c r="O55" s="25">
        <f>'REPRO SEPTIEMBRE'!K67</f>
        <v>13492.44</v>
      </c>
      <c r="P55" s="28">
        <v>6</v>
      </c>
      <c r="Q55" s="25">
        <f>'REPRO SEPTIEMBRE'!L67</f>
        <v>13057.2</v>
      </c>
      <c r="R55" s="28">
        <v>6</v>
      </c>
      <c r="S55" s="25">
        <f>'REPRO SEPTIEMBRE'!M67</f>
        <v>13492.44</v>
      </c>
      <c r="T55" s="28">
        <v>6</v>
      </c>
      <c r="U55" s="29">
        <f>'REPRO SEPTIEMBRE'!N67</f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7">
        <v>0</v>
      </c>
      <c r="AC55" s="25">
        <v>0</v>
      </c>
      <c r="AD55" s="25">
        <f t="shared" si="0"/>
        <v>0</v>
      </c>
      <c r="AE55" s="25">
        <v>0</v>
      </c>
      <c r="AF55" s="25">
        <f t="shared" si="1"/>
        <v>126720</v>
      </c>
      <c r="AG55" s="25">
        <f t="shared" si="2"/>
        <v>10560</v>
      </c>
      <c r="AH55" s="25">
        <v>0</v>
      </c>
      <c r="AI55" s="25">
        <v>0</v>
      </c>
      <c r="AJ55" s="25">
        <v>0</v>
      </c>
      <c r="AK55" s="30">
        <f t="shared" si="3"/>
        <v>102830.88</v>
      </c>
      <c r="AL55" s="16"/>
      <c r="AM55" s="16"/>
      <c r="AN55" s="16"/>
    </row>
    <row r="56" spans="1:40" ht="15.75" customHeight="1">
      <c r="A56" s="16"/>
      <c r="B56" s="31">
        <v>37</v>
      </c>
      <c r="C56" s="423"/>
      <c r="D56" s="36" t="s">
        <v>37</v>
      </c>
      <c r="E56" s="23">
        <v>71.400000000000006</v>
      </c>
      <c r="F56" s="28">
        <v>4</v>
      </c>
      <c r="G56" s="25">
        <f>'REPRO SEPTIEMBRE'!G68</f>
        <v>8853.6</v>
      </c>
      <c r="H56" s="28">
        <v>4</v>
      </c>
      <c r="I56" s="25">
        <f>'REPRO SEPTIEMBRE'!H68</f>
        <v>7996.8000000000011</v>
      </c>
      <c r="J56" s="28">
        <v>4</v>
      </c>
      <c r="K56" s="25">
        <f>'REPRO SEPTIEMBRE'!I68</f>
        <v>8853.6</v>
      </c>
      <c r="L56" s="28">
        <v>4</v>
      </c>
      <c r="M56" s="35">
        <f>'REPRO SEPTIEMBRE'!J68</f>
        <v>8568</v>
      </c>
      <c r="N56" s="28">
        <v>4</v>
      </c>
      <c r="O56" s="25">
        <f>'REPRO SEPTIEMBRE'!K68</f>
        <v>8853.6</v>
      </c>
      <c r="P56" s="28">
        <v>4</v>
      </c>
      <c r="Q56" s="25">
        <f>'REPRO SEPTIEMBRE'!L68</f>
        <v>8568</v>
      </c>
      <c r="R56" s="28">
        <v>4</v>
      </c>
      <c r="S56" s="25">
        <f>'REPRO SEPTIEMBRE'!M68</f>
        <v>8853.6</v>
      </c>
      <c r="T56" s="28">
        <v>4</v>
      </c>
      <c r="U56" s="29">
        <f>'REPRO SEPTIEMBRE'!N68</f>
        <v>0</v>
      </c>
      <c r="V56" s="24">
        <v>0</v>
      </c>
      <c r="W56" s="25">
        <v>0</v>
      </c>
      <c r="X56" s="24">
        <v>0</v>
      </c>
      <c r="Y56" s="25">
        <v>0</v>
      </c>
      <c r="Z56" s="24">
        <v>0</v>
      </c>
      <c r="AA56" s="25">
        <v>0</v>
      </c>
      <c r="AB56" s="27">
        <v>0</v>
      </c>
      <c r="AC56" s="25">
        <v>0</v>
      </c>
      <c r="AD56" s="25">
        <f t="shared" si="0"/>
        <v>0</v>
      </c>
      <c r="AE56" s="25">
        <v>0</v>
      </c>
      <c r="AF56" s="25">
        <f t="shared" si="1"/>
        <v>84480</v>
      </c>
      <c r="AG56" s="25">
        <f t="shared" si="2"/>
        <v>7040</v>
      </c>
      <c r="AH56" s="25">
        <v>0</v>
      </c>
      <c r="AI56" s="25">
        <v>0</v>
      </c>
      <c r="AJ56" s="25">
        <v>0</v>
      </c>
      <c r="AK56" s="30">
        <f t="shared" si="3"/>
        <v>67587.199999999997</v>
      </c>
      <c r="AL56" s="16"/>
      <c r="AM56" s="16"/>
      <c r="AN56" s="16"/>
    </row>
    <row r="57" spans="1:40" ht="15.75" customHeight="1">
      <c r="A57" s="16"/>
      <c r="B57" s="31">
        <v>38</v>
      </c>
      <c r="C57" s="423"/>
      <c r="D57" s="36" t="s">
        <v>36</v>
      </c>
      <c r="E57" s="23">
        <v>72.540000000000006</v>
      </c>
      <c r="F57" s="28">
        <v>6</v>
      </c>
      <c r="G57" s="25">
        <f>'REPRO SEPTIEMBRE'!G69</f>
        <v>0</v>
      </c>
      <c r="H57" s="28">
        <v>6</v>
      </c>
      <c r="I57" s="25">
        <f>'REPRO SEPTIEMBRE'!H69</f>
        <v>0</v>
      </c>
      <c r="J57" s="28">
        <v>6</v>
      </c>
      <c r="K57" s="25">
        <f>'REPRO SEPTIEMBRE'!I69</f>
        <v>0</v>
      </c>
      <c r="L57" s="28">
        <v>6</v>
      </c>
      <c r="M57" s="35">
        <f>'REPRO SEPTIEMBRE'!J69</f>
        <v>0</v>
      </c>
      <c r="N57" s="28">
        <v>6</v>
      </c>
      <c r="O57" s="25">
        <f>'REPRO SEPTIEMBRE'!K69</f>
        <v>0</v>
      </c>
      <c r="P57" s="28">
        <v>6</v>
      </c>
      <c r="Q57" s="25">
        <f>'REPRO SEPTIEMBRE'!L69</f>
        <v>0</v>
      </c>
      <c r="R57" s="28">
        <v>6</v>
      </c>
      <c r="S57" s="25">
        <f>'REPRO SEPTIEMBRE'!M69</f>
        <v>0</v>
      </c>
      <c r="T57" s="28">
        <v>6</v>
      </c>
      <c r="U57" s="29">
        <f>'REPRO SEPTIEMBRE'!N69</f>
        <v>13492.44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7">
        <v>0</v>
      </c>
      <c r="AC57" s="25">
        <v>0</v>
      </c>
      <c r="AD57" s="25">
        <f t="shared" si="0"/>
        <v>0</v>
      </c>
      <c r="AE57" s="25">
        <v>0</v>
      </c>
      <c r="AF57" s="25">
        <f t="shared" si="1"/>
        <v>126720</v>
      </c>
      <c r="AG57" s="25">
        <f t="shared" si="2"/>
        <v>10560</v>
      </c>
      <c r="AH57" s="25">
        <v>0</v>
      </c>
      <c r="AI57" s="25">
        <v>0</v>
      </c>
      <c r="AJ57" s="25">
        <v>0</v>
      </c>
      <c r="AK57" s="30">
        <f t="shared" si="3"/>
        <v>24052.440000000002</v>
      </c>
      <c r="AL57" s="16"/>
      <c r="AM57" s="16"/>
      <c r="AN57" s="16"/>
    </row>
    <row r="58" spans="1:40" ht="15.75" customHeight="1">
      <c r="A58" s="16"/>
      <c r="B58" s="21">
        <v>39</v>
      </c>
      <c r="C58" s="451"/>
      <c r="D58" s="36" t="s">
        <v>37</v>
      </c>
      <c r="E58" s="23">
        <v>71.400000000000006</v>
      </c>
      <c r="F58" s="28">
        <v>4</v>
      </c>
      <c r="G58" s="25">
        <f>'REPRO SEPTIEMBRE'!G70</f>
        <v>0</v>
      </c>
      <c r="H58" s="28">
        <v>4</v>
      </c>
      <c r="I58" s="25">
        <f>'REPRO SEPTIEMBRE'!H70</f>
        <v>0</v>
      </c>
      <c r="J58" s="28">
        <v>4</v>
      </c>
      <c r="K58" s="25">
        <f>'REPRO SEPTIEMBRE'!I70</f>
        <v>0</v>
      </c>
      <c r="L58" s="28">
        <v>4</v>
      </c>
      <c r="M58" s="35">
        <f>'REPRO SEPTIEMBRE'!J70</f>
        <v>0</v>
      </c>
      <c r="N58" s="28">
        <v>4</v>
      </c>
      <c r="O58" s="25">
        <f>'REPRO SEPTIEMBRE'!K70</f>
        <v>0</v>
      </c>
      <c r="P58" s="28">
        <v>4</v>
      </c>
      <c r="Q58" s="25">
        <f>'REPRO SEPTIEMBRE'!L70</f>
        <v>0</v>
      </c>
      <c r="R58" s="28">
        <v>4</v>
      </c>
      <c r="S58" s="25">
        <f>'REPRO SEPTIEMBRE'!M70</f>
        <v>0</v>
      </c>
      <c r="T58" s="28">
        <v>4</v>
      </c>
      <c r="U58" s="29">
        <f>'REPRO SEPTIEMBRE'!N70</f>
        <v>8853.6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7">
        <v>0</v>
      </c>
      <c r="AC58" s="25">
        <v>0</v>
      </c>
      <c r="AD58" s="25">
        <f t="shared" si="0"/>
        <v>0</v>
      </c>
      <c r="AE58" s="25">
        <v>0</v>
      </c>
      <c r="AF58" s="25">
        <f t="shared" si="1"/>
        <v>84480</v>
      </c>
      <c r="AG58" s="25">
        <f t="shared" si="2"/>
        <v>7040</v>
      </c>
      <c r="AH58" s="25">
        <v>0</v>
      </c>
      <c r="AI58" s="25">
        <v>0</v>
      </c>
      <c r="AJ58" s="25">
        <v>0</v>
      </c>
      <c r="AK58" s="30">
        <f t="shared" si="3"/>
        <v>15893.6</v>
      </c>
      <c r="AL58" s="16"/>
      <c r="AM58" s="16"/>
      <c r="AN58" s="16"/>
    </row>
    <row r="59" spans="1:40" ht="18" customHeight="1">
      <c r="A59" s="16"/>
      <c r="B59" s="21">
        <v>40</v>
      </c>
      <c r="C59" s="450" t="s">
        <v>39</v>
      </c>
      <c r="D59" s="37" t="s">
        <v>36</v>
      </c>
      <c r="E59" s="38">
        <v>72.540000000000006</v>
      </c>
      <c r="F59" s="39">
        <v>6</v>
      </c>
      <c r="G59" s="25">
        <f>'REPRO SEPTIEMBRE'!G78</f>
        <v>13492.44</v>
      </c>
      <c r="H59" s="39">
        <v>6</v>
      </c>
      <c r="I59" s="25">
        <f>'REPRO SEPTIEMBRE'!H78</f>
        <v>12186.720000000001</v>
      </c>
      <c r="J59" s="39">
        <v>6</v>
      </c>
      <c r="K59" s="25">
        <f>'REPRO SEPTIEMBRE'!I78</f>
        <v>13492.44</v>
      </c>
      <c r="L59" s="39">
        <v>6</v>
      </c>
      <c r="M59" s="35">
        <f>'REPRO SEPTIEMBRE'!J78</f>
        <v>13057.2</v>
      </c>
      <c r="N59" s="39">
        <v>6</v>
      </c>
      <c r="O59" s="25">
        <f>'REPRO SEPTIEMBRE'!K78</f>
        <v>13492.44</v>
      </c>
      <c r="P59" s="39">
        <v>6</v>
      </c>
      <c r="Q59" s="25">
        <f>'REPRO SEPTIEMBRE'!L78</f>
        <v>13057.2</v>
      </c>
      <c r="R59" s="39">
        <v>6</v>
      </c>
      <c r="S59" s="25">
        <f>'REPRO SEPTIEMBRE'!M78</f>
        <v>13492.44</v>
      </c>
      <c r="T59" s="39">
        <v>6</v>
      </c>
      <c r="U59" s="25">
        <f>'REPRO SEPTIEMBRE'!N78</f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7">
        <v>0</v>
      </c>
      <c r="AC59" s="25">
        <v>0</v>
      </c>
      <c r="AD59" s="25">
        <f t="shared" si="0"/>
        <v>9300</v>
      </c>
      <c r="AE59" s="25">
        <v>775</v>
      </c>
      <c r="AF59" s="25">
        <f t="shared" si="1"/>
        <v>126720</v>
      </c>
      <c r="AG59" s="25">
        <f t="shared" si="2"/>
        <v>10560</v>
      </c>
      <c r="AH59" s="25">
        <v>0</v>
      </c>
      <c r="AI59" s="25">
        <v>0</v>
      </c>
      <c r="AJ59" s="25">
        <v>0</v>
      </c>
      <c r="AK59" s="30">
        <f t="shared" si="3"/>
        <v>103605.88</v>
      </c>
      <c r="AL59" s="16"/>
      <c r="AM59" s="16"/>
      <c r="AN59" s="16"/>
    </row>
    <row r="60" spans="1:40" ht="15" customHeight="1">
      <c r="A60" s="16"/>
      <c r="B60" s="31">
        <v>41</v>
      </c>
      <c r="C60" s="423"/>
      <c r="D60" s="36" t="s">
        <v>40</v>
      </c>
      <c r="E60" s="23">
        <v>71.400000000000006</v>
      </c>
      <c r="F60" s="28">
        <v>1</v>
      </c>
      <c r="G60" s="25">
        <f>'REPRO SEPTIEMBRE'!G79</f>
        <v>2213.4</v>
      </c>
      <c r="H60" s="28">
        <v>1</v>
      </c>
      <c r="I60" s="25">
        <f>'REPRO SEPTIEMBRE'!H79</f>
        <v>1999.2000000000003</v>
      </c>
      <c r="J60" s="28">
        <v>1</v>
      </c>
      <c r="K60" s="25">
        <f>'REPRO SEPTIEMBRE'!I79</f>
        <v>2213.4</v>
      </c>
      <c r="L60" s="28">
        <v>1</v>
      </c>
      <c r="M60" s="35">
        <f>'REPRO SEPTIEMBRE'!J79</f>
        <v>2142</v>
      </c>
      <c r="N60" s="28">
        <v>1</v>
      </c>
      <c r="O60" s="25">
        <f>'REPRO SEPTIEMBRE'!K79</f>
        <v>2213.4</v>
      </c>
      <c r="P60" s="28">
        <v>1</v>
      </c>
      <c r="Q60" s="25">
        <f>'REPRO SEPTIEMBRE'!L79</f>
        <v>2142</v>
      </c>
      <c r="R60" s="28">
        <v>1</v>
      </c>
      <c r="S60" s="25">
        <f>'REPRO SEPTIEMBRE'!M79</f>
        <v>2213.4</v>
      </c>
      <c r="T60" s="28">
        <v>1</v>
      </c>
      <c r="U60" s="25">
        <f>'REPRO SEPTIEMBRE'!N79</f>
        <v>0</v>
      </c>
      <c r="V60" s="24">
        <v>0</v>
      </c>
      <c r="W60" s="25">
        <v>0</v>
      </c>
      <c r="X60" s="24">
        <v>0</v>
      </c>
      <c r="Y60" s="25">
        <v>0</v>
      </c>
      <c r="Z60" s="24">
        <v>0</v>
      </c>
      <c r="AA60" s="25">
        <v>0</v>
      </c>
      <c r="AB60" s="27">
        <v>0</v>
      </c>
      <c r="AC60" s="25">
        <v>0</v>
      </c>
      <c r="AD60" s="25">
        <f t="shared" si="0"/>
        <v>1500</v>
      </c>
      <c r="AE60" s="25">
        <v>125</v>
      </c>
      <c r="AF60" s="25">
        <f t="shared" si="1"/>
        <v>21120</v>
      </c>
      <c r="AG60" s="25">
        <f t="shared" si="2"/>
        <v>1760</v>
      </c>
      <c r="AH60" s="25">
        <v>0</v>
      </c>
      <c r="AI60" s="25">
        <v>0</v>
      </c>
      <c r="AJ60" s="25">
        <v>0</v>
      </c>
      <c r="AK60" s="30">
        <f t="shared" si="3"/>
        <v>17021.8</v>
      </c>
      <c r="AL60" s="16"/>
      <c r="AM60" s="16"/>
      <c r="AN60" s="16"/>
    </row>
    <row r="61" spans="1:40" ht="15" customHeight="1">
      <c r="A61" s="16"/>
      <c r="B61" s="31">
        <v>42</v>
      </c>
      <c r="C61" s="423"/>
      <c r="D61" s="36" t="s">
        <v>41</v>
      </c>
      <c r="E61" s="23">
        <v>74.63</v>
      </c>
      <c r="F61" s="28">
        <v>1</v>
      </c>
      <c r="G61" s="25">
        <f>'REPRO SEPTIEMBRE'!G80</f>
        <v>2313.5299999999997</v>
      </c>
      <c r="H61" s="28">
        <v>1</v>
      </c>
      <c r="I61" s="25">
        <f>'REPRO SEPTIEMBRE'!H80</f>
        <v>2089.64</v>
      </c>
      <c r="J61" s="28">
        <v>1</v>
      </c>
      <c r="K61" s="25">
        <f>'REPRO SEPTIEMBRE'!I80</f>
        <v>2313.5299999999997</v>
      </c>
      <c r="L61" s="28">
        <v>1</v>
      </c>
      <c r="M61" s="35">
        <f>'REPRO SEPTIEMBRE'!J80</f>
        <v>2238.8999999999996</v>
      </c>
      <c r="N61" s="28">
        <v>1</v>
      </c>
      <c r="O61" s="25">
        <f>'REPRO SEPTIEMBRE'!K80</f>
        <v>2313.5299999999997</v>
      </c>
      <c r="P61" s="28">
        <v>1</v>
      </c>
      <c r="Q61" s="25">
        <f>'REPRO SEPTIEMBRE'!L80</f>
        <v>2238.8999999999996</v>
      </c>
      <c r="R61" s="28">
        <v>1</v>
      </c>
      <c r="S61" s="25">
        <f>'REPRO SEPTIEMBRE'!M80</f>
        <v>2313.5299999999997</v>
      </c>
      <c r="T61" s="28">
        <v>1</v>
      </c>
      <c r="U61" s="25">
        <f>'REPRO SEPTIEMBRE'!N80</f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7">
        <v>0</v>
      </c>
      <c r="AC61" s="25">
        <v>0</v>
      </c>
      <c r="AD61" s="25">
        <f t="shared" si="0"/>
        <v>3000</v>
      </c>
      <c r="AE61" s="25">
        <v>250</v>
      </c>
      <c r="AF61" s="25">
        <f t="shared" si="1"/>
        <v>21120</v>
      </c>
      <c r="AG61" s="25">
        <f t="shared" si="2"/>
        <v>1760</v>
      </c>
      <c r="AH61" s="25">
        <v>0</v>
      </c>
      <c r="AI61" s="25">
        <v>0</v>
      </c>
      <c r="AJ61" s="25">
        <v>0</v>
      </c>
      <c r="AK61" s="30">
        <f t="shared" si="3"/>
        <v>17831.559999999998</v>
      </c>
      <c r="AL61" s="16"/>
      <c r="AM61" s="16"/>
      <c r="AN61" s="16"/>
    </row>
    <row r="62" spans="1:40" ht="15" customHeight="1">
      <c r="A62" s="16"/>
      <c r="B62" s="21">
        <v>43</v>
      </c>
      <c r="C62" s="423"/>
      <c r="D62" s="36" t="s">
        <v>37</v>
      </c>
      <c r="E62" s="23">
        <v>71.400000000000006</v>
      </c>
      <c r="F62" s="28">
        <v>5</v>
      </c>
      <c r="G62" s="25">
        <f>'REPRO SEPTIEMBRE'!G81</f>
        <v>11067</v>
      </c>
      <c r="H62" s="28">
        <v>5</v>
      </c>
      <c r="I62" s="25">
        <f>'REPRO SEPTIEMBRE'!H81</f>
        <v>9996</v>
      </c>
      <c r="J62" s="28">
        <v>5</v>
      </c>
      <c r="K62" s="25">
        <f>'REPRO SEPTIEMBRE'!I81</f>
        <v>11067</v>
      </c>
      <c r="L62" s="28">
        <v>5</v>
      </c>
      <c r="M62" s="35">
        <f>'REPRO SEPTIEMBRE'!J81</f>
        <v>10710</v>
      </c>
      <c r="N62" s="28">
        <v>5</v>
      </c>
      <c r="O62" s="25">
        <f>'REPRO SEPTIEMBRE'!K81</f>
        <v>11067</v>
      </c>
      <c r="P62" s="28">
        <v>5</v>
      </c>
      <c r="Q62" s="25">
        <f>'REPRO SEPTIEMBRE'!L81</f>
        <v>10710</v>
      </c>
      <c r="R62" s="28">
        <v>5</v>
      </c>
      <c r="S62" s="25">
        <f>'REPRO SEPTIEMBRE'!M81</f>
        <v>11067</v>
      </c>
      <c r="T62" s="28">
        <v>5</v>
      </c>
      <c r="U62" s="25">
        <f>'REPRO SEPTIEMBRE'!N81</f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7">
        <v>0</v>
      </c>
      <c r="AC62" s="25">
        <v>0</v>
      </c>
      <c r="AD62" s="25">
        <v>0</v>
      </c>
      <c r="AE62" s="25">
        <v>0</v>
      </c>
      <c r="AF62" s="25">
        <f t="shared" si="1"/>
        <v>105600</v>
      </c>
      <c r="AG62" s="25">
        <f t="shared" si="2"/>
        <v>8800</v>
      </c>
      <c r="AH62" s="25">
        <v>0</v>
      </c>
      <c r="AI62" s="25">
        <v>0</v>
      </c>
      <c r="AJ62" s="25">
        <v>0</v>
      </c>
      <c r="AK62" s="30">
        <f t="shared" si="3"/>
        <v>84484</v>
      </c>
      <c r="AL62" s="16"/>
      <c r="AM62" s="16"/>
      <c r="AN62" s="16"/>
    </row>
    <row r="63" spans="1:40" ht="15.75" customHeight="1">
      <c r="A63" s="16"/>
      <c r="B63" s="21">
        <v>44</v>
      </c>
      <c r="C63" s="423"/>
      <c r="D63" s="36" t="s">
        <v>42</v>
      </c>
      <c r="E63" s="23">
        <v>74.63</v>
      </c>
      <c r="F63" s="28">
        <v>1</v>
      </c>
      <c r="G63" s="25">
        <f>'REPRO SEPTIEMBRE'!G82</f>
        <v>2313.5299999999997</v>
      </c>
      <c r="H63" s="28">
        <v>1</v>
      </c>
      <c r="I63" s="25">
        <f>'REPRO SEPTIEMBRE'!H82</f>
        <v>2089.64</v>
      </c>
      <c r="J63" s="28">
        <v>1</v>
      </c>
      <c r="K63" s="25">
        <f>'REPRO SEPTIEMBRE'!I82</f>
        <v>2313.5299999999997</v>
      </c>
      <c r="L63" s="28">
        <v>1</v>
      </c>
      <c r="M63" s="35">
        <f>'REPRO SEPTIEMBRE'!J82</f>
        <v>2238.8999999999996</v>
      </c>
      <c r="N63" s="28">
        <v>1</v>
      </c>
      <c r="O63" s="25">
        <f>'REPRO SEPTIEMBRE'!K82</f>
        <v>2313.5299999999997</v>
      </c>
      <c r="P63" s="28">
        <v>1</v>
      </c>
      <c r="Q63" s="25">
        <f>'REPRO SEPTIEMBRE'!L82</f>
        <v>2238.8999999999996</v>
      </c>
      <c r="R63" s="28">
        <v>1</v>
      </c>
      <c r="S63" s="25">
        <f>'REPRO SEPTIEMBRE'!M82</f>
        <v>2313.5299999999997</v>
      </c>
      <c r="T63" s="28">
        <v>1</v>
      </c>
      <c r="U63" s="25">
        <f>'REPRO SEPTIEMBRE'!N82</f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7">
        <v>0</v>
      </c>
      <c r="AC63" s="25">
        <v>0</v>
      </c>
      <c r="AD63" s="25">
        <f t="shared" ref="AD63:AD68" si="4">+AE63*12</f>
        <v>900</v>
      </c>
      <c r="AE63" s="25">
        <v>75</v>
      </c>
      <c r="AF63" s="25">
        <f t="shared" si="1"/>
        <v>21120</v>
      </c>
      <c r="AG63" s="25">
        <f t="shared" si="2"/>
        <v>1760</v>
      </c>
      <c r="AH63" s="25">
        <v>0</v>
      </c>
      <c r="AI63" s="25">
        <v>0</v>
      </c>
      <c r="AJ63" s="25">
        <v>0</v>
      </c>
      <c r="AK63" s="30">
        <f t="shared" si="3"/>
        <v>17656.559999999998</v>
      </c>
      <c r="AL63" s="16"/>
      <c r="AM63" s="16"/>
      <c r="AN63" s="16"/>
    </row>
    <row r="64" spans="1:40" ht="15.75" customHeight="1">
      <c r="A64" s="16"/>
      <c r="B64" s="31">
        <v>45</v>
      </c>
      <c r="C64" s="423"/>
      <c r="D64" s="36" t="s">
        <v>43</v>
      </c>
      <c r="E64" s="23">
        <v>74.63</v>
      </c>
      <c r="F64" s="28">
        <v>1</v>
      </c>
      <c r="G64" s="25">
        <f>'REPRO SEPTIEMBRE'!G83</f>
        <v>2313.5299999999997</v>
      </c>
      <c r="H64" s="28">
        <v>1</v>
      </c>
      <c r="I64" s="25">
        <f>'REPRO SEPTIEMBRE'!H83</f>
        <v>2089.64</v>
      </c>
      <c r="J64" s="28">
        <v>1</v>
      </c>
      <c r="K64" s="25">
        <f>'REPRO SEPTIEMBRE'!I83</f>
        <v>2313.5299999999997</v>
      </c>
      <c r="L64" s="28">
        <v>1</v>
      </c>
      <c r="M64" s="35">
        <f>'REPRO SEPTIEMBRE'!J83</f>
        <v>2238.8999999999996</v>
      </c>
      <c r="N64" s="28">
        <v>1</v>
      </c>
      <c r="O64" s="25">
        <f>'REPRO SEPTIEMBRE'!K83</f>
        <v>2313.5299999999997</v>
      </c>
      <c r="P64" s="28">
        <v>1</v>
      </c>
      <c r="Q64" s="25">
        <f>'REPRO SEPTIEMBRE'!L83</f>
        <v>2238.8999999999996</v>
      </c>
      <c r="R64" s="28">
        <v>1</v>
      </c>
      <c r="S64" s="25">
        <f>'REPRO SEPTIEMBRE'!M83</f>
        <v>2313.5299999999997</v>
      </c>
      <c r="T64" s="28">
        <v>1</v>
      </c>
      <c r="U64" s="25">
        <f>'REPRO SEPTIEMBRE'!N83</f>
        <v>0</v>
      </c>
      <c r="V64" s="24">
        <v>0</v>
      </c>
      <c r="W64" s="25">
        <v>0</v>
      </c>
      <c r="X64" s="24">
        <v>0</v>
      </c>
      <c r="Y64" s="25">
        <v>0</v>
      </c>
      <c r="Z64" s="24">
        <v>0</v>
      </c>
      <c r="AA64" s="25">
        <v>0</v>
      </c>
      <c r="AB64" s="27">
        <v>0</v>
      </c>
      <c r="AC64" s="25">
        <v>0</v>
      </c>
      <c r="AD64" s="25">
        <f t="shared" si="4"/>
        <v>900</v>
      </c>
      <c r="AE64" s="25">
        <v>75</v>
      </c>
      <c r="AF64" s="25">
        <f t="shared" si="1"/>
        <v>21120</v>
      </c>
      <c r="AG64" s="25">
        <f t="shared" si="2"/>
        <v>1760</v>
      </c>
      <c r="AH64" s="25">
        <v>0</v>
      </c>
      <c r="AI64" s="25">
        <v>0</v>
      </c>
      <c r="AJ64" s="25">
        <v>0</v>
      </c>
      <c r="AK64" s="30">
        <f t="shared" si="3"/>
        <v>17656.559999999998</v>
      </c>
      <c r="AL64" s="16"/>
      <c r="AM64" s="16"/>
      <c r="AN64" s="16"/>
    </row>
    <row r="65" spans="1:40" ht="15.75" customHeight="1">
      <c r="A65" s="16"/>
      <c r="B65" s="31">
        <v>46</v>
      </c>
      <c r="C65" s="423"/>
      <c r="D65" s="36" t="s">
        <v>44</v>
      </c>
      <c r="E65" s="23">
        <v>72.540000000000006</v>
      </c>
      <c r="F65" s="28">
        <v>1</v>
      </c>
      <c r="G65" s="25">
        <f>'REPRO SEPTIEMBRE'!G84</f>
        <v>2248.7400000000002</v>
      </c>
      <c r="H65" s="28">
        <v>1</v>
      </c>
      <c r="I65" s="25">
        <f>'REPRO SEPTIEMBRE'!H84</f>
        <v>2031.1200000000001</v>
      </c>
      <c r="J65" s="28">
        <v>1</v>
      </c>
      <c r="K65" s="25">
        <f>'REPRO SEPTIEMBRE'!I84</f>
        <v>2248.7400000000002</v>
      </c>
      <c r="L65" s="28">
        <v>1</v>
      </c>
      <c r="M65" s="35">
        <f>'REPRO SEPTIEMBRE'!J84</f>
        <v>2176.2000000000003</v>
      </c>
      <c r="N65" s="28">
        <v>1</v>
      </c>
      <c r="O65" s="25">
        <f>'REPRO SEPTIEMBRE'!K84</f>
        <v>2248.7400000000002</v>
      </c>
      <c r="P65" s="28">
        <v>1</v>
      </c>
      <c r="Q65" s="25">
        <f>'REPRO SEPTIEMBRE'!L84</f>
        <v>2176.2000000000003</v>
      </c>
      <c r="R65" s="28">
        <v>1</v>
      </c>
      <c r="S65" s="25">
        <f>'REPRO SEPTIEMBRE'!M84</f>
        <v>2248.7400000000002</v>
      </c>
      <c r="T65" s="28">
        <v>1</v>
      </c>
      <c r="U65" s="25">
        <f>'REPRO SEPTIEMBRE'!N84</f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7">
        <v>0</v>
      </c>
      <c r="AC65" s="25">
        <v>0</v>
      </c>
      <c r="AD65" s="25">
        <f t="shared" si="4"/>
        <v>2100</v>
      </c>
      <c r="AE65" s="25">
        <v>175</v>
      </c>
      <c r="AF65" s="25">
        <f t="shared" si="1"/>
        <v>21120</v>
      </c>
      <c r="AG65" s="25">
        <f t="shared" si="2"/>
        <v>1760</v>
      </c>
      <c r="AH65" s="25">
        <v>0</v>
      </c>
      <c r="AI65" s="25">
        <v>0</v>
      </c>
      <c r="AJ65" s="25">
        <v>0</v>
      </c>
      <c r="AK65" s="30">
        <f t="shared" si="3"/>
        <v>17313.480000000003</v>
      </c>
      <c r="AL65" s="16"/>
      <c r="AM65" s="16"/>
      <c r="AN65" s="16"/>
    </row>
    <row r="66" spans="1:40" ht="15" customHeight="1">
      <c r="A66" s="16"/>
      <c r="B66" s="31">
        <v>47</v>
      </c>
      <c r="C66" s="423"/>
      <c r="D66" s="36" t="s">
        <v>38</v>
      </c>
      <c r="E66" s="23">
        <v>71.400000000000006</v>
      </c>
      <c r="F66" s="40">
        <v>1</v>
      </c>
      <c r="G66" s="25">
        <f>'REPRO SEPTIEMBRE'!G85</f>
        <v>2213.4</v>
      </c>
      <c r="H66" s="40">
        <v>1</v>
      </c>
      <c r="I66" s="25">
        <f>'REPRO SEPTIEMBRE'!H85</f>
        <v>1999.2000000000003</v>
      </c>
      <c r="J66" s="40">
        <v>1</v>
      </c>
      <c r="K66" s="25">
        <f>'REPRO SEPTIEMBRE'!I85</f>
        <v>2213.4</v>
      </c>
      <c r="L66" s="40">
        <v>1</v>
      </c>
      <c r="M66" s="35">
        <f>'REPRO SEPTIEMBRE'!J85</f>
        <v>0</v>
      </c>
      <c r="N66" s="40">
        <v>1</v>
      </c>
      <c r="O66" s="25">
        <f>'REPRO SEPTIEMBRE'!K85</f>
        <v>-714</v>
      </c>
      <c r="P66" s="40">
        <v>1</v>
      </c>
      <c r="Q66" s="25">
        <f>'REPRO SEPTIEMBRE'!L85</f>
        <v>0</v>
      </c>
      <c r="R66" s="40">
        <v>1</v>
      </c>
      <c r="S66" s="25">
        <f>'REPRO SEPTIEMBRE'!M85</f>
        <v>2213.4</v>
      </c>
      <c r="T66" s="40">
        <v>1</v>
      </c>
      <c r="U66" s="25">
        <f>'REPRO SEPTIEMBRE'!N85</f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7">
        <v>0</v>
      </c>
      <c r="AC66" s="25">
        <v>0</v>
      </c>
      <c r="AD66" s="25">
        <f t="shared" si="4"/>
        <v>900</v>
      </c>
      <c r="AE66" s="25">
        <v>75</v>
      </c>
      <c r="AF66" s="25">
        <f t="shared" si="1"/>
        <v>21120</v>
      </c>
      <c r="AG66" s="25">
        <f t="shared" si="2"/>
        <v>1760</v>
      </c>
      <c r="AH66" s="25">
        <v>0</v>
      </c>
      <c r="AI66" s="25">
        <v>0</v>
      </c>
      <c r="AJ66" s="25">
        <v>0</v>
      </c>
      <c r="AK66" s="30">
        <f t="shared" si="3"/>
        <v>9760.4</v>
      </c>
      <c r="AL66" s="16"/>
      <c r="AM66" s="16"/>
      <c r="AN66" s="16"/>
    </row>
    <row r="67" spans="1:40" ht="15" customHeight="1">
      <c r="A67" s="16"/>
      <c r="B67" s="21">
        <v>48</v>
      </c>
      <c r="C67" s="423"/>
      <c r="D67" s="36" t="s">
        <v>45</v>
      </c>
      <c r="E67" s="23">
        <v>78.25</v>
      </c>
      <c r="F67" s="40">
        <v>6</v>
      </c>
      <c r="G67" s="25">
        <f>'REPRO SEPTIEMBRE'!G86</f>
        <v>14554.5</v>
      </c>
      <c r="H67" s="40">
        <v>6</v>
      </c>
      <c r="I67" s="25">
        <f>'REPRO SEPTIEMBRE'!H86</f>
        <v>13146</v>
      </c>
      <c r="J67" s="40">
        <v>6</v>
      </c>
      <c r="K67" s="25">
        <f>'REPRO SEPTIEMBRE'!I86</f>
        <v>14554.5</v>
      </c>
      <c r="L67" s="40">
        <v>6</v>
      </c>
      <c r="M67" s="35">
        <f>'REPRO SEPTIEMBRE'!J86</f>
        <v>14085</v>
      </c>
      <c r="N67" s="40">
        <v>6</v>
      </c>
      <c r="O67" s="25">
        <f>'REPRO SEPTIEMBRE'!K86</f>
        <v>14554.5</v>
      </c>
      <c r="P67" s="40">
        <v>6</v>
      </c>
      <c r="Q67" s="25">
        <f>'REPRO SEPTIEMBRE'!L86</f>
        <v>14085</v>
      </c>
      <c r="R67" s="40">
        <v>6</v>
      </c>
      <c r="S67" s="25">
        <f>'REPRO SEPTIEMBRE'!M86</f>
        <v>14554.5</v>
      </c>
      <c r="T67" s="40">
        <v>6</v>
      </c>
      <c r="U67" s="25">
        <f>'REPRO SEPTIEMBRE'!N86</f>
        <v>0</v>
      </c>
      <c r="V67" s="24">
        <v>0</v>
      </c>
      <c r="W67" s="25">
        <v>0</v>
      </c>
      <c r="X67" s="24">
        <v>0</v>
      </c>
      <c r="Y67" s="25">
        <v>0</v>
      </c>
      <c r="Z67" s="24">
        <v>0</v>
      </c>
      <c r="AA67" s="25">
        <v>0</v>
      </c>
      <c r="AB67" s="27">
        <v>0</v>
      </c>
      <c r="AC67" s="25">
        <v>0</v>
      </c>
      <c r="AD67" s="25">
        <f t="shared" si="4"/>
        <v>900</v>
      </c>
      <c r="AE67" s="25">
        <v>75</v>
      </c>
      <c r="AF67" s="25">
        <f t="shared" si="1"/>
        <v>126720</v>
      </c>
      <c r="AG67" s="25">
        <f t="shared" si="2"/>
        <v>10560</v>
      </c>
      <c r="AH67" s="25">
        <v>0</v>
      </c>
      <c r="AI67" s="25">
        <v>0</v>
      </c>
      <c r="AJ67" s="25">
        <v>0</v>
      </c>
      <c r="AK67" s="30">
        <f t="shared" si="3"/>
        <v>110169</v>
      </c>
      <c r="AL67" s="16"/>
      <c r="AM67" s="16"/>
      <c r="AN67" s="16"/>
    </row>
    <row r="68" spans="1:40" ht="15" customHeight="1">
      <c r="A68" s="16"/>
      <c r="B68" s="31">
        <v>49</v>
      </c>
      <c r="C68" s="423"/>
      <c r="D68" s="36" t="s">
        <v>45</v>
      </c>
      <c r="E68" s="23">
        <v>78.25</v>
      </c>
      <c r="F68" s="40">
        <v>1</v>
      </c>
      <c r="G68" s="25">
        <f>'REPRO SEPTIEMBRE'!G87</f>
        <v>0</v>
      </c>
      <c r="H68" s="40">
        <v>1</v>
      </c>
      <c r="I68" s="25">
        <f>'REPRO SEPTIEMBRE'!H87</f>
        <v>0</v>
      </c>
      <c r="J68" s="40">
        <v>1</v>
      </c>
      <c r="K68" s="25">
        <f>'REPRO SEPTIEMBRE'!I87</f>
        <v>0</v>
      </c>
      <c r="L68" s="40">
        <v>1</v>
      </c>
      <c r="M68" s="35">
        <f>'REPRO SEPTIEMBRE'!J87</f>
        <v>0</v>
      </c>
      <c r="N68" s="40">
        <v>1</v>
      </c>
      <c r="O68" s="25">
        <f>'REPRO SEPTIEMBRE'!K87</f>
        <v>0</v>
      </c>
      <c r="P68" s="40">
        <v>1</v>
      </c>
      <c r="Q68" s="25">
        <f>'REPRO SEPTIEMBRE'!L87</f>
        <v>0</v>
      </c>
      <c r="R68" s="40">
        <v>1</v>
      </c>
      <c r="S68" s="25">
        <f>'REPRO SEPTIEMBRE'!M87</f>
        <v>0</v>
      </c>
      <c r="T68" s="40">
        <v>1</v>
      </c>
      <c r="U68" s="25">
        <f>'REPRO SEPTIEMBRE'!N87</f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7">
        <v>0</v>
      </c>
      <c r="AC68" s="25">
        <v>0</v>
      </c>
      <c r="AD68" s="25">
        <f t="shared" si="4"/>
        <v>900</v>
      </c>
      <c r="AE68" s="25">
        <v>75</v>
      </c>
      <c r="AF68" s="25">
        <f t="shared" si="1"/>
        <v>21120</v>
      </c>
      <c r="AG68" s="25">
        <f t="shared" si="2"/>
        <v>1760</v>
      </c>
      <c r="AH68" s="25">
        <v>0</v>
      </c>
      <c r="AI68" s="25">
        <v>0</v>
      </c>
      <c r="AJ68" s="25">
        <v>0</v>
      </c>
      <c r="AK68" s="30">
        <f t="shared" si="3"/>
        <v>1835</v>
      </c>
      <c r="AL68" s="16"/>
      <c r="AM68" s="16"/>
      <c r="AN68" s="16"/>
    </row>
    <row r="69" spans="1:40" ht="15" customHeight="1">
      <c r="A69" s="16"/>
      <c r="B69" s="31">
        <v>50</v>
      </c>
      <c r="C69" s="423"/>
      <c r="D69" s="36" t="s">
        <v>46</v>
      </c>
      <c r="E69" s="23">
        <v>71.400000000000006</v>
      </c>
      <c r="F69" s="40">
        <v>44</v>
      </c>
      <c r="G69" s="25">
        <f>'REPRO SEPTIEMBRE'!G88</f>
        <v>97389.6</v>
      </c>
      <c r="H69" s="40">
        <v>44</v>
      </c>
      <c r="I69" s="25">
        <f>'REPRO SEPTIEMBRE'!H88</f>
        <v>87964.800000000017</v>
      </c>
      <c r="J69" s="40">
        <v>44</v>
      </c>
      <c r="K69" s="25">
        <f>'REPRO SEPTIEMBRE'!I88</f>
        <v>97389.6</v>
      </c>
      <c r="L69" s="40">
        <v>44</v>
      </c>
      <c r="M69" s="35">
        <f>'REPRO SEPTIEMBRE'!J88</f>
        <v>94248.000000000015</v>
      </c>
      <c r="N69" s="40">
        <v>44</v>
      </c>
      <c r="O69" s="25">
        <f>'REPRO SEPTIEMBRE'!K88</f>
        <v>97389.6</v>
      </c>
      <c r="P69" s="40">
        <v>44</v>
      </c>
      <c r="Q69" s="25">
        <f>'REPRO SEPTIEMBRE'!L88</f>
        <v>94248.000000000015</v>
      </c>
      <c r="R69" s="40">
        <v>44</v>
      </c>
      <c r="S69" s="25">
        <f>'REPRO SEPTIEMBRE'!M88</f>
        <v>97389.6</v>
      </c>
      <c r="T69" s="40">
        <v>44</v>
      </c>
      <c r="U69" s="25">
        <f>'REPRO SEPTIEMBRE'!N88</f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5">
        <v>0</v>
      </c>
      <c r="AE69" s="25">
        <v>0</v>
      </c>
      <c r="AF69" s="25">
        <f t="shared" si="1"/>
        <v>929280</v>
      </c>
      <c r="AG69" s="25">
        <f t="shared" si="2"/>
        <v>77440</v>
      </c>
      <c r="AH69" s="25">
        <v>0</v>
      </c>
      <c r="AI69" s="25">
        <v>0</v>
      </c>
      <c r="AJ69" s="25">
        <v>0</v>
      </c>
      <c r="AK69" s="30">
        <f t="shared" si="3"/>
        <v>743459.2</v>
      </c>
      <c r="AL69" s="16"/>
      <c r="AM69" s="16"/>
      <c r="AN69" s="16"/>
    </row>
    <row r="70" spans="1:40" ht="15" customHeight="1">
      <c r="A70" s="16"/>
      <c r="B70" s="31">
        <v>51</v>
      </c>
      <c r="C70" s="423"/>
      <c r="D70" s="36" t="s">
        <v>46</v>
      </c>
      <c r="E70" s="23">
        <v>71.400000000000006</v>
      </c>
      <c r="F70" s="40">
        <v>1</v>
      </c>
      <c r="G70" s="25">
        <f>'REPRO SEPTIEMBRE'!G89</f>
        <v>0</v>
      </c>
      <c r="H70" s="40">
        <v>1</v>
      </c>
      <c r="I70" s="25">
        <f>'REPRO SEPTIEMBRE'!H89</f>
        <v>0</v>
      </c>
      <c r="J70" s="40">
        <v>1</v>
      </c>
      <c r="K70" s="25">
        <f>'REPRO SEPTIEMBRE'!I89</f>
        <v>0</v>
      </c>
      <c r="L70" s="40">
        <v>1</v>
      </c>
      <c r="M70" s="35">
        <f>'REPRO SEPTIEMBRE'!J89</f>
        <v>0</v>
      </c>
      <c r="N70" s="40">
        <v>1</v>
      </c>
      <c r="O70" s="25">
        <f>'REPRO SEPTIEMBRE'!K89</f>
        <v>4355.3999999999996</v>
      </c>
      <c r="P70" s="40">
        <v>1</v>
      </c>
      <c r="Q70" s="25">
        <f>'REPRO SEPTIEMBRE'!L89</f>
        <v>2142</v>
      </c>
      <c r="R70" s="40">
        <v>1</v>
      </c>
      <c r="S70" s="25">
        <f>'REPRO SEPTIEMBRE'!M89</f>
        <v>0</v>
      </c>
      <c r="T70" s="40">
        <v>1</v>
      </c>
      <c r="U70" s="25">
        <f>'REPRO SEPTIEMBRE'!N89</f>
        <v>0</v>
      </c>
      <c r="V70" s="24">
        <v>0</v>
      </c>
      <c r="W70" s="25">
        <v>0</v>
      </c>
      <c r="X70" s="24">
        <v>0</v>
      </c>
      <c r="Y70" s="25">
        <v>0</v>
      </c>
      <c r="Z70" s="24">
        <v>0</v>
      </c>
      <c r="AA70" s="25">
        <v>0</v>
      </c>
      <c r="AB70" s="24">
        <v>0</v>
      </c>
      <c r="AC70" s="25">
        <v>0</v>
      </c>
      <c r="AD70" s="25">
        <v>0</v>
      </c>
      <c r="AE70" s="25">
        <v>0</v>
      </c>
      <c r="AF70" s="25">
        <f t="shared" si="1"/>
        <v>21120</v>
      </c>
      <c r="AG70" s="25">
        <f t="shared" si="2"/>
        <v>1760</v>
      </c>
      <c r="AH70" s="25">
        <v>0</v>
      </c>
      <c r="AI70" s="25">
        <v>0</v>
      </c>
      <c r="AJ70" s="25">
        <v>0</v>
      </c>
      <c r="AK70" s="30">
        <f t="shared" si="3"/>
        <v>8257.4</v>
      </c>
      <c r="AL70" s="16"/>
      <c r="AM70" s="16"/>
      <c r="AN70" s="16"/>
    </row>
    <row r="71" spans="1:40" ht="15.75" customHeight="1">
      <c r="A71" s="16"/>
      <c r="B71" s="21">
        <v>52</v>
      </c>
      <c r="C71" s="423"/>
      <c r="D71" s="36" t="s">
        <v>46</v>
      </c>
      <c r="E71" s="23">
        <v>71.400000000000006</v>
      </c>
      <c r="F71" s="40">
        <v>1</v>
      </c>
      <c r="G71" s="25">
        <f>'REPRO SEPTIEMBRE'!G90</f>
        <v>2213.4</v>
      </c>
      <c r="H71" s="40">
        <v>1</v>
      </c>
      <c r="I71" s="25">
        <f>'REPRO SEPTIEMBRE'!H90</f>
        <v>0</v>
      </c>
      <c r="J71" s="40">
        <v>1</v>
      </c>
      <c r="K71" s="25">
        <f>'REPRO SEPTIEMBRE'!I90</f>
        <v>0</v>
      </c>
      <c r="L71" s="40">
        <v>1</v>
      </c>
      <c r="M71" s="35">
        <f>'REPRO SEPTIEMBRE'!J90</f>
        <v>-285.60000000000002</v>
      </c>
      <c r="N71" s="40">
        <v>1</v>
      </c>
      <c r="O71" s="25">
        <f>'REPRO SEPTIEMBRE'!K90</f>
        <v>2427.6</v>
      </c>
      <c r="P71" s="40">
        <v>1</v>
      </c>
      <c r="Q71" s="25">
        <f>'REPRO SEPTIEMBRE'!L90</f>
        <v>2142</v>
      </c>
      <c r="R71" s="40">
        <v>1</v>
      </c>
      <c r="S71" s="25">
        <f>'REPRO SEPTIEMBRE'!M90</f>
        <v>2213.4</v>
      </c>
      <c r="T71" s="40">
        <v>1</v>
      </c>
      <c r="U71" s="25">
        <f>'REPRO SEPTIEMBRE'!N90</f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7">
        <v>0</v>
      </c>
      <c r="AC71" s="25">
        <v>0</v>
      </c>
      <c r="AD71" s="25">
        <f t="shared" ref="AD71:AD80" si="5">+AE71*12</f>
        <v>900</v>
      </c>
      <c r="AE71" s="25">
        <v>75</v>
      </c>
      <c r="AF71" s="25">
        <f t="shared" si="1"/>
        <v>21120</v>
      </c>
      <c r="AG71" s="25">
        <f t="shared" si="2"/>
        <v>1760</v>
      </c>
      <c r="AH71" s="25">
        <v>0</v>
      </c>
      <c r="AI71" s="25">
        <v>0</v>
      </c>
      <c r="AJ71" s="25">
        <v>0</v>
      </c>
      <c r="AK71" s="30">
        <f t="shared" si="3"/>
        <v>10545.8</v>
      </c>
      <c r="AL71" s="16"/>
      <c r="AM71" s="16"/>
      <c r="AN71" s="16"/>
    </row>
    <row r="72" spans="1:40" ht="15" customHeight="1">
      <c r="A72" s="16"/>
      <c r="B72" s="31">
        <v>53</v>
      </c>
      <c r="C72" s="423"/>
      <c r="D72" s="36" t="s">
        <v>46</v>
      </c>
      <c r="E72" s="23">
        <v>71.400000000000006</v>
      </c>
      <c r="F72" s="40">
        <v>1</v>
      </c>
      <c r="G72" s="25">
        <f>'REPRO SEPTIEMBRE'!G91</f>
        <v>2213.4</v>
      </c>
      <c r="H72" s="40">
        <v>1</v>
      </c>
      <c r="I72" s="25">
        <f>'REPRO SEPTIEMBRE'!H91</f>
        <v>1999.2000000000003</v>
      </c>
      <c r="J72" s="40">
        <v>1</v>
      </c>
      <c r="K72" s="25">
        <f>'REPRO SEPTIEMBRE'!I91</f>
        <v>571.20000000000005</v>
      </c>
      <c r="L72" s="40">
        <v>1</v>
      </c>
      <c r="M72" s="35">
        <f>'REPRO SEPTIEMBRE'!J91</f>
        <v>2784.6</v>
      </c>
      <c r="N72" s="40">
        <v>1</v>
      </c>
      <c r="O72" s="25">
        <f>'REPRO SEPTIEMBRE'!K91</f>
        <v>856.80000000000007</v>
      </c>
      <c r="P72" s="40">
        <v>1</v>
      </c>
      <c r="Q72" s="25">
        <f>'REPRO SEPTIEMBRE'!L91</f>
        <v>0</v>
      </c>
      <c r="R72" s="40">
        <v>1</v>
      </c>
      <c r="S72" s="25">
        <f>'REPRO SEPTIEMBRE'!M91</f>
        <v>0</v>
      </c>
      <c r="T72" s="40">
        <v>1</v>
      </c>
      <c r="U72" s="25">
        <f>'REPRO SEPTIEMBRE'!N91</f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7">
        <v>0</v>
      </c>
      <c r="AC72" s="25">
        <v>0</v>
      </c>
      <c r="AD72" s="25">
        <f t="shared" si="5"/>
        <v>900</v>
      </c>
      <c r="AE72" s="25">
        <v>75</v>
      </c>
      <c r="AF72" s="25">
        <f t="shared" si="1"/>
        <v>21120</v>
      </c>
      <c r="AG72" s="25">
        <f t="shared" si="2"/>
        <v>1760</v>
      </c>
      <c r="AH72" s="25">
        <v>0</v>
      </c>
      <c r="AI72" s="25">
        <v>0</v>
      </c>
      <c r="AJ72" s="25">
        <v>0</v>
      </c>
      <c r="AK72" s="30">
        <f t="shared" si="3"/>
        <v>10260.199999999999</v>
      </c>
      <c r="AL72" s="16"/>
      <c r="AM72" s="16"/>
      <c r="AN72" s="16"/>
    </row>
    <row r="73" spans="1:40" ht="15.75" customHeight="1">
      <c r="A73" s="16"/>
      <c r="B73" s="31">
        <v>54</v>
      </c>
      <c r="C73" s="423"/>
      <c r="D73" s="36" t="s">
        <v>46</v>
      </c>
      <c r="E73" s="23">
        <v>71.400000000000006</v>
      </c>
      <c r="F73" s="40">
        <v>1</v>
      </c>
      <c r="G73" s="25">
        <f>'REPRO SEPTIEMBRE'!G92</f>
        <v>2213.4</v>
      </c>
      <c r="H73" s="40">
        <v>1</v>
      </c>
      <c r="I73" s="25">
        <f>'REPRO SEPTIEMBRE'!H92</f>
        <v>1999.2000000000003</v>
      </c>
      <c r="J73" s="40">
        <v>1</v>
      </c>
      <c r="K73" s="25">
        <f>'REPRO SEPTIEMBRE'!I92</f>
        <v>785.40000000000009</v>
      </c>
      <c r="L73" s="40">
        <v>1</v>
      </c>
      <c r="M73" s="35">
        <f>'REPRO SEPTIEMBRE'!J92</f>
        <v>0</v>
      </c>
      <c r="N73" s="40">
        <v>1</v>
      </c>
      <c r="O73" s="25">
        <f>'REPRO SEPTIEMBRE'!K92</f>
        <v>0</v>
      </c>
      <c r="P73" s="40">
        <v>1</v>
      </c>
      <c r="Q73" s="25">
        <f>'REPRO SEPTIEMBRE'!L92</f>
        <v>0</v>
      </c>
      <c r="R73" s="40">
        <v>1</v>
      </c>
      <c r="S73" s="25">
        <f>'REPRO SEPTIEMBRE'!M92</f>
        <v>0</v>
      </c>
      <c r="T73" s="40">
        <v>1</v>
      </c>
      <c r="U73" s="25">
        <f>'REPRO SEPTIEMBRE'!N92</f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7">
        <v>0</v>
      </c>
      <c r="AC73" s="25">
        <v>0</v>
      </c>
      <c r="AD73" s="25">
        <f t="shared" si="5"/>
        <v>9600</v>
      </c>
      <c r="AE73" s="25">
        <v>800</v>
      </c>
      <c r="AF73" s="25">
        <f t="shared" si="1"/>
        <v>21120</v>
      </c>
      <c r="AG73" s="25">
        <f t="shared" si="2"/>
        <v>1760</v>
      </c>
      <c r="AH73" s="25">
        <v>0</v>
      </c>
      <c r="AI73" s="25">
        <v>0</v>
      </c>
      <c r="AJ73" s="25">
        <v>0</v>
      </c>
      <c r="AK73" s="30">
        <f t="shared" si="3"/>
        <v>7558</v>
      </c>
      <c r="AL73" s="16"/>
      <c r="AM73" s="16"/>
      <c r="AN73" s="16"/>
    </row>
    <row r="74" spans="1:40" ht="15" customHeight="1">
      <c r="A74" s="16"/>
      <c r="B74" s="31">
        <v>55</v>
      </c>
      <c r="C74" s="423"/>
      <c r="D74" s="36" t="s">
        <v>47</v>
      </c>
      <c r="E74" s="23">
        <v>72.540000000000006</v>
      </c>
      <c r="F74" s="40">
        <v>9</v>
      </c>
      <c r="G74" s="25">
        <f>'REPRO SEPTIEMBRE'!G93</f>
        <v>20238.66</v>
      </c>
      <c r="H74" s="40">
        <v>9</v>
      </c>
      <c r="I74" s="25">
        <f>'REPRO SEPTIEMBRE'!H93</f>
        <v>18280.080000000002</v>
      </c>
      <c r="J74" s="40">
        <v>9</v>
      </c>
      <c r="K74" s="25">
        <f>'REPRO SEPTIEMBRE'!I93</f>
        <v>20238.66</v>
      </c>
      <c r="L74" s="40">
        <v>9</v>
      </c>
      <c r="M74" s="35">
        <f>'REPRO SEPTIEMBRE'!J93</f>
        <v>19585.8</v>
      </c>
      <c r="N74" s="40">
        <v>9</v>
      </c>
      <c r="O74" s="25">
        <f>'REPRO SEPTIEMBRE'!K93</f>
        <v>20238.66</v>
      </c>
      <c r="P74" s="40">
        <v>9</v>
      </c>
      <c r="Q74" s="25">
        <f>'REPRO SEPTIEMBRE'!L93</f>
        <v>19585.8</v>
      </c>
      <c r="R74" s="40">
        <v>9</v>
      </c>
      <c r="S74" s="25">
        <f>'REPRO SEPTIEMBRE'!M93</f>
        <v>20238.66</v>
      </c>
      <c r="T74" s="40">
        <v>9</v>
      </c>
      <c r="U74" s="25">
        <f>'REPRO SEPTIEMBRE'!N93</f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7">
        <v>0</v>
      </c>
      <c r="AC74" s="25">
        <v>0</v>
      </c>
      <c r="AD74" s="25">
        <f t="shared" si="5"/>
        <v>37500</v>
      </c>
      <c r="AE74" s="25">
        <v>3125</v>
      </c>
      <c r="AF74" s="25">
        <f t="shared" si="1"/>
        <v>190080</v>
      </c>
      <c r="AG74" s="25">
        <f t="shared" si="2"/>
        <v>15840</v>
      </c>
      <c r="AH74" s="25">
        <v>0</v>
      </c>
      <c r="AI74" s="25">
        <v>0</v>
      </c>
      <c r="AJ74" s="25">
        <v>0</v>
      </c>
      <c r="AK74" s="30">
        <f t="shared" si="3"/>
        <v>157371.32</v>
      </c>
      <c r="AL74" s="16"/>
      <c r="AM74" s="41"/>
      <c r="AN74" s="41"/>
    </row>
    <row r="75" spans="1:40" ht="15" customHeight="1">
      <c r="A75" s="16"/>
      <c r="B75" s="21">
        <v>56</v>
      </c>
      <c r="C75" s="423"/>
      <c r="D75" s="36" t="s">
        <v>48</v>
      </c>
      <c r="E75" s="23">
        <v>71.400000000000006</v>
      </c>
      <c r="F75" s="40">
        <v>1</v>
      </c>
      <c r="G75" s="25">
        <f>'REPRO SEPTIEMBRE'!G94</f>
        <v>2213.4</v>
      </c>
      <c r="H75" s="40">
        <v>1</v>
      </c>
      <c r="I75" s="25">
        <f>'REPRO SEPTIEMBRE'!H94</f>
        <v>1999.2000000000003</v>
      </c>
      <c r="J75" s="40">
        <v>1</v>
      </c>
      <c r="K75" s="25">
        <f>'REPRO SEPTIEMBRE'!I94</f>
        <v>2213.4</v>
      </c>
      <c r="L75" s="40">
        <v>1</v>
      </c>
      <c r="M75" s="35">
        <f>'REPRO SEPTIEMBRE'!J94</f>
        <v>2142</v>
      </c>
      <c r="N75" s="40">
        <v>1</v>
      </c>
      <c r="O75" s="25">
        <f>'REPRO SEPTIEMBRE'!K94</f>
        <v>2213.4</v>
      </c>
      <c r="P75" s="40">
        <v>1</v>
      </c>
      <c r="Q75" s="25">
        <f>'REPRO SEPTIEMBRE'!L94</f>
        <v>2142</v>
      </c>
      <c r="R75" s="40">
        <v>1</v>
      </c>
      <c r="S75" s="25">
        <f>'REPRO SEPTIEMBRE'!M94</f>
        <v>2213.4</v>
      </c>
      <c r="T75" s="40">
        <v>1</v>
      </c>
      <c r="U75" s="25">
        <f>'REPRO SEPTIEMBRE'!N94</f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7">
        <v>0</v>
      </c>
      <c r="AC75" s="25">
        <v>0</v>
      </c>
      <c r="AD75" s="25">
        <f t="shared" si="5"/>
        <v>420</v>
      </c>
      <c r="AE75" s="25">
        <v>35</v>
      </c>
      <c r="AF75" s="25">
        <f t="shared" si="1"/>
        <v>21120</v>
      </c>
      <c r="AG75" s="25">
        <f t="shared" si="2"/>
        <v>1760</v>
      </c>
      <c r="AH75" s="25">
        <v>0</v>
      </c>
      <c r="AI75" s="25">
        <v>0</v>
      </c>
      <c r="AJ75" s="25">
        <v>0</v>
      </c>
      <c r="AK75" s="30">
        <f t="shared" si="3"/>
        <v>16931.8</v>
      </c>
      <c r="AL75" s="16"/>
      <c r="AM75" s="41"/>
      <c r="AN75" s="41"/>
    </row>
    <row r="76" spans="1:40" ht="15" customHeight="1">
      <c r="A76" s="16"/>
      <c r="B76" s="31">
        <v>57</v>
      </c>
      <c r="C76" s="423"/>
      <c r="D76" s="36" t="s">
        <v>49</v>
      </c>
      <c r="E76" s="23">
        <v>71.400000000000006</v>
      </c>
      <c r="F76" s="40">
        <v>1</v>
      </c>
      <c r="G76" s="25">
        <f>'REPRO SEPTIEMBRE'!G95</f>
        <v>0</v>
      </c>
      <c r="H76" s="40">
        <v>1</v>
      </c>
      <c r="I76" s="25">
        <f>'REPRO SEPTIEMBRE'!H95</f>
        <v>0</v>
      </c>
      <c r="J76" s="40">
        <v>1</v>
      </c>
      <c r="K76" s="25">
        <f>'REPRO SEPTIEMBRE'!I95</f>
        <v>0</v>
      </c>
      <c r="L76" s="40">
        <v>1</v>
      </c>
      <c r="M76" s="35">
        <f>'REPRO SEPTIEMBRE'!J95</f>
        <v>0</v>
      </c>
      <c r="N76" s="40">
        <v>1</v>
      </c>
      <c r="O76" s="25">
        <f>'REPRO SEPTIEMBRE'!K95</f>
        <v>4355.3999999999996</v>
      </c>
      <c r="P76" s="40">
        <v>1</v>
      </c>
      <c r="Q76" s="25">
        <f>'REPRO SEPTIEMBRE'!L95</f>
        <v>2142</v>
      </c>
      <c r="R76" s="40">
        <v>1</v>
      </c>
      <c r="S76" s="25">
        <f>'REPRO SEPTIEMBRE'!M95</f>
        <v>0</v>
      </c>
      <c r="T76" s="40">
        <v>1</v>
      </c>
      <c r="U76" s="25">
        <f>'REPRO SEPTIEMBRE'!N95</f>
        <v>0</v>
      </c>
      <c r="V76" s="24">
        <v>0</v>
      </c>
      <c r="W76" s="25">
        <v>0</v>
      </c>
      <c r="X76" s="24">
        <v>0</v>
      </c>
      <c r="Y76" s="25">
        <v>0</v>
      </c>
      <c r="Z76" s="24">
        <v>0</v>
      </c>
      <c r="AA76" s="25">
        <v>0</v>
      </c>
      <c r="AB76" s="27">
        <v>0</v>
      </c>
      <c r="AC76" s="25">
        <v>0</v>
      </c>
      <c r="AD76" s="25">
        <f t="shared" si="5"/>
        <v>96600</v>
      </c>
      <c r="AE76" s="25">
        <v>8050</v>
      </c>
      <c r="AF76" s="25">
        <f t="shared" si="1"/>
        <v>21120</v>
      </c>
      <c r="AG76" s="25">
        <f t="shared" si="2"/>
        <v>1760</v>
      </c>
      <c r="AH76" s="25">
        <v>0</v>
      </c>
      <c r="AI76" s="25">
        <v>0</v>
      </c>
      <c r="AJ76" s="25">
        <v>0</v>
      </c>
      <c r="AK76" s="30">
        <f t="shared" si="3"/>
        <v>16307.4</v>
      </c>
      <c r="AL76" s="41"/>
      <c r="AM76" s="16"/>
      <c r="AN76" s="16"/>
    </row>
    <row r="77" spans="1:40" ht="15" customHeight="1">
      <c r="A77" s="16"/>
      <c r="B77" s="31">
        <v>58</v>
      </c>
      <c r="C77" s="423"/>
      <c r="D77" s="36" t="s">
        <v>50</v>
      </c>
      <c r="E77" s="23">
        <v>71.400000000000006</v>
      </c>
      <c r="F77" s="40">
        <v>1</v>
      </c>
      <c r="G77" s="25">
        <f>'REPRO SEPTIEMBRE'!G96</f>
        <v>0</v>
      </c>
      <c r="H77" s="40">
        <v>1</v>
      </c>
      <c r="I77" s="25">
        <f>'REPRO SEPTIEMBRE'!H96</f>
        <v>0</v>
      </c>
      <c r="J77" s="40">
        <v>1</v>
      </c>
      <c r="K77" s="25">
        <f>'REPRO SEPTIEMBRE'!I96</f>
        <v>0</v>
      </c>
      <c r="L77" s="40">
        <v>1</v>
      </c>
      <c r="M77" s="35">
        <f>'REPRO SEPTIEMBRE'!J96</f>
        <v>0</v>
      </c>
      <c r="N77" s="40">
        <v>1</v>
      </c>
      <c r="O77" s="25">
        <f>'REPRO SEPTIEMBRE'!K96</f>
        <v>4355.3999999999996</v>
      </c>
      <c r="P77" s="40">
        <v>1</v>
      </c>
      <c r="Q77" s="25">
        <f>'REPRO SEPTIEMBRE'!L96</f>
        <v>2142</v>
      </c>
      <c r="R77" s="40">
        <v>1</v>
      </c>
      <c r="S77" s="25">
        <f>'REPRO SEPTIEMBRE'!M96</f>
        <v>0</v>
      </c>
      <c r="T77" s="40">
        <v>1</v>
      </c>
      <c r="U77" s="25">
        <f>'REPRO SEPTIEMBRE'!N96</f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7">
        <v>0</v>
      </c>
      <c r="AC77" s="25">
        <v>0</v>
      </c>
      <c r="AD77" s="25">
        <f t="shared" si="5"/>
        <v>6900</v>
      </c>
      <c r="AE77" s="25">
        <v>575</v>
      </c>
      <c r="AF77" s="25">
        <f t="shared" si="1"/>
        <v>21120</v>
      </c>
      <c r="AG77" s="25">
        <f t="shared" si="2"/>
        <v>1760</v>
      </c>
      <c r="AH77" s="25">
        <v>0</v>
      </c>
      <c r="AI77" s="25">
        <v>0</v>
      </c>
      <c r="AJ77" s="25">
        <v>0</v>
      </c>
      <c r="AK77" s="30">
        <f t="shared" si="3"/>
        <v>8832.4</v>
      </c>
      <c r="AL77" s="16"/>
      <c r="AM77" s="16"/>
      <c r="AN77" s="16"/>
    </row>
    <row r="78" spans="1:40" ht="15" customHeight="1">
      <c r="A78" s="16"/>
      <c r="B78" s="31">
        <v>59</v>
      </c>
      <c r="C78" s="423"/>
      <c r="D78" s="36" t="s">
        <v>51</v>
      </c>
      <c r="E78" s="23">
        <v>74.63</v>
      </c>
      <c r="F78" s="40">
        <v>2</v>
      </c>
      <c r="G78" s="25">
        <f>'REPRO SEPTIEMBRE'!G97</f>
        <v>4627.0599999999995</v>
      </c>
      <c r="H78" s="40">
        <v>2</v>
      </c>
      <c r="I78" s="25">
        <f>'REPRO SEPTIEMBRE'!H97</f>
        <v>4179.28</v>
      </c>
      <c r="J78" s="40">
        <v>2</v>
      </c>
      <c r="K78" s="25">
        <f>'REPRO SEPTIEMBRE'!I97</f>
        <v>4627.0599999999995</v>
      </c>
      <c r="L78" s="40">
        <v>2</v>
      </c>
      <c r="M78" s="35">
        <f>'REPRO SEPTIEMBRE'!J97</f>
        <v>4477.7999999999993</v>
      </c>
      <c r="N78" s="40">
        <v>2</v>
      </c>
      <c r="O78" s="25">
        <f>'REPRO SEPTIEMBRE'!K97</f>
        <v>4627.0599999999995</v>
      </c>
      <c r="P78" s="40">
        <v>2</v>
      </c>
      <c r="Q78" s="25">
        <f>'REPRO SEPTIEMBRE'!L97</f>
        <v>4477.7999999999993</v>
      </c>
      <c r="R78" s="40">
        <v>2</v>
      </c>
      <c r="S78" s="25">
        <f>'REPRO SEPTIEMBRE'!M97</f>
        <v>4627.0599999999995</v>
      </c>
      <c r="T78" s="40">
        <v>2</v>
      </c>
      <c r="U78" s="25">
        <f>'REPRO SEPTIEMBRE'!N97</f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7">
        <v>0</v>
      </c>
      <c r="AC78" s="25">
        <v>0</v>
      </c>
      <c r="AD78" s="25">
        <f t="shared" si="5"/>
        <v>600</v>
      </c>
      <c r="AE78" s="25">
        <v>50</v>
      </c>
      <c r="AF78" s="25">
        <f t="shared" si="1"/>
        <v>42240</v>
      </c>
      <c r="AG78" s="25">
        <f t="shared" si="2"/>
        <v>3520</v>
      </c>
      <c r="AH78" s="25">
        <v>0</v>
      </c>
      <c r="AI78" s="25">
        <v>0</v>
      </c>
      <c r="AJ78" s="25">
        <v>0</v>
      </c>
      <c r="AK78" s="30">
        <f t="shared" si="3"/>
        <v>35213.119999999995</v>
      </c>
      <c r="AL78" s="16"/>
      <c r="AM78" s="16"/>
      <c r="AN78" s="16"/>
    </row>
    <row r="79" spans="1:40" ht="15.75" customHeight="1">
      <c r="A79" s="16"/>
      <c r="B79" s="21">
        <v>60</v>
      </c>
      <c r="C79" s="423"/>
      <c r="D79" s="37" t="s">
        <v>36</v>
      </c>
      <c r="E79" s="38">
        <v>72.540000000000006</v>
      </c>
      <c r="F79" s="39">
        <v>6</v>
      </c>
      <c r="G79" s="25">
        <f>'REPRO SEPTIEMBRE'!G98</f>
        <v>0</v>
      </c>
      <c r="H79" s="39">
        <v>6</v>
      </c>
      <c r="I79" s="25">
        <f>'REPRO SEPTIEMBRE'!H98</f>
        <v>0</v>
      </c>
      <c r="J79" s="39">
        <v>6</v>
      </c>
      <c r="K79" s="25">
        <f>'REPRO SEPTIEMBRE'!I98</f>
        <v>0</v>
      </c>
      <c r="L79" s="39">
        <v>6</v>
      </c>
      <c r="M79" s="35">
        <f>'REPRO SEPTIEMBRE'!J98</f>
        <v>0</v>
      </c>
      <c r="N79" s="39">
        <v>6</v>
      </c>
      <c r="O79" s="25">
        <f>'REPRO SEPTIEMBRE'!K98</f>
        <v>0</v>
      </c>
      <c r="P79" s="39">
        <v>6</v>
      </c>
      <c r="Q79" s="25">
        <f>'REPRO SEPTIEMBRE'!L98</f>
        <v>0</v>
      </c>
      <c r="R79" s="39">
        <v>6</v>
      </c>
      <c r="S79" s="25">
        <f>'REPRO SEPTIEMBRE'!M98</f>
        <v>0</v>
      </c>
      <c r="T79" s="39">
        <v>6</v>
      </c>
      <c r="U79" s="25">
        <f>'REPRO SEPTIEMBRE'!N98</f>
        <v>13492.44</v>
      </c>
      <c r="V79" s="24">
        <v>0</v>
      </c>
      <c r="W79" s="25">
        <v>0</v>
      </c>
      <c r="X79" s="24">
        <v>0</v>
      </c>
      <c r="Y79" s="25">
        <v>0</v>
      </c>
      <c r="Z79" s="24">
        <v>0</v>
      </c>
      <c r="AA79" s="25">
        <v>0</v>
      </c>
      <c r="AB79" s="27">
        <v>0</v>
      </c>
      <c r="AC79" s="25">
        <v>0</v>
      </c>
      <c r="AD79" s="25">
        <f t="shared" si="5"/>
        <v>1800</v>
      </c>
      <c r="AE79" s="25">
        <v>150</v>
      </c>
      <c r="AF79" s="25">
        <f t="shared" si="1"/>
        <v>126720</v>
      </c>
      <c r="AG79" s="25">
        <f t="shared" si="2"/>
        <v>10560</v>
      </c>
      <c r="AH79" s="25">
        <v>0</v>
      </c>
      <c r="AI79" s="25">
        <v>0</v>
      </c>
      <c r="AJ79" s="25">
        <v>0</v>
      </c>
      <c r="AK79" s="30">
        <f t="shared" si="3"/>
        <v>24202.440000000002</v>
      </c>
      <c r="AL79" s="16"/>
      <c r="AM79" s="16"/>
      <c r="AN79" s="16"/>
    </row>
    <row r="80" spans="1:40" ht="15.75" customHeight="1">
      <c r="A80" s="16"/>
      <c r="B80" s="31">
        <v>61</v>
      </c>
      <c r="C80" s="423"/>
      <c r="D80" s="36" t="s">
        <v>40</v>
      </c>
      <c r="E80" s="23">
        <v>71.400000000000006</v>
      </c>
      <c r="F80" s="28">
        <v>1</v>
      </c>
      <c r="G80" s="25">
        <f>'REPRO SEPTIEMBRE'!G99</f>
        <v>0</v>
      </c>
      <c r="H80" s="28">
        <v>1</v>
      </c>
      <c r="I80" s="25">
        <f>'REPRO SEPTIEMBRE'!H99</f>
        <v>0</v>
      </c>
      <c r="J80" s="28">
        <v>1</v>
      </c>
      <c r="K80" s="25">
        <f>'REPRO SEPTIEMBRE'!I99</f>
        <v>0</v>
      </c>
      <c r="L80" s="28">
        <v>1</v>
      </c>
      <c r="M80" s="35">
        <f>'REPRO SEPTIEMBRE'!J99</f>
        <v>0</v>
      </c>
      <c r="N80" s="28">
        <v>1</v>
      </c>
      <c r="O80" s="25">
        <f>'REPRO SEPTIEMBRE'!K99</f>
        <v>0</v>
      </c>
      <c r="P80" s="28">
        <v>1</v>
      </c>
      <c r="Q80" s="25">
        <f>'REPRO SEPTIEMBRE'!L99</f>
        <v>0</v>
      </c>
      <c r="R80" s="28">
        <v>1</v>
      </c>
      <c r="S80" s="25">
        <f>'REPRO SEPTIEMBRE'!M99</f>
        <v>0</v>
      </c>
      <c r="T80" s="28">
        <v>1</v>
      </c>
      <c r="U80" s="25">
        <f>'REPRO SEPTIEMBRE'!N99</f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7">
        <v>0</v>
      </c>
      <c r="AC80" s="25">
        <v>0</v>
      </c>
      <c r="AD80" s="25">
        <f t="shared" si="5"/>
        <v>600</v>
      </c>
      <c r="AE80" s="25">
        <v>50</v>
      </c>
      <c r="AF80" s="25">
        <f t="shared" si="1"/>
        <v>21120</v>
      </c>
      <c r="AG80" s="25">
        <f t="shared" si="2"/>
        <v>1760</v>
      </c>
      <c r="AH80" s="25">
        <v>0</v>
      </c>
      <c r="AI80" s="25">
        <v>0</v>
      </c>
      <c r="AJ80" s="25">
        <v>0</v>
      </c>
      <c r="AK80" s="30">
        <f t="shared" si="3"/>
        <v>1810</v>
      </c>
      <c r="AL80" s="16"/>
      <c r="AM80" s="16"/>
      <c r="AN80" s="16"/>
    </row>
    <row r="81" spans="1:40" ht="15.75" customHeight="1">
      <c r="A81" s="16"/>
      <c r="B81" s="21">
        <v>62</v>
      </c>
      <c r="C81" s="423"/>
      <c r="D81" s="36" t="s">
        <v>41</v>
      </c>
      <c r="E81" s="23">
        <v>74.63</v>
      </c>
      <c r="F81" s="28">
        <v>1</v>
      </c>
      <c r="G81" s="25">
        <f>'REPRO SEPTIEMBRE'!G100</f>
        <v>0</v>
      </c>
      <c r="H81" s="28">
        <v>1</v>
      </c>
      <c r="I81" s="25">
        <f>'REPRO SEPTIEMBRE'!H100</f>
        <v>0</v>
      </c>
      <c r="J81" s="28">
        <v>1</v>
      </c>
      <c r="K81" s="25">
        <f>'REPRO SEPTIEMBRE'!I100</f>
        <v>0</v>
      </c>
      <c r="L81" s="28">
        <v>1</v>
      </c>
      <c r="M81" s="35">
        <f>'REPRO SEPTIEMBRE'!J100</f>
        <v>0</v>
      </c>
      <c r="N81" s="28">
        <v>1</v>
      </c>
      <c r="O81" s="25">
        <f>'REPRO SEPTIEMBRE'!K100</f>
        <v>0</v>
      </c>
      <c r="P81" s="28">
        <v>1</v>
      </c>
      <c r="Q81" s="25">
        <f>'REPRO SEPTIEMBRE'!L100</f>
        <v>0</v>
      </c>
      <c r="R81" s="28">
        <v>1</v>
      </c>
      <c r="S81" s="25">
        <f>'REPRO SEPTIEMBRE'!M100</f>
        <v>0</v>
      </c>
      <c r="T81" s="28">
        <v>1</v>
      </c>
      <c r="U81" s="25">
        <f>'REPRO SEPTIEMBRE'!N100</f>
        <v>2313.5299999999997</v>
      </c>
      <c r="V81" s="24">
        <v>0</v>
      </c>
      <c r="W81" s="25">
        <v>0</v>
      </c>
      <c r="X81" s="24">
        <v>0</v>
      </c>
      <c r="Y81" s="25">
        <v>0</v>
      </c>
      <c r="Z81" s="24">
        <v>0</v>
      </c>
      <c r="AA81" s="25">
        <v>0</v>
      </c>
      <c r="AB81" s="27">
        <v>0</v>
      </c>
      <c r="AC81" s="25">
        <v>0</v>
      </c>
      <c r="AD81" s="25">
        <v>0</v>
      </c>
      <c r="AE81" s="25">
        <v>0</v>
      </c>
      <c r="AF81" s="25">
        <f t="shared" si="1"/>
        <v>21120</v>
      </c>
      <c r="AG81" s="25">
        <f t="shared" si="2"/>
        <v>1760</v>
      </c>
      <c r="AH81" s="25">
        <v>0</v>
      </c>
      <c r="AI81" s="25">
        <v>0</v>
      </c>
      <c r="AJ81" s="25">
        <v>0</v>
      </c>
      <c r="AK81" s="30">
        <f t="shared" si="3"/>
        <v>4073.5299999999997</v>
      </c>
      <c r="AL81" s="16"/>
      <c r="AM81" s="16"/>
      <c r="AN81" s="16"/>
    </row>
    <row r="82" spans="1:40" ht="15.75" customHeight="1">
      <c r="A82" s="16"/>
      <c r="B82" s="31">
        <v>63</v>
      </c>
      <c r="C82" s="423"/>
      <c r="D82" s="36" t="s">
        <v>37</v>
      </c>
      <c r="E82" s="23">
        <v>71.400000000000006</v>
      </c>
      <c r="F82" s="28">
        <v>4</v>
      </c>
      <c r="G82" s="25">
        <f>'REPRO SEPTIEMBRE'!G101</f>
        <v>0</v>
      </c>
      <c r="H82" s="28">
        <v>4</v>
      </c>
      <c r="I82" s="25">
        <f>'REPRO SEPTIEMBRE'!H101</f>
        <v>0</v>
      </c>
      <c r="J82" s="28">
        <v>4</v>
      </c>
      <c r="K82" s="25">
        <f>'REPRO SEPTIEMBRE'!I101</f>
        <v>0</v>
      </c>
      <c r="L82" s="28">
        <v>4</v>
      </c>
      <c r="M82" s="35">
        <f>'REPRO SEPTIEMBRE'!J101</f>
        <v>0</v>
      </c>
      <c r="N82" s="28">
        <v>4</v>
      </c>
      <c r="O82" s="25">
        <f>'REPRO SEPTIEMBRE'!K101</f>
        <v>0</v>
      </c>
      <c r="P82" s="28">
        <v>4</v>
      </c>
      <c r="Q82" s="25">
        <f>'REPRO SEPTIEMBRE'!L101</f>
        <v>0</v>
      </c>
      <c r="R82" s="28">
        <v>4</v>
      </c>
      <c r="S82" s="25">
        <f>'REPRO SEPTIEMBRE'!M101</f>
        <v>0</v>
      </c>
      <c r="T82" s="28">
        <v>4</v>
      </c>
      <c r="U82" s="25">
        <f>'REPRO SEPTIEMBRE'!N101</f>
        <v>8853.6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7">
        <v>0</v>
      </c>
      <c r="AC82" s="25">
        <v>0</v>
      </c>
      <c r="AD82" s="25">
        <v>0</v>
      </c>
      <c r="AE82" s="25">
        <v>0</v>
      </c>
      <c r="AF82" s="25">
        <f t="shared" si="1"/>
        <v>84480</v>
      </c>
      <c r="AG82" s="25">
        <f t="shared" si="2"/>
        <v>7040</v>
      </c>
      <c r="AH82" s="25">
        <v>0</v>
      </c>
      <c r="AI82" s="25">
        <v>0</v>
      </c>
      <c r="AJ82" s="25">
        <v>0</v>
      </c>
      <c r="AK82" s="30">
        <f t="shared" si="3"/>
        <v>15893.6</v>
      </c>
      <c r="AL82" s="16"/>
      <c r="AM82" s="16"/>
      <c r="AN82" s="16"/>
    </row>
    <row r="83" spans="1:40" ht="15.75" customHeight="1">
      <c r="A83" s="16"/>
      <c r="B83" s="31">
        <v>64</v>
      </c>
      <c r="C83" s="423"/>
      <c r="D83" s="36" t="s">
        <v>37</v>
      </c>
      <c r="E83" s="23">
        <v>71.400000000000006</v>
      </c>
      <c r="F83" s="40">
        <v>1</v>
      </c>
      <c r="G83" s="25">
        <f>'REPRO SEPTIEMBRE'!G102</f>
        <v>0</v>
      </c>
      <c r="H83" s="40">
        <v>1</v>
      </c>
      <c r="I83" s="25">
        <f>'REPRO SEPTIEMBRE'!H102</f>
        <v>0</v>
      </c>
      <c r="J83" s="40">
        <v>1</v>
      </c>
      <c r="K83" s="25">
        <f>'REPRO SEPTIEMBRE'!I102</f>
        <v>0</v>
      </c>
      <c r="L83" s="40">
        <v>1</v>
      </c>
      <c r="M83" s="35">
        <f>'REPRO SEPTIEMBRE'!J102</f>
        <v>0</v>
      </c>
      <c r="N83" s="40">
        <v>1</v>
      </c>
      <c r="O83" s="25">
        <f>'REPRO SEPTIEMBRE'!K102</f>
        <v>0</v>
      </c>
      <c r="P83" s="40">
        <v>1</v>
      </c>
      <c r="Q83" s="25">
        <f>'REPRO SEPTIEMBRE'!L102</f>
        <v>0</v>
      </c>
      <c r="R83" s="40">
        <v>1</v>
      </c>
      <c r="S83" s="25">
        <f>'REPRO SEPTIEMBRE'!M102</f>
        <v>0</v>
      </c>
      <c r="T83" s="40">
        <v>1</v>
      </c>
      <c r="U83" s="25">
        <f>'REPRO SEPTIEMBRE'!N102</f>
        <v>0</v>
      </c>
      <c r="V83" s="24">
        <v>0</v>
      </c>
      <c r="W83" s="25">
        <v>0</v>
      </c>
      <c r="X83" s="24">
        <v>0</v>
      </c>
      <c r="Y83" s="25">
        <v>0</v>
      </c>
      <c r="Z83" s="24">
        <v>0</v>
      </c>
      <c r="AA83" s="25">
        <v>0</v>
      </c>
      <c r="AB83" s="27">
        <v>0</v>
      </c>
      <c r="AC83" s="25">
        <v>0</v>
      </c>
      <c r="AD83" s="25">
        <v>0</v>
      </c>
      <c r="AE83" s="25">
        <v>0</v>
      </c>
      <c r="AF83" s="25">
        <f t="shared" si="1"/>
        <v>21120</v>
      </c>
      <c r="AG83" s="25">
        <f t="shared" si="2"/>
        <v>1760</v>
      </c>
      <c r="AH83" s="25">
        <v>0</v>
      </c>
      <c r="AI83" s="25">
        <v>0</v>
      </c>
      <c r="AJ83" s="25">
        <v>0</v>
      </c>
      <c r="AK83" s="30">
        <f t="shared" si="3"/>
        <v>1760</v>
      </c>
      <c r="AL83" s="16"/>
      <c r="AM83" s="16"/>
      <c r="AN83" s="16"/>
    </row>
    <row r="84" spans="1:40" ht="15.75" customHeight="1">
      <c r="A84" s="16"/>
      <c r="B84" s="31">
        <v>65</v>
      </c>
      <c r="C84" s="423"/>
      <c r="D84" s="36" t="s">
        <v>42</v>
      </c>
      <c r="E84" s="23">
        <v>74.63</v>
      </c>
      <c r="F84" s="28">
        <v>1</v>
      </c>
      <c r="G84" s="25">
        <f>'REPRO SEPTIEMBRE'!G103</f>
        <v>0</v>
      </c>
      <c r="H84" s="28">
        <v>1</v>
      </c>
      <c r="I84" s="25">
        <f>'REPRO SEPTIEMBRE'!H103</f>
        <v>0</v>
      </c>
      <c r="J84" s="28">
        <v>1</v>
      </c>
      <c r="K84" s="25">
        <f>'REPRO SEPTIEMBRE'!I103</f>
        <v>0</v>
      </c>
      <c r="L84" s="28">
        <v>1</v>
      </c>
      <c r="M84" s="35">
        <f>'REPRO SEPTIEMBRE'!J103</f>
        <v>0</v>
      </c>
      <c r="N84" s="28">
        <v>1</v>
      </c>
      <c r="O84" s="25">
        <f>'REPRO SEPTIEMBRE'!K103</f>
        <v>0</v>
      </c>
      <c r="P84" s="28">
        <v>1</v>
      </c>
      <c r="Q84" s="25">
        <f>'REPRO SEPTIEMBRE'!L103</f>
        <v>0</v>
      </c>
      <c r="R84" s="28">
        <v>1</v>
      </c>
      <c r="S84" s="25">
        <f>'REPRO SEPTIEMBRE'!M103</f>
        <v>0</v>
      </c>
      <c r="T84" s="28">
        <v>1</v>
      </c>
      <c r="U84" s="25">
        <f>'REPRO SEPTIEMBRE'!N103</f>
        <v>2313.5299999999997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7">
        <v>0</v>
      </c>
      <c r="AC84" s="25">
        <v>0</v>
      </c>
      <c r="AD84" s="25">
        <v>0</v>
      </c>
      <c r="AE84" s="25">
        <v>0</v>
      </c>
      <c r="AF84" s="25">
        <f t="shared" si="1"/>
        <v>21120</v>
      </c>
      <c r="AG84" s="25">
        <f t="shared" si="2"/>
        <v>1760</v>
      </c>
      <c r="AH84" s="25">
        <v>0</v>
      </c>
      <c r="AI84" s="25">
        <v>0</v>
      </c>
      <c r="AJ84" s="25">
        <v>0</v>
      </c>
      <c r="AK84" s="30">
        <f t="shared" si="3"/>
        <v>4073.5299999999997</v>
      </c>
      <c r="AL84" s="16"/>
      <c r="AM84" s="16"/>
      <c r="AN84" s="16"/>
    </row>
    <row r="85" spans="1:40" ht="15.75" customHeight="1">
      <c r="A85" s="16"/>
      <c r="B85" s="21">
        <v>66</v>
      </c>
      <c r="C85" s="423"/>
      <c r="D85" s="36" t="s">
        <v>43</v>
      </c>
      <c r="E85" s="23">
        <v>74.63</v>
      </c>
      <c r="F85" s="28">
        <v>1</v>
      </c>
      <c r="G85" s="25">
        <f>'REPRO SEPTIEMBRE'!G104</f>
        <v>0</v>
      </c>
      <c r="H85" s="28">
        <v>1</v>
      </c>
      <c r="I85" s="25">
        <f>'REPRO SEPTIEMBRE'!H104</f>
        <v>0</v>
      </c>
      <c r="J85" s="28">
        <v>1</v>
      </c>
      <c r="K85" s="25">
        <f>'REPRO SEPTIEMBRE'!I104</f>
        <v>0</v>
      </c>
      <c r="L85" s="28">
        <v>1</v>
      </c>
      <c r="M85" s="35">
        <f>'REPRO SEPTIEMBRE'!J104</f>
        <v>0</v>
      </c>
      <c r="N85" s="28">
        <v>1</v>
      </c>
      <c r="O85" s="25">
        <f>'REPRO SEPTIEMBRE'!K104</f>
        <v>0</v>
      </c>
      <c r="P85" s="28">
        <v>1</v>
      </c>
      <c r="Q85" s="25">
        <f>'REPRO SEPTIEMBRE'!L104</f>
        <v>0</v>
      </c>
      <c r="R85" s="28">
        <v>1</v>
      </c>
      <c r="S85" s="25">
        <f>'REPRO SEPTIEMBRE'!M104</f>
        <v>0</v>
      </c>
      <c r="T85" s="28">
        <v>1</v>
      </c>
      <c r="U85" s="25">
        <f>'REPRO SEPTIEMBRE'!N104</f>
        <v>2313.5299999999997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7">
        <v>0</v>
      </c>
      <c r="AC85" s="25">
        <v>0</v>
      </c>
      <c r="AD85" s="25">
        <v>0</v>
      </c>
      <c r="AE85" s="25">
        <v>0</v>
      </c>
      <c r="AF85" s="25">
        <f t="shared" si="1"/>
        <v>21120</v>
      </c>
      <c r="AG85" s="25">
        <f t="shared" si="2"/>
        <v>1760</v>
      </c>
      <c r="AH85" s="25">
        <v>0</v>
      </c>
      <c r="AI85" s="25">
        <v>0</v>
      </c>
      <c r="AJ85" s="25">
        <v>0</v>
      </c>
      <c r="AK85" s="30">
        <f t="shared" si="3"/>
        <v>4073.5299999999997</v>
      </c>
      <c r="AL85" s="16"/>
      <c r="AM85" s="16"/>
      <c r="AN85" s="16"/>
    </row>
    <row r="86" spans="1:40" ht="15.75" customHeight="1">
      <c r="A86" s="16"/>
      <c r="B86" s="31">
        <v>67</v>
      </c>
      <c r="C86" s="423"/>
      <c r="D86" s="36" t="s">
        <v>44</v>
      </c>
      <c r="E86" s="23">
        <v>72.540000000000006</v>
      </c>
      <c r="F86" s="28">
        <v>1</v>
      </c>
      <c r="G86" s="25">
        <f>'REPRO SEPTIEMBRE'!G105</f>
        <v>0</v>
      </c>
      <c r="H86" s="28">
        <v>1</v>
      </c>
      <c r="I86" s="25">
        <f>'REPRO SEPTIEMBRE'!H105</f>
        <v>0</v>
      </c>
      <c r="J86" s="28">
        <v>1</v>
      </c>
      <c r="K86" s="25">
        <f>'REPRO SEPTIEMBRE'!I105</f>
        <v>0</v>
      </c>
      <c r="L86" s="28">
        <v>1</v>
      </c>
      <c r="M86" s="35">
        <f>'REPRO SEPTIEMBRE'!J105</f>
        <v>0</v>
      </c>
      <c r="N86" s="28">
        <v>1</v>
      </c>
      <c r="O86" s="25">
        <f>'REPRO SEPTIEMBRE'!K105</f>
        <v>0</v>
      </c>
      <c r="P86" s="28">
        <v>1</v>
      </c>
      <c r="Q86" s="25">
        <f>'REPRO SEPTIEMBRE'!L105</f>
        <v>0</v>
      </c>
      <c r="R86" s="28">
        <v>1</v>
      </c>
      <c r="S86" s="25">
        <f>'REPRO SEPTIEMBRE'!M105</f>
        <v>0</v>
      </c>
      <c r="T86" s="28">
        <v>1</v>
      </c>
      <c r="U86" s="25">
        <f>'REPRO SEPTIEMBRE'!N105</f>
        <v>2248.7400000000002</v>
      </c>
      <c r="V86" s="24">
        <v>0</v>
      </c>
      <c r="W86" s="25">
        <v>0</v>
      </c>
      <c r="X86" s="24">
        <v>0</v>
      </c>
      <c r="Y86" s="25">
        <v>0</v>
      </c>
      <c r="Z86" s="24">
        <v>0</v>
      </c>
      <c r="AA86" s="25">
        <v>0</v>
      </c>
      <c r="AB86" s="27">
        <v>0</v>
      </c>
      <c r="AC86" s="25">
        <v>0</v>
      </c>
      <c r="AD86" s="25">
        <v>0</v>
      </c>
      <c r="AE86" s="25">
        <v>0</v>
      </c>
      <c r="AF86" s="25">
        <f t="shared" si="1"/>
        <v>21120</v>
      </c>
      <c r="AG86" s="25">
        <f t="shared" si="2"/>
        <v>1760</v>
      </c>
      <c r="AH86" s="25">
        <v>0</v>
      </c>
      <c r="AI86" s="25">
        <v>0</v>
      </c>
      <c r="AJ86" s="25">
        <v>0</v>
      </c>
      <c r="AK86" s="30">
        <f t="shared" si="3"/>
        <v>4008.7400000000002</v>
      </c>
      <c r="AL86" s="16"/>
      <c r="AM86" s="16"/>
      <c r="AN86" s="16"/>
    </row>
    <row r="87" spans="1:40" ht="15.75" customHeight="1">
      <c r="A87" s="16"/>
      <c r="B87" s="31">
        <v>68</v>
      </c>
      <c r="C87" s="423"/>
      <c r="D87" s="36" t="s">
        <v>38</v>
      </c>
      <c r="E87" s="23">
        <v>71.400000000000006</v>
      </c>
      <c r="F87" s="40">
        <v>1</v>
      </c>
      <c r="G87" s="25">
        <f>'REPRO SEPTIEMBRE'!G106</f>
        <v>0</v>
      </c>
      <c r="H87" s="40">
        <v>1</v>
      </c>
      <c r="I87" s="25">
        <f>'REPRO SEPTIEMBRE'!H106</f>
        <v>0</v>
      </c>
      <c r="J87" s="40">
        <v>1</v>
      </c>
      <c r="K87" s="25">
        <f>'REPRO SEPTIEMBRE'!I106</f>
        <v>0</v>
      </c>
      <c r="L87" s="40">
        <v>1</v>
      </c>
      <c r="M87" s="35">
        <f>'REPRO SEPTIEMBRE'!J106</f>
        <v>0</v>
      </c>
      <c r="N87" s="40">
        <v>1</v>
      </c>
      <c r="O87" s="25">
        <f>'REPRO SEPTIEMBRE'!K106</f>
        <v>0</v>
      </c>
      <c r="P87" s="40">
        <v>1</v>
      </c>
      <c r="Q87" s="25">
        <f>'REPRO SEPTIEMBRE'!L106</f>
        <v>0</v>
      </c>
      <c r="R87" s="40">
        <v>1</v>
      </c>
      <c r="S87" s="25">
        <f>'REPRO SEPTIEMBRE'!M106</f>
        <v>0</v>
      </c>
      <c r="T87" s="40">
        <v>1</v>
      </c>
      <c r="U87" s="25">
        <f>'REPRO SEPTIEMBRE'!N106</f>
        <v>1213.8000000000002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7">
        <v>0</v>
      </c>
      <c r="AC87" s="25">
        <v>0</v>
      </c>
      <c r="AD87" s="25">
        <v>0</v>
      </c>
      <c r="AE87" s="25">
        <v>0</v>
      </c>
      <c r="AF87" s="25">
        <f t="shared" si="1"/>
        <v>21120</v>
      </c>
      <c r="AG87" s="25">
        <f t="shared" si="2"/>
        <v>1760</v>
      </c>
      <c r="AH87" s="25">
        <v>0</v>
      </c>
      <c r="AI87" s="25">
        <v>0</v>
      </c>
      <c r="AJ87" s="25">
        <v>0</v>
      </c>
      <c r="AK87" s="30">
        <f t="shared" si="3"/>
        <v>2973.8</v>
      </c>
      <c r="AL87" s="16"/>
      <c r="AM87" s="16"/>
      <c r="AN87" s="16"/>
    </row>
    <row r="88" spans="1:40" ht="15.75" customHeight="1">
      <c r="A88" s="16"/>
      <c r="B88" s="31">
        <v>69</v>
      </c>
      <c r="C88" s="423"/>
      <c r="D88" s="36" t="s">
        <v>45</v>
      </c>
      <c r="E88" s="23">
        <v>78.25</v>
      </c>
      <c r="F88" s="40">
        <v>6</v>
      </c>
      <c r="G88" s="25">
        <f>'REPRO SEPTIEMBRE'!G107</f>
        <v>0</v>
      </c>
      <c r="H88" s="40">
        <v>6</v>
      </c>
      <c r="I88" s="25">
        <f>'REPRO SEPTIEMBRE'!H107</f>
        <v>0</v>
      </c>
      <c r="J88" s="40">
        <v>6</v>
      </c>
      <c r="K88" s="25">
        <f>'REPRO SEPTIEMBRE'!I107</f>
        <v>0</v>
      </c>
      <c r="L88" s="40">
        <v>6</v>
      </c>
      <c r="M88" s="35">
        <f>'REPRO SEPTIEMBRE'!J107</f>
        <v>0</v>
      </c>
      <c r="N88" s="40">
        <v>6</v>
      </c>
      <c r="O88" s="25">
        <f>'REPRO SEPTIEMBRE'!K107</f>
        <v>0</v>
      </c>
      <c r="P88" s="40">
        <v>6</v>
      </c>
      <c r="Q88" s="25">
        <f>'REPRO SEPTIEMBRE'!L107</f>
        <v>0</v>
      </c>
      <c r="R88" s="40">
        <v>6</v>
      </c>
      <c r="S88" s="25">
        <f>'REPRO SEPTIEMBRE'!M107</f>
        <v>0</v>
      </c>
      <c r="T88" s="40">
        <v>6</v>
      </c>
      <c r="U88" s="25">
        <f>'REPRO SEPTIEMBRE'!N107</f>
        <v>14554.5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7">
        <v>0</v>
      </c>
      <c r="AC88" s="25">
        <v>0</v>
      </c>
      <c r="AD88" s="25">
        <v>0</v>
      </c>
      <c r="AE88" s="25">
        <v>0</v>
      </c>
      <c r="AF88" s="25">
        <f t="shared" si="1"/>
        <v>126720</v>
      </c>
      <c r="AG88" s="25">
        <f t="shared" si="2"/>
        <v>10560</v>
      </c>
      <c r="AH88" s="25">
        <v>0</v>
      </c>
      <c r="AI88" s="25">
        <v>0</v>
      </c>
      <c r="AJ88" s="25">
        <v>0</v>
      </c>
      <c r="AK88" s="30">
        <f t="shared" si="3"/>
        <v>25114.5</v>
      </c>
      <c r="AL88" s="16"/>
      <c r="AM88" s="16"/>
      <c r="AN88" s="16"/>
    </row>
    <row r="89" spans="1:40" ht="15.75" customHeight="1">
      <c r="A89" s="16"/>
      <c r="B89" s="21">
        <v>70</v>
      </c>
      <c r="C89" s="423"/>
      <c r="D89" s="36" t="s">
        <v>46</v>
      </c>
      <c r="E89" s="23">
        <v>71.400000000000006</v>
      </c>
      <c r="F89" s="40">
        <v>45</v>
      </c>
      <c r="G89" s="25">
        <f>'REPRO SEPTIEMBRE'!G108</f>
        <v>0</v>
      </c>
      <c r="H89" s="40">
        <v>45</v>
      </c>
      <c r="I89" s="25">
        <f>'REPRO SEPTIEMBRE'!H108</f>
        <v>0</v>
      </c>
      <c r="J89" s="40">
        <v>45</v>
      </c>
      <c r="K89" s="25">
        <f>'REPRO SEPTIEMBRE'!I108</f>
        <v>0</v>
      </c>
      <c r="L89" s="40">
        <v>45</v>
      </c>
      <c r="M89" s="35">
        <f>'REPRO SEPTIEMBRE'!J108</f>
        <v>0</v>
      </c>
      <c r="N89" s="40">
        <v>45</v>
      </c>
      <c r="O89" s="25">
        <f>'REPRO SEPTIEMBRE'!K108</f>
        <v>0</v>
      </c>
      <c r="P89" s="40">
        <v>45</v>
      </c>
      <c r="Q89" s="25">
        <f>'REPRO SEPTIEMBRE'!L108</f>
        <v>0</v>
      </c>
      <c r="R89" s="40">
        <v>45</v>
      </c>
      <c r="S89" s="25">
        <f>'REPRO SEPTIEMBRE'!M108</f>
        <v>0</v>
      </c>
      <c r="T89" s="40">
        <v>45</v>
      </c>
      <c r="U89" s="25">
        <f>'REPRO SEPTIEMBRE'!N108</f>
        <v>99603.000000000015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7">
        <v>0</v>
      </c>
      <c r="AC89" s="25">
        <v>0</v>
      </c>
      <c r="AD89" s="25">
        <v>0</v>
      </c>
      <c r="AE89" s="25">
        <v>0</v>
      </c>
      <c r="AF89" s="25">
        <f t="shared" si="1"/>
        <v>950400</v>
      </c>
      <c r="AG89" s="25">
        <f t="shared" si="2"/>
        <v>79200</v>
      </c>
      <c r="AH89" s="25">
        <v>0</v>
      </c>
      <c r="AI89" s="25">
        <v>0</v>
      </c>
      <c r="AJ89" s="25">
        <v>0</v>
      </c>
      <c r="AK89" s="30">
        <f t="shared" si="3"/>
        <v>178803</v>
      </c>
      <c r="AL89" s="16"/>
      <c r="AM89" s="16"/>
      <c r="AN89" s="16"/>
    </row>
    <row r="90" spans="1:40" ht="15.75" customHeight="1">
      <c r="A90" s="16"/>
      <c r="B90" s="31">
        <v>71</v>
      </c>
      <c r="C90" s="423"/>
      <c r="D90" s="36" t="s">
        <v>46</v>
      </c>
      <c r="E90" s="23">
        <v>71.400000000000006</v>
      </c>
      <c r="F90" s="40">
        <v>1</v>
      </c>
      <c r="G90" s="25">
        <f>'REPRO SEPTIEMBRE'!G109</f>
        <v>0</v>
      </c>
      <c r="H90" s="40">
        <v>1</v>
      </c>
      <c r="I90" s="25">
        <f>'REPRO SEPTIEMBRE'!H109</f>
        <v>0</v>
      </c>
      <c r="J90" s="40">
        <v>1</v>
      </c>
      <c r="K90" s="25">
        <f>'REPRO SEPTIEMBRE'!I109</f>
        <v>0</v>
      </c>
      <c r="L90" s="40">
        <v>1</v>
      </c>
      <c r="M90" s="35">
        <f>'REPRO SEPTIEMBRE'!J109</f>
        <v>0</v>
      </c>
      <c r="N90" s="40">
        <v>1</v>
      </c>
      <c r="O90" s="25">
        <f>'REPRO SEPTIEMBRE'!K109</f>
        <v>0</v>
      </c>
      <c r="P90" s="40">
        <v>1</v>
      </c>
      <c r="Q90" s="25">
        <f>'REPRO SEPTIEMBRE'!L109</f>
        <v>0</v>
      </c>
      <c r="R90" s="40">
        <v>1</v>
      </c>
      <c r="S90" s="25">
        <f>'REPRO SEPTIEMBRE'!M109</f>
        <v>0</v>
      </c>
      <c r="T90" s="40">
        <v>1</v>
      </c>
      <c r="U90" s="25">
        <f>'REPRO SEPTIEMBRE'!N109</f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7">
        <v>0</v>
      </c>
      <c r="AC90" s="25">
        <v>0</v>
      </c>
      <c r="AD90" s="25">
        <v>0</v>
      </c>
      <c r="AE90" s="25">
        <v>0</v>
      </c>
      <c r="AF90" s="25">
        <f t="shared" si="1"/>
        <v>21120</v>
      </c>
      <c r="AG90" s="25">
        <f t="shared" si="2"/>
        <v>1760</v>
      </c>
      <c r="AH90" s="25">
        <v>0</v>
      </c>
      <c r="AI90" s="25">
        <v>0</v>
      </c>
      <c r="AJ90" s="25">
        <v>0</v>
      </c>
      <c r="AK90" s="30">
        <f t="shared" si="3"/>
        <v>1760</v>
      </c>
      <c r="AL90" s="16"/>
      <c r="AM90" s="16"/>
      <c r="AN90" s="16"/>
    </row>
    <row r="91" spans="1:40" ht="15.75" customHeight="1">
      <c r="A91" s="16"/>
      <c r="B91" s="31">
        <v>72</v>
      </c>
      <c r="C91" s="423"/>
      <c r="D91" s="36" t="s">
        <v>47</v>
      </c>
      <c r="E91" s="23">
        <v>72.540000000000006</v>
      </c>
      <c r="F91" s="40">
        <v>9</v>
      </c>
      <c r="G91" s="25">
        <f>'REPRO SEPTIEMBRE'!G110</f>
        <v>0</v>
      </c>
      <c r="H91" s="40">
        <v>9</v>
      </c>
      <c r="I91" s="25">
        <f>'REPRO SEPTIEMBRE'!H110</f>
        <v>0</v>
      </c>
      <c r="J91" s="40">
        <v>9</v>
      </c>
      <c r="K91" s="25">
        <f>'REPRO SEPTIEMBRE'!I110</f>
        <v>0</v>
      </c>
      <c r="L91" s="40">
        <v>9</v>
      </c>
      <c r="M91" s="35">
        <f>'REPRO SEPTIEMBRE'!J110</f>
        <v>0</v>
      </c>
      <c r="N91" s="40">
        <v>9</v>
      </c>
      <c r="O91" s="25">
        <f>'REPRO SEPTIEMBRE'!K110</f>
        <v>0</v>
      </c>
      <c r="P91" s="40">
        <v>9</v>
      </c>
      <c r="Q91" s="25">
        <f>'REPRO SEPTIEMBRE'!L110</f>
        <v>0</v>
      </c>
      <c r="R91" s="40">
        <v>9</v>
      </c>
      <c r="S91" s="25">
        <f>'REPRO SEPTIEMBRE'!M110</f>
        <v>0</v>
      </c>
      <c r="T91" s="40">
        <v>9</v>
      </c>
      <c r="U91" s="25">
        <f>'REPRO SEPTIEMBRE'!N110</f>
        <v>20238.66</v>
      </c>
      <c r="V91" s="24">
        <v>0</v>
      </c>
      <c r="W91" s="25">
        <v>0</v>
      </c>
      <c r="X91" s="24">
        <v>0</v>
      </c>
      <c r="Y91" s="25">
        <v>0</v>
      </c>
      <c r="Z91" s="24">
        <v>0</v>
      </c>
      <c r="AA91" s="25">
        <v>0</v>
      </c>
      <c r="AB91" s="27">
        <v>0</v>
      </c>
      <c r="AC91" s="25">
        <v>0</v>
      </c>
      <c r="AD91" s="25">
        <v>0</v>
      </c>
      <c r="AE91" s="25">
        <v>0</v>
      </c>
      <c r="AF91" s="25">
        <f t="shared" si="1"/>
        <v>190080</v>
      </c>
      <c r="AG91" s="25">
        <f t="shared" si="2"/>
        <v>15840</v>
      </c>
      <c r="AH91" s="25">
        <v>0</v>
      </c>
      <c r="AI91" s="25">
        <v>0</v>
      </c>
      <c r="AJ91" s="25">
        <v>0</v>
      </c>
      <c r="AK91" s="30">
        <f t="shared" si="3"/>
        <v>36078.660000000003</v>
      </c>
      <c r="AL91" s="16"/>
      <c r="AM91" s="16"/>
      <c r="AN91" s="16"/>
    </row>
    <row r="92" spans="1:40" ht="15.75" customHeight="1">
      <c r="A92" s="16"/>
      <c r="B92" s="31">
        <v>73</v>
      </c>
      <c r="C92" s="423"/>
      <c r="D92" s="36" t="s">
        <v>48</v>
      </c>
      <c r="E92" s="23">
        <v>71.400000000000006</v>
      </c>
      <c r="F92" s="40">
        <v>1</v>
      </c>
      <c r="G92" s="25">
        <f>'REPRO SEPTIEMBRE'!G111</f>
        <v>0</v>
      </c>
      <c r="H92" s="40">
        <v>1</v>
      </c>
      <c r="I92" s="25">
        <f>'REPRO SEPTIEMBRE'!H111</f>
        <v>0</v>
      </c>
      <c r="J92" s="40">
        <v>1</v>
      </c>
      <c r="K92" s="25">
        <f>'REPRO SEPTIEMBRE'!I111</f>
        <v>0</v>
      </c>
      <c r="L92" s="40">
        <v>1</v>
      </c>
      <c r="M92" s="35">
        <f>'REPRO SEPTIEMBRE'!J111</f>
        <v>0</v>
      </c>
      <c r="N92" s="40">
        <v>1</v>
      </c>
      <c r="O92" s="25">
        <f>'REPRO SEPTIEMBRE'!K111</f>
        <v>0</v>
      </c>
      <c r="P92" s="40">
        <v>1</v>
      </c>
      <c r="Q92" s="25">
        <f>'REPRO SEPTIEMBRE'!L111</f>
        <v>0</v>
      </c>
      <c r="R92" s="40">
        <v>1</v>
      </c>
      <c r="S92" s="25">
        <f>'REPRO SEPTIEMBRE'!M111</f>
        <v>0</v>
      </c>
      <c r="T92" s="40">
        <v>1</v>
      </c>
      <c r="U92" s="25">
        <f>'REPRO SEPTIEMBRE'!N111</f>
        <v>2213.4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7">
        <v>0</v>
      </c>
      <c r="AC92" s="25">
        <v>0</v>
      </c>
      <c r="AD92" s="25">
        <v>0</v>
      </c>
      <c r="AE92" s="25">
        <v>0</v>
      </c>
      <c r="AF92" s="25">
        <f t="shared" si="1"/>
        <v>21120</v>
      </c>
      <c r="AG92" s="25">
        <f t="shared" si="2"/>
        <v>1760</v>
      </c>
      <c r="AH92" s="25">
        <v>0</v>
      </c>
      <c r="AI92" s="25">
        <v>0</v>
      </c>
      <c r="AJ92" s="25">
        <v>0</v>
      </c>
      <c r="AK92" s="30">
        <f t="shared" si="3"/>
        <v>3973.4</v>
      </c>
      <c r="AL92" s="16"/>
      <c r="AM92" s="16"/>
      <c r="AN92" s="16"/>
    </row>
    <row r="93" spans="1:40" ht="15.75" customHeight="1">
      <c r="A93" s="16"/>
      <c r="B93" s="21">
        <v>74</v>
      </c>
      <c r="C93" s="423"/>
      <c r="D93" s="36" t="s">
        <v>51</v>
      </c>
      <c r="E93" s="23">
        <v>74.63</v>
      </c>
      <c r="F93" s="40">
        <v>2</v>
      </c>
      <c r="G93" s="25">
        <f>'REPRO SEPTIEMBRE'!G112</f>
        <v>0</v>
      </c>
      <c r="H93" s="40">
        <v>2</v>
      </c>
      <c r="I93" s="25">
        <f>'REPRO SEPTIEMBRE'!H112</f>
        <v>0</v>
      </c>
      <c r="J93" s="40">
        <v>2</v>
      </c>
      <c r="K93" s="25">
        <f>'REPRO SEPTIEMBRE'!I112</f>
        <v>0</v>
      </c>
      <c r="L93" s="40">
        <v>2</v>
      </c>
      <c r="M93" s="35">
        <f>'REPRO SEPTIEMBRE'!J112</f>
        <v>0</v>
      </c>
      <c r="N93" s="40">
        <v>2</v>
      </c>
      <c r="O93" s="25">
        <f>'REPRO SEPTIEMBRE'!K112</f>
        <v>0</v>
      </c>
      <c r="P93" s="40">
        <v>2</v>
      </c>
      <c r="Q93" s="25">
        <f>'REPRO SEPTIEMBRE'!L112</f>
        <v>0</v>
      </c>
      <c r="R93" s="40">
        <v>2</v>
      </c>
      <c r="S93" s="25">
        <f>'REPRO SEPTIEMBRE'!M112</f>
        <v>0</v>
      </c>
      <c r="T93" s="40">
        <v>2</v>
      </c>
      <c r="U93" s="25">
        <f>'REPRO SEPTIEMBRE'!N112</f>
        <v>4627.0599999999995</v>
      </c>
      <c r="V93" s="24">
        <v>0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7">
        <v>0</v>
      </c>
      <c r="AC93" s="25">
        <v>0</v>
      </c>
      <c r="AD93" s="25">
        <v>0</v>
      </c>
      <c r="AE93" s="25">
        <v>0</v>
      </c>
      <c r="AF93" s="25">
        <f t="shared" si="1"/>
        <v>42240</v>
      </c>
      <c r="AG93" s="25">
        <f t="shared" si="2"/>
        <v>3520</v>
      </c>
      <c r="AH93" s="25">
        <v>0</v>
      </c>
      <c r="AI93" s="25">
        <v>0</v>
      </c>
      <c r="AJ93" s="25">
        <v>0</v>
      </c>
      <c r="AK93" s="30">
        <f t="shared" si="3"/>
        <v>8147.0599999999995</v>
      </c>
      <c r="AL93" s="16"/>
      <c r="AM93" s="16"/>
      <c r="AN93" s="16"/>
    </row>
    <row r="94" spans="1:40" ht="15.75" customHeight="1">
      <c r="A94" s="16"/>
      <c r="B94" s="31">
        <v>75</v>
      </c>
      <c r="C94" s="423"/>
      <c r="D94" s="37" t="s">
        <v>46</v>
      </c>
      <c r="E94" s="38">
        <v>71.400000000000006</v>
      </c>
      <c r="F94" s="42">
        <v>1</v>
      </c>
      <c r="G94" s="25">
        <f>'REPRO SEPTIEMBRE'!G113</f>
        <v>0</v>
      </c>
      <c r="H94" s="42">
        <v>1</v>
      </c>
      <c r="I94" s="25">
        <f>'REPRO SEPTIEMBRE'!H113</f>
        <v>0</v>
      </c>
      <c r="J94" s="42">
        <v>1</v>
      </c>
      <c r="K94" s="25">
        <f>'REPRO SEPTIEMBRE'!I113</f>
        <v>0</v>
      </c>
      <c r="L94" s="42">
        <v>1</v>
      </c>
      <c r="M94" s="35">
        <f>'REPRO SEPTIEMBRE'!J113</f>
        <v>0</v>
      </c>
      <c r="N94" s="42">
        <v>1</v>
      </c>
      <c r="O94" s="25">
        <f>'REPRO SEPTIEMBRE'!K113</f>
        <v>0</v>
      </c>
      <c r="P94" s="42">
        <v>1</v>
      </c>
      <c r="Q94" s="25">
        <f>'REPRO SEPTIEMBRE'!L113</f>
        <v>0</v>
      </c>
      <c r="R94" s="42">
        <v>1</v>
      </c>
      <c r="S94" s="25">
        <f>'REPRO SEPTIEMBRE'!M113</f>
        <v>2213.4</v>
      </c>
      <c r="T94" s="42">
        <v>1</v>
      </c>
      <c r="U94" s="25">
        <f>'REPRO SEPTIEMBRE'!N113</f>
        <v>2213.4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7">
        <v>0</v>
      </c>
      <c r="AC94" s="25">
        <v>0</v>
      </c>
      <c r="AD94" s="25">
        <v>0</v>
      </c>
      <c r="AE94" s="25">
        <v>0</v>
      </c>
      <c r="AF94" s="25">
        <f t="shared" si="1"/>
        <v>21120</v>
      </c>
      <c r="AG94" s="25">
        <f t="shared" si="2"/>
        <v>1760</v>
      </c>
      <c r="AH94" s="25">
        <v>0</v>
      </c>
      <c r="AI94" s="25">
        <v>0</v>
      </c>
      <c r="AJ94" s="25">
        <v>0</v>
      </c>
      <c r="AK94" s="30">
        <f t="shared" si="3"/>
        <v>6186.8</v>
      </c>
      <c r="AL94" s="16"/>
      <c r="AM94" s="16"/>
      <c r="AN94" s="16"/>
    </row>
    <row r="95" spans="1:40" ht="15.75" customHeight="1">
      <c r="A95" s="16"/>
      <c r="B95" s="31">
        <v>76</v>
      </c>
      <c r="C95" s="423"/>
      <c r="D95" s="36" t="s">
        <v>49</v>
      </c>
      <c r="E95" s="23">
        <v>71.400000000000006</v>
      </c>
      <c r="F95" s="40">
        <v>1</v>
      </c>
      <c r="G95" s="25">
        <f>'REPRO SEPTIEMBRE'!G114</f>
        <v>0</v>
      </c>
      <c r="H95" s="40">
        <v>1</v>
      </c>
      <c r="I95" s="25">
        <f>'REPRO SEPTIEMBRE'!H114</f>
        <v>0</v>
      </c>
      <c r="J95" s="40">
        <v>1</v>
      </c>
      <c r="K95" s="25">
        <f>'REPRO SEPTIEMBRE'!I114</f>
        <v>0</v>
      </c>
      <c r="L95" s="40">
        <v>1</v>
      </c>
      <c r="M95" s="35">
        <f>'REPRO SEPTIEMBRE'!J114</f>
        <v>0</v>
      </c>
      <c r="N95" s="40">
        <v>1</v>
      </c>
      <c r="O95" s="25">
        <f>'REPRO SEPTIEMBRE'!K114</f>
        <v>0</v>
      </c>
      <c r="P95" s="40">
        <v>1</v>
      </c>
      <c r="Q95" s="25">
        <f>'REPRO SEPTIEMBRE'!L114</f>
        <v>0</v>
      </c>
      <c r="R95" s="40">
        <v>1</v>
      </c>
      <c r="S95" s="25">
        <f>'REPRO SEPTIEMBRE'!M114</f>
        <v>2213.4</v>
      </c>
      <c r="T95" s="40">
        <v>1</v>
      </c>
      <c r="U95" s="25">
        <f>'REPRO SEPTIEMBRE'!N114</f>
        <v>2213.4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7">
        <v>0</v>
      </c>
      <c r="AC95" s="25">
        <v>0</v>
      </c>
      <c r="AD95" s="25">
        <v>0</v>
      </c>
      <c r="AE95" s="25">
        <v>0</v>
      </c>
      <c r="AF95" s="25">
        <f t="shared" si="1"/>
        <v>21120</v>
      </c>
      <c r="AG95" s="25">
        <f t="shared" si="2"/>
        <v>1760</v>
      </c>
      <c r="AH95" s="25">
        <v>0</v>
      </c>
      <c r="AI95" s="25">
        <v>0</v>
      </c>
      <c r="AJ95" s="25">
        <v>0</v>
      </c>
      <c r="AK95" s="30">
        <f t="shared" si="3"/>
        <v>6186.8</v>
      </c>
      <c r="AL95" s="16"/>
      <c r="AM95" s="16"/>
      <c r="AN95" s="16"/>
    </row>
    <row r="96" spans="1:40" ht="15.75" customHeight="1">
      <c r="A96" s="16"/>
      <c r="B96" s="31">
        <v>77</v>
      </c>
      <c r="C96" s="423"/>
      <c r="D96" s="36" t="s">
        <v>50</v>
      </c>
      <c r="E96" s="23">
        <v>71.400000000000006</v>
      </c>
      <c r="F96" s="40">
        <v>1</v>
      </c>
      <c r="G96" s="25">
        <f>'REPRO SEPTIEMBRE'!G115</f>
        <v>0</v>
      </c>
      <c r="H96" s="40">
        <v>1</v>
      </c>
      <c r="I96" s="25">
        <f>'REPRO SEPTIEMBRE'!H115</f>
        <v>0</v>
      </c>
      <c r="J96" s="40">
        <v>1</v>
      </c>
      <c r="K96" s="25">
        <f>'REPRO SEPTIEMBRE'!I115</f>
        <v>0</v>
      </c>
      <c r="L96" s="40">
        <v>1</v>
      </c>
      <c r="M96" s="35">
        <f>'REPRO SEPTIEMBRE'!J115</f>
        <v>0</v>
      </c>
      <c r="N96" s="40">
        <v>1</v>
      </c>
      <c r="O96" s="25">
        <f>'REPRO SEPTIEMBRE'!K115</f>
        <v>0</v>
      </c>
      <c r="P96" s="40">
        <v>1</v>
      </c>
      <c r="Q96" s="25">
        <f>'REPRO SEPTIEMBRE'!L115</f>
        <v>0</v>
      </c>
      <c r="R96" s="40">
        <v>1</v>
      </c>
      <c r="S96" s="25">
        <f>'REPRO SEPTIEMBRE'!M115</f>
        <v>2213.4</v>
      </c>
      <c r="T96" s="40">
        <v>1</v>
      </c>
      <c r="U96" s="25">
        <f>'REPRO SEPTIEMBRE'!N115</f>
        <v>2213.4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7">
        <v>0</v>
      </c>
      <c r="AC96" s="25">
        <v>0</v>
      </c>
      <c r="AD96" s="25">
        <v>0</v>
      </c>
      <c r="AE96" s="25">
        <v>0</v>
      </c>
      <c r="AF96" s="25">
        <f t="shared" si="1"/>
        <v>21120</v>
      </c>
      <c r="AG96" s="25">
        <f t="shared" si="2"/>
        <v>1760</v>
      </c>
      <c r="AH96" s="25">
        <v>0</v>
      </c>
      <c r="AI96" s="25">
        <v>0</v>
      </c>
      <c r="AJ96" s="25">
        <v>0</v>
      </c>
      <c r="AK96" s="30">
        <f t="shared" si="3"/>
        <v>6186.8</v>
      </c>
      <c r="AL96" s="16"/>
      <c r="AM96" s="16"/>
      <c r="AN96" s="16"/>
    </row>
    <row r="97" spans="1:40" ht="15.75" customHeight="1">
      <c r="A97" s="16"/>
      <c r="B97" s="21">
        <v>78</v>
      </c>
      <c r="C97" s="423"/>
      <c r="D97" s="36" t="s">
        <v>36</v>
      </c>
      <c r="E97" s="23">
        <v>72.540000000000006</v>
      </c>
      <c r="F97" s="28">
        <v>1</v>
      </c>
      <c r="G97" s="25">
        <f>'REPRO SEPTIEMBRE'!G116</f>
        <v>2248.7400000000002</v>
      </c>
      <c r="H97" s="28">
        <v>1</v>
      </c>
      <c r="I97" s="25">
        <f>'REPRO SEPTIEMBRE'!H116</f>
        <v>2031.1200000000001</v>
      </c>
      <c r="J97" s="28">
        <v>1</v>
      </c>
      <c r="K97" s="25">
        <f>'REPRO SEPTIEMBRE'!I116</f>
        <v>2248.7400000000002</v>
      </c>
      <c r="L97" s="28">
        <v>1</v>
      </c>
      <c r="M97" s="35">
        <f>'REPRO SEPTIEMBRE'!J116</f>
        <v>2176.2000000000003</v>
      </c>
      <c r="N97" s="28">
        <v>1</v>
      </c>
      <c r="O97" s="25">
        <f>'REPRO SEPTIEMBRE'!K116</f>
        <v>2248.7400000000002</v>
      </c>
      <c r="P97" s="28">
        <v>1</v>
      </c>
      <c r="Q97" s="25">
        <f>'REPRO SEPTIEMBRE'!L116</f>
        <v>2176.2000000000003</v>
      </c>
      <c r="R97" s="28">
        <v>1</v>
      </c>
      <c r="S97" s="25">
        <f>'REPRO SEPTIEMBRE'!M116</f>
        <v>2248.7400000000002</v>
      </c>
      <c r="T97" s="28">
        <v>1</v>
      </c>
      <c r="U97" s="25">
        <f>'REPRO SEPTIEMBRE'!N116</f>
        <v>0</v>
      </c>
      <c r="V97" s="24">
        <v>0</v>
      </c>
      <c r="W97" s="25">
        <v>0</v>
      </c>
      <c r="X97" s="24">
        <v>0</v>
      </c>
      <c r="Y97" s="25">
        <v>0</v>
      </c>
      <c r="Z97" s="24">
        <v>0</v>
      </c>
      <c r="AA97" s="25">
        <v>0</v>
      </c>
      <c r="AB97" s="27">
        <v>0</v>
      </c>
      <c r="AC97" s="25">
        <v>0</v>
      </c>
      <c r="AD97" s="25">
        <v>0</v>
      </c>
      <c r="AE97" s="25">
        <v>0</v>
      </c>
      <c r="AF97" s="25">
        <f t="shared" si="1"/>
        <v>21120</v>
      </c>
      <c r="AG97" s="25">
        <f t="shared" si="2"/>
        <v>1760</v>
      </c>
      <c r="AH97" s="25">
        <v>0</v>
      </c>
      <c r="AI97" s="25">
        <v>0</v>
      </c>
      <c r="AJ97" s="25">
        <v>0</v>
      </c>
      <c r="AK97" s="30">
        <f t="shared" si="3"/>
        <v>17138.480000000003</v>
      </c>
      <c r="AL97" s="16"/>
      <c r="AM97" s="16"/>
      <c r="AN97" s="16"/>
    </row>
    <row r="98" spans="1:40" ht="15.75" customHeight="1">
      <c r="A98" s="16"/>
      <c r="B98" s="31">
        <v>79</v>
      </c>
      <c r="C98" s="423"/>
      <c r="D98" s="36" t="s">
        <v>52</v>
      </c>
      <c r="E98" s="23">
        <v>73.59</v>
      </c>
      <c r="F98" s="28">
        <v>2</v>
      </c>
      <c r="G98" s="25">
        <f>'REPRO SEPTIEMBRE'!G117</f>
        <v>4562.58</v>
      </c>
      <c r="H98" s="28">
        <v>2</v>
      </c>
      <c r="I98" s="25">
        <f>'REPRO SEPTIEMBRE'!H117</f>
        <v>4121.04</v>
      </c>
      <c r="J98" s="28">
        <v>2</v>
      </c>
      <c r="K98" s="25">
        <f>'REPRO SEPTIEMBRE'!I117</f>
        <v>4562.58</v>
      </c>
      <c r="L98" s="28">
        <v>2</v>
      </c>
      <c r="M98" s="35">
        <f>'REPRO SEPTIEMBRE'!J117</f>
        <v>4415.4000000000005</v>
      </c>
      <c r="N98" s="28">
        <v>2</v>
      </c>
      <c r="O98" s="25">
        <f>'REPRO SEPTIEMBRE'!K117</f>
        <v>4562.58</v>
      </c>
      <c r="P98" s="28">
        <v>2</v>
      </c>
      <c r="Q98" s="25">
        <f>'REPRO SEPTIEMBRE'!L117</f>
        <v>4415.4000000000005</v>
      </c>
      <c r="R98" s="28">
        <v>2</v>
      </c>
      <c r="S98" s="25">
        <f>'REPRO SEPTIEMBRE'!M117</f>
        <v>4562.58</v>
      </c>
      <c r="T98" s="28">
        <v>2</v>
      </c>
      <c r="U98" s="25">
        <f>'REPRO SEPTIEMBRE'!N117</f>
        <v>0</v>
      </c>
      <c r="V98" s="24">
        <v>0</v>
      </c>
      <c r="W98" s="25">
        <v>0</v>
      </c>
      <c r="X98" s="24">
        <v>0</v>
      </c>
      <c r="Y98" s="25">
        <v>0</v>
      </c>
      <c r="Z98" s="24">
        <v>0</v>
      </c>
      <c r="AA98" s="25">
        <v>0</v>
      </c>
      <c r="AB98" s="27">
        <v>0</v>
      </c>
      <c r="AC98" s="25">
        <v>0</v>
      </c>
      <c r="AD98" s="25">
        <v>0</v>
      </c>
      <c r="AE98" s="25">
        <v>0</v>
      </c>
      <c r="AF98" s="25">
        <f t="shared" si="1"/>
        <v>42240</v>
      </c>
      <c r="AG98" s="25">
        <f t="shared" si="2"/>
        <v>3520</v>
      </c>
      <c r="AH98" s="25">
        <v>0</v>
      </c>
      <c r="AI98" s="25">
        <v>0</v>
      </c>
      <c r="AJ98" s="25">
        <v>0</v>
      </c>
      <c r="AK98" s="30">
        <f t="shared" si="3"/>
        <v>34722.160000000003</v>
      </c>
      <c r="AL98" s="16"/>
      <c r="AM98" s="16"/>
      <c r="AN98" s="16"/>
    </row>
    <row r="99" spans="1:40" ht="15.75" customHeight="1">
      <c r="A99" s="16"/>
      <c r="B99" s="21">
        <v>80</v>
      </c>
      <c r="C99" s="423"/>
      <c r="D99" s="36" t="s">
        <v>53</v>
      </c>
      <c r="E99" s="23">
        <v>74.63</v>
      </c>
      <c r="F99" s="28">
        <v>2</v>
      </c>
      <c r="G99" s="25">
        <f>'REPRO SEPTIEMBRE'!G118</f>
        <v>4627.0599999999995</v>
      </c>
      <c r="H99" s="28">
        <v>2</v>
      </c>
      <c r="I99" s="25">
        <f>'REPRO SEPTIEMBRE'!H118</f>
        <v>4179.28</v>
      </c>
      <c r="J99" s="28">
        <v>2</v>
      </c>
      <c r="K99" s="25">
        <f>'REPRO SEPTIEMBRE'!I118</f>
        <v>4627.0599999999995</v>
      </c>
      <c r="L99" s="28">
        <v>2</v>
      </c>
      <c r="M99" s="35">
        <f>'REPRO SEPTIEMBRE'!J118</f>
        <v>4477.7999999999993</v>
      </c>
      <c r="N99" s="28">
        <v>2</v>
      </c>
      <c r="O99" s="25">
        <f>'REPRO SEPTIEMBRE'!K118</f>
        <v>4627.0599999999995</v>
      </c>
      <c r="P99" s="28">
        <v>2</v>
      </c>
      <c r="Q99" s="25">
        <f>'REPRO SEPTIEMBRE'!L118</f>
        <v>4477.7999999999993</v>
      </c>
      <c r="R99" s="28">
        <v>2</v>
      </c>
      <c r="S99" s="25">
        <f>'REPRO SEPTIEMBRE'!M118</f>
        <v>4627.0599999999995</v>
      </c>
      <c r="T99" s="28">
        <v>2</v>
      </c>
      <c r="U99" s="25">
        <f>'REPRO SEPTIEMBRE'!N118</f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7">
        <v>0</v>
      </c>
      <c r="AC99" s="25">
        <v>0</v>
      </c>
      <c r="AD99" s="25">
        <v>0</v>
      </c>
      <c r="AE99" s="25">
        <v>0</v>
      </c>
      <c r="AF99" s="25">
        <f t="shared" si="1"/>
        <v>42240</v>
      </c>
      <c r="AG99" s="25">
        <f t="shared" si="2"/>
        <v>3520</v>
      </c>
      <c r="AH99" s="25">
        <v>0</v>
      </c>
      <c r="AI99" s="25">
        <v>0</v>
      </c>
      <c r="AJ99" s="25">
        <v>0</v>
      </c>
      <c r="AK99" s="30">
        <f t="shared" si="3"/>
        <v>35163.119999999995</v>
      </c>
      <c r="AL99" s="16"/>
      <c r="AM99" s="16"/>
      <c r="AN99" s="16"/>
    </row>
    <row r="100" spans="1:40" ht="15.75" customHeight="1">
      <c r="A100" s="16"/>
      <c r="B100" s="31">
        <v>81</v>
      </c>
      <c r="C100" s="423"/>
      <c r="D100" s="36" t="s">
        <v>37</v>
      </c>
      <c r="E100" s="23">
        <v>71.400000000000006</v>
      </c>
      <c r="F100" s="28">
        <v>3</v>
      </c>
      <c r="G100" s="25">
        <f>'REPRO SEPTIEMBRE'!G119</f>
        <v>6640.2000000000007</v>
      </c>
      <c r="H100" s="28">
        <v>3</v>
      </c>
      <c r="I100" s="25">
        <f>'REPRO SEPTIEMBRE'!H119</f>
        <v>5997.6</v>
      </c>
      <c r="J100" s="28">
        <v>3</v>
      </c>
      <c r="K100" s="25">
        <f>'REPRO SEPTIEMBRE'!I119</f>
        <v>6640.2000000000007</v>
      </c>
      <c r="L100" s="28">
        <v>3</v>
      </c>
      <c r="M100" s="35">
        <f>'REPRO SEPTIEMBRE'!J119</f>
        <v>6426.0000000000009</v>
      </c>
      <c r="N100" s="28">
        <v>3</v>
      </c>
      <c r="O100" s="25">
        <f>'REPRO SEPTIEMBRE'!K119</f>
        <v>6640.2000000000007</v>
      </c>
      <c r="P100" s="28">
        <v>3</v>
      </c>
      <c r="Q100" s="25">
        <f>'REPRO SEPTIEMBRE'!L119</f>
        <v>6426.0000000000009</v>
      </c>
      <c r="R100" s="28">
        <v>3</v>
      </c>
      <c r="S100" s="25">
        <f>'REPRO SEPTIEMBRE'!M119</f>
        <v>6640.2000000000007</v>
      </c>
      <c r="T100" s="28">
        <v>3</v>
      </c>
      <c r="U100" s="25">
        <f>'REPRO SEPTIEMBRE'!N119</f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7">
        <v>0</v>
      </c>
      <c r="AC100" s="25">
        <v>0</v>
      </c>
      <c r="AD100" s="25">
        <v>0</v>
      </c>
      <c r="AE100" s="25">
        <v>0</v>
      </c>
      <c r="AF100" s="25">
        <f t="shared" si="1"/>
        <v>63360</v>
      </c>
      <c r="AG100" s="25">
        <f t="shared" si="2"/>
        <v>5280</v>
      </c>
      <c r="AH100" s="25">
        <v>0</v>
      </c>
      <c r="AI100" s="25">
        <v>0</v>
      </c>
      <c r="AJ100" s="25">
        <v>0</v>
      </c>
      <c r="AK100" s="30">
        <f t="shared" si="3"/>
        <v>50690.400000000009</v>
      </c>
      <c r="AL100" s="16"/>
      <c r="AM100" s="16"/>
      <c r="AN100" s="16"/>
    </row>
    <row r="101" spans="1:40" ht="15.75" customHeight="1">
      <c r="A101" s="16"/>
      <c r="B101" s="31">
        <v>82</v>
      </c>
      <c r="C101" s="423"/>
      <c r="D101" s="36" t="s">
        <v>37</v>
      </c>
      <c r="E101" s="23">
        <v>71.400000000000006</v>
      </c>
      <c r="F101" s="28">
        <v>1</v>
      </c>
      <c r="G101" s="25">
        <f>'REPRO SEPTIEMBRE'!G120</f>
        <v>2213.4</v>
      </c>
      <c r="H101" s="28">
        <v>1</v>
      </c>
      <c r="I101" s="25">
        <f>'REPRO SEPTIEMBRE'!H120</f>
        <v>1999.2000000000003</v>
      </c>
      <c r="J101" s="28">
        <v>1</v>
      </c>
      <c r="K101" s="25">
        <f>'REPRO SEPTIEMBRE'!I120</f>
        <v>2213.4</v>
      </c>
      <c r="L101" s="28">
        <v>1</v>
      </c>
      <c r="M101" s="35">
        <f>'REPRO SEPTIEMBRE'!J120</f>
        <v>2142</v>
      </c>
      <c r="N101" s="28">
        <v>1</v>
      </c>
      <c r="O101" s="25">
        <f>'REPRO SEPTIEMBRE'!K120</f>
        <v>2213.4</v>
      </c>
      <c r="P101" s="28">
        <v>1</v>
      </c>
      <c r="Q101" s="25">
        <f>'REPRO SEPTIEMBRE'!L120</f>
        <v>2142</v>
      </c>
      <c r="R101" s="28">
        <v>1</v>
      </c>
      <c r="S101" s="25">
        <f>'REPRO SEPTIEMBRE'!M120</f>
        <v>0</v>
      </c>
      <c r="T101" s="28">
        <v>1</v>
      </c>
      <c r="U101" s="25">
        <f>'REPRO SEPTIEMBRE'!N120</f>
        <v>0</v>
      </c>
      <c r="V101" s="24">
        <v>0</v>
      </c>
      <c r="W101" s="25">
        <v>0</v>
      </c>
      <c r="X101" s="24">
        <v>0</v>
      </c>
      <c r="Y101" s="25">
        <v>0</v>
      </c>
      <c r="Z101" s="24">
        <v>0</v>
      </c>
      <c r="AA101" s="25">
        <v>0</v>
      </c>
      <c r="AB101" s="27">
        <v>0</v>
      </c>
      <c r="AC101" s="25">
        <v>0</v>
      </c>
      <c r="AD101" s="25">
        <v>0</v>
      </c>
      <c r="AE101" s="25">
        <v>0</v>
      </c>
      <c r="AF101" s="25">
        <f t="shared" si="1"/>
        <v>21120</v>
      </c>
      <c r="AG101" s="25">
        <f t="shared" si="2"/>
        <v>1760</v>
      </c>
      <c r="AH101" s="25">
        <v>0</v>
      </c>
      <c r="AI101" s="25">
        <v>0</v>
      </c>
      <c r="AJ101" s="25">
        <v>0</v>
      </c>
      <c r="AK101" s="30">
        <f t="shared" si="3"/>
        <v>14683.4</v>
      </c>
      <c r="AL101" s="16"/>
      <c r="AM101" s="16"/>
      <c r="AN101" s="16"/>
    </row>
    <row r="102" spans="1:40" ht="15.75" customHeight="1">
      <c r="A102" s="16"/>
      <c r="B102" s="31">
        <v>83</v>
      </c>
      <c r="C102" s="423"/>
      <c r="D102" s="36" t="s">
        <v>45</v>
      </c>
      <c r="E102" s="23">
        <v>78.25</v>
      </c>
      <c r="F102" s="28">
        <v>5</v>
      </c>
      <c r="G102" s="25">
        <f>'REPRO SEPTIEMBRE'!G121</f>
        <v>12128.75</v>
      </c>
      <c r="H102" s="28">
        <v>5</v>
      </c>
      <c r="I102" s="25">
        <f>'REPRO SEPTIEMBRE'!H121</f>
        <v>10955</v>
      </c>
      <c r="J102" s="28">
        <v>5</v>
      </c>
      <c r="K102" s="25">
        <f>'REPRO SEPTIEMBRE'!I121</f>
        <v>12128.75</v>
      </c>
      <c r="L102" s="28">
        <v>5</v>
      </c>
      <c r="M102" s="35">
        <f>'REPRO SEPTIEMBRE'!J121</f>
        <v>11737.5</v>
      </c>
      <c r="N102" s="28">
        <v>5</v>
      </c>
      <c r="O102" s="25">
        <f>'REPRO SEPTIEMBRE'!K121</f>
        <v>12128.75</v>
      </c>
      <c r="P102" s="28">
        <v>5</v>
      </c>
      <c r="Q102" s="25">
        <f>'REPRO SEPTIEMBRE'!L121</f>
        <v>11737.5</v>
      </c>
      <c r="R102" s="28">
        <v>5</v>
      </c>
      <c r="S102" s="25">
        <f>'REPRO SEPTIEMBRE'!M121</f>
        <v>12128.75</v>
      </c>
      <c r="T102" s="28">
        <v>5</v>
      </c>
      <c r="U102" s="25">
        <f>'REPRO SEPTIEMBRE'!N121</f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7">
        <v>0</v>
      </c>
      <c r="AC102" s="25">
        <v>0</v>
      </c>
      <c r="AD102" s="25">
        <v>0</v>
      </c>
      <c r="AE102" s="25">
        <v>0</v>
      </c>
      <c r="AF102" s="25">
        <f t="shared" si="1"/>
        <v>105600</v>
      </c>
      <c r="AG102" s="25">
        <f t="shared" si="2"/>
        <v>8800</v>
      </c>
      <c r="AH102" s="25">
        <v>0</v>
      </c>
      <c r="AI102" s="25">
        <v>0</v>
      </c>
      <c r="AJ102" s="25">
        <v>0</v>
      </c>
      <c r="AK102" s="30">
        <f t="shared" si="3"/>
        <v>91745</v>
      </c>
      <c r="AL102" s="16"/>
      <c r="AM102" s="16"/>
      <c r="AN102" s="16"/>
    </row>
    <row r="103" spans="1:40" ht="15.75" customHeight="1">
      <c r="A103" s="16"/>
      <c r="B103" s="21">
        <v>84</v>
      </c>
      <c r="C103" s="423"/>
      <c r="D103" s="36" t="s">
        <v>46</v>
      </c>
      <c r="E103" s="23">
        <v>71.400000000000006</v>
      </c>
      <c r="F103" s="28">
        <v>12</v>
      </c>
      <c r="G103" s="25">
        <f>'REPRO SEPTIEMBRE'!G122</f>
        <v>26560.800000000003</v>
      </c>
      <c r="H103" s="28">
        <v>12</v>
      </c>
      <c r="I103" s="25">
        <f>'REPRO SEPTIEMBRE'!H122</f>
        <v>23990.400000000001</v>
      </c>
      <c r="J103" s="28">
        <v>12</v>
      </c>
      <c r="K103" s="25">
        <f>'REPRO SEPTIEMBRE'!I122</f>
        <v>26560.800000000003</v>
      </c>
      <c r="L103" s="28">
        <v>12</v>
      </c>
      <c r="M103" s="35">
        <f>'REPRO SEPTIEMBRE'!J122</f>
        <v>25704.000000000004</v>
      </c>
      <c r="N103" s="28">
        <v>12</v>
      </c>
      <c r="O103" s="25">
        <f>'REPRO SEPTIEMBRE'!K122</f>
        <v>26560.800000000003</v>
      </c>
      <c r="P103" s="28">
        <v>12</v>
      </c>
      <c r="Q103" s="25">
        <f>'REPRO SEPTIEMBRE'!L122</f>
        <v>25704.000000000004</v>
      </c>
      <c r="R103" s="28">
        <v>12</v>
      </c>
      <c r="S103" s="25">
        <f>'REPRO SEPTIEMBRE'!M122</f>
        <v>26560.800000000003</v>
      </c>
      <c r="T103" s="28">
        <v>12</v>
      </c>
      <c r="U103" s="25">
        <f>'REPRO SEPTIEMBRE'!N122</f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7">
        <v>0</v>
      </c>
      <c r="AC103" s="25">
        <v>0</v>
      </c>
      <c r="AD103" s="25">
        <v>0</v>
      </c>
      <c r="AE103" s="25">
        <v>0</v>
      </c>
      <c r="AF103" s="25">
        <f t="shared" si="1"/>
        <v>253440</v>
      </c>
      <c r="AG103" s="25">
        <f t="shared" si="2"/>
        <v>21120</v>
      </c>
      <c r="AH103" s="25">
        <v>0</v>
      </c>
      <c r="AI103" s="25">
        <v>0</v>
      </c>
      <c r="AJ103" s="25">
        <v>0</v>
      </c>
      <c r="AK103" s="30">
        <f t="shared" si="3"/>
        <v>202761.60000000003</v>
      </c>
      <c r="AL103" s="16"/>
      <c r="AM103" s="16"/>
      <c r="AN103" s="16"/>
    </row>
    <row r="104" spans="1:40" ht="15.75" customHeight="1">
      <c r="A104" s="16"/>
      <c r="B104" s="21">
        <v>85</v>
      </c>
      <c r="C104" s="423"/>
      <c r="D104" s="36" t="s">
        <v>46</v>
      </c>
      <c r="E104" s="23">
        <v>71.400000000000006</v>
      </c>
      <c r="F104" s="28">
        <v>1</v>
      </c>
      <c r="G104" s="25">
        <f>'REPRO SEPTIEMBRE'!G123</f>
        <v>2213.4</v>
      </c>
      <c r="H104" s="28">
        <v>1</v>
      </c>
      <c r="I104" s="25">
        <f>'REPRO SEPTIEMBRE'!H123</f>
        <v>1999.2000000000003</v>
      </c>
      <c r="J104" s="28">
        <v>1</v>
      </c>
      <c r="K104" s="25">
        <f>'REPRO SEPTIEMBRE'!I123</f>
        <v>2213.4</v>
      </c>
      <c r="L104" s="28">
        <v>1</v>
      </c>
      <c r="M104" s="35">
        <f>'REPRO SEPTIEMBRE'!J123</f>
        <v>2142</v>
      </c>
      <c r="N104" s="28">
        <v>1</v>
      </c>
      <c r="O104" s="25">
        <f>'REPRO SEPTIEMBRE'!K123</f>
        <v>2213.4</v>
      </c>
      <c r="P104" s="28">
        <v>1</v>
      </c>
      <c r="Q104" s="25">
        <f>'REPRO SEPTIEMBRE'!L123</f>
        <v>2142</v>
      </c>
      <c r="R104" s="28">
        <v>1</v>
      </c>
      <c r="S104" s="25">
        <f>'REPRO SEPTIEMBRE'!M123</f>
        <v>714</v>
      </c>
      <c r="T104" s="28">
        <v>1</v>
      </c>
      <c r="U104" s="25">
        <f>'REPRO SEPTIEMBRE'!N123</f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7">
        <v>0</v>
      </c>
      <c r="AC104" s="25">
        <v>0</v>
      </c>
      <c r="AD104" s="25">
        <v>0</v>
      </c>
      <c r="AE104" s="25">
        <v>0</v>
      </c>
      <c r="AF104" s="25">
        <f t="shared" si="1"/>
        <v>21120</v>
      </c>
      <c r="AG104" s="25">
        <f t="shared" si="2"/>
        <v>1760</v>
      </c>
      <c r="AH104" s="25">
        <v>0</v>
      </c>
      <c r="AI104" s="25">
        <v>0</v>
      </c>
      <c r="AJ104" s="25">
        <v>0</v>
      </c>
      <c r="AK104" s="30">
        <f t="shared" si="3"/>
        <v>15397.4</v>
      </c>
      <c r="AL104" s="16"/>
      <c r="AM104" s="16"/>
      <c r="AN104" s="16"/>
    </row>
    <row r="105" spans="1:40" ht="15.75" customHeight="1">
      <c r="A105" s="16"/>
      <c r="B105" s="31">
        <v>86</v>
      </c>
      <c r="C105" s="423"/>
      <c r="D105" s="36" t="s">
        <v>50</v>
      </c>
      <c r="E105" s="23">
        <v>71.400000000000006</v>
      </c>
      <c r="F105" s="28">
        <v>6</v>
      </c>
      <c r="G105" s="25">
        <f>'REPRO SEPTIEMBRE'!G124</f>
        <v>0</v>
      </c>
      <c r="H105" s="28">
        <v>6</v>
      </c>
      <c r="I105" s="25">
        <f>'REPRO SEPTIEMBRE'!H124</f>
        <v>18421.2</v>
      </c>
      <c r="J105" s="28">
        <v>6</v>
      </c>
      <c r="K105" s="25">
        <f>'REPRO SEPTIEMBRE'!I124</f>
        <v>13280.400000000001</v>
      </c>
      <c r="L105" s="28">
        <v>6</v>
      </c>
      <c r="M105" s="35">
        <f>'REPRO SEPTIEMBRE'!J124</f>
        <v>0</v>
      </c>
      <c r="N105" s="28">
        <v>6</v>
      </c>
      <c r="O105" s="25">
        <f>'REPRO SEPTIEMBRE'!K124</f>
        <v>0</v>
      </c>
      <c r="P105" s="28">
        <v>6</v>
      </c>
      <c r="Q105" s="25">
        <f>'REPRO SEPTIEMBRE'!L124</f>
        <v>0</v>
      </c>
      <c r="R105" s="28">
        <v>6</v>
      </c>
      <c r="S105" s="25">
        <f>'REPRO SEPTIEMBRE'!M124</f>
        <v>0</v>
      </c>
      <c r="T105" s="28">
        <v>6</v>
      </c>
      <c r="U105" s="25">
        <f>'REPRO SEPTIEMBRE'!N124</f>
        <v>0</v>
      </c>
      <c r="V105" s="24">
        <v>0</v>
      </c>
      <c r="W105" s="25">
        <v>0</v>
      </c>
      <c r="X105" s="24">
        <v>0</v>
      </c>
      <c r="Y105" s="25">
        <v>0</v>
      </c>
      <c r="Z105" s="24">
        <v>0</v>
      </c>
      <c r="AA105" s="25">
        <v>0</v>
      </c>
      <c r="AB105" s="27">
        <v>0</v>
      </c>
      <c r="AC105" s="25">
        <v>0</v>
      </c>
      <c r="AD105" s="25">
        <v>0</v>
      </c>
      <c r="AE105" s="25">
        <v>0</v>
      </c>
      <c r="AF105" s="25">
        <f t="shared" si="1"/>
        <v>126720</v>
      </c>
      <c r="AG105" s="25">
        <f t="shared" si="2"/>
        <v>10560</v>
      </c>
      <c r="AH105" s="25">
        <v>0</v>
      </c>
      <c r="AI105" s="25">
        <v>0</v>
      </c>
      <c r="AJ105" s="25">
        <v>0</v>
      </c>
      <c r="AK105" s="30">
        <f t="shared" si="3"/>
        <v>42261.600000000006</v>
      </c>
      <c r="AL105" s="16"/>
      <c r="AM105" s="16"/>
      <c r="AN105" s="16"/>
    </row>
    <row r="106" spans="1:40" ht="15.75" customHeight="1">
      <c r="A106" s="16"/>
      <c r="B106" s="31">
        <v>87</v>
      </c>
      <c r="C106" s="423"/>
      <c r="D106" s="36" t="s">
        <v>50</v>
      </c>
      <c r="E106" s="23">
        <v>71.400000000000006</v>
      </c>
      <c r="F106" s="28">
        <v>6</v>
      </c>
      <c r="G106" s="25">
        <f>'REPRO SEPTIEMBRE'!G125</f>
        <v>0</v>
      </c>
      <c r="H106" s="28">
        <v>6</v>
      </c>
      <c r="I106" s="25">
        <f>'REPRO SEPTIEMBRE'!H125</f>
        <v>0</v>
      </c>
      <c r="J106" s="28">
        <v>6</v>
      </c>
      <c r="K106" s="25">
        <f>'REPRO SEPTIEMBRE'!I125</f>
        <v>0</v>
      </c>
      <c r="L106" s="28">
        <v>6</v>
      </c>
      <c r="M106" s="35">
        <f>'REPRO SEPTIEMBRE'!J125</f>
        <v>12852.000000000002</v>
      </c>
      <c r="N106" s="28">
        <v>6</v>
      </c>
      <c r="O106" s="25">
        <f>'REPRO SEPTIEMBRE'!K125</f>
        <v>13280.400000000001</v>
      </c>
      <c r="P106" s="28">
        <v>6</v>
      </c>
      <c r="Q106" s="25">
        <f>'REPRO SEPTIEMBRE'!L125</f>
        <v>12852.000000000002</v>
      </c>
      <c r="R106" s="28">
        <v>6</v>
      </c>
      <c r="S106" s="25">
        <f>'REPRO SEPTIEMBRE'!M125</f>
        <v>0</v>
      </c>
      <c r="T106" s="28">
        <v>6</v>
      </c>
      <c r="U106" s="25">
        <f>'REPRO SEPTIEMBRE'!N125</f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7">
        <v>0</v>
      </c>
      <c r="AC106" s="25">
        <v>0</v>
      </c>
      <c r="AD106" s="25">
        <v>0</v>
      </c>
      <c r="AE106" s="25">
        <v>0</v>
      </c>
      <c r="AF106" s="25">
        <f t="shared" si="1"/>
        <v>126720</v>
      </c>
      <c r="AG106" s="25">
        <f t="shared" si="2"/>
        <v>10560</v>
      </c>
      <c r="AH106" s="25">
        <v>0</v>
      </c>
      <c r="AI106" s="25">
        <v>0</v>
      </c>
      <c r="AJ106" s="25">
        <v>0</v>
      </c>
      <c r="AK106" s="30">
        <f t="shared" si="3"/>
        <v>49544.4</v>
      </c>
      <c r="AL106" s="16"/>
      <c r="AM106" s="16"/>
      <c r="AN106" s="16"/>
    </row>
    <row r="107" spans="1:40" ht="15.75" customHeight="1">
      <c r="A107" s="16"/>
      <c r="B107" s="21">
        <v>88</v>
      </c>
      <c r="C107" s="423"/>
      <c r="D107" s="36" t="s">
        <v>50</v>
      </c>
      <c r="E107" s="23">
        <v>71.400000000000006</v>
      </c>
      <c r="F107" s="28">
        <v>1</v>
      </c>
      <c r="G107" s="25">
        <f>'REPRO SEPTIEMBRE'!G126</f>
        <v>0</v>
      </c>
      <c r="H107" s="28">
        <v>1</v>
      </c>
      <c r="I107" s="25">
        <f>'REPRO SEPTIEMBRE'!H126</f>
        <v>0</v>
      </c>
      <c r="J107" s="28">
        <v>1</v>
      </c>
      <c r="K107" s="25">
        <f>'REPRO SEPTIEMBRE'!I126</f>
        <v>0</v>
      </c>
      <c r="L107" s="28">
        <v>1</v>
      </c>
      <c r="M107" s="35">
        <f>'REPRO SEPTIEMBRE'!J126</f>
        <v>0</v>
      </c>
      <c r="N107" s="28">
        <v>1</v>
      </c>
      <c r="O107" s="25">
        <f>'REPRO SEPTIEMBRE'!K126</f>
        <v>4355.3999999999996</v>
      </c>
      <c r="P107" s="28">
        <v>1</v>
      </c>
      <c r="Q107" s="25">
        <f>'REPRO SEPTIEMBRE'!L126</f>
        <v>2142</v>
      </c>
      <c r="R107" s="28">
        <v>1</v>
      </c>
      <c r="S107" s="25">
        <f>'REPRO SEPTIEMBRE'!M126</f>
        <v>0</v>
      </c>
      <c r="T107" s="28">
        <v>1</v>
      </c>
      <c r="U107" s="25">
        <f>'REPRO SEPTIEMBRE'!N126</f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7">
        <v>0</v>
      </c>
      <c r="AC107" s="25">
        <v>0</v>
      </c>
      <c r="AD107" s="25">
        <v>0</v>
      </c>
      <c r="AE107" s="25">
        <v>0</v>
      </c>
      <c r="AF107" s="25">
        <f t="shared" si="1"/>
        <v>21120</v>
      </c>
      <c r="AG107" s="25">
        <f t="shared" si="2"/>
        <v>1760</v>
      </c>
      <c r="AH107" s="25">
        <v>0</v>
      </c>
      <c r="AI107" s="25">
        <v>0</v>
      </c>
      <c r="AJ107" s="25">
        <v>0</v>
      </c>
      <c r="AK107" s="30">
        <f t="shared" si="3"/>
        <v>8257.4</v>
      </c>
      <c r="AL107" s="16"/>
      <c r="AM107" s="16"/>
      <c r="AN107" s="16"/>
    </row>
    <row r="108" spans="1:40" ht="15.75" customHeight="1">
      <c r="A108" s="16"/>
      <c r="B108" s="21">
        <v>89</v>
      </c>
      <c r="C108" s="423"/>
      <c r="D108" s="36" t="s">
        <v>50</v>
      </c>
      <c r="E108" s="23">
        <v>71.400000000000006</v>
      </c>
      <c r="F108" s="28">
        <v>1</v>
      </c>
      <c r="G108" s="25">
        <f>'REPRO SEPTIEMBRE'!G127</f>
        <v>2213.4</v>
      </c>
      <c r="H108" s="28">
        <v>1</v>
      </c>
      <c r="I108" s="25">
        <f>'REPRO SEPTIEMBRE'!H127</f>
        <v>1999.2000000000003</v>
      </c>
      <c r="J108" s="28">
        <v>1</v>
      </c>
      <c r="K108" s="25">
        <f>'REPRO SEPTIEMBRE'!I127</f>
        <v>2213.4</v>
      </c>
      <c r="L108" s="28">
        <v>1</v>
      </c>
      <c r="M108" s="35">
        <f>'REPRO SEPTIEMBRE'!J127</f>
        <v>2142</v>
      </c>
      <c r="N108" s="28">
        <v>1</v>
      </c>
      <c r="O108" s="25">
        <f>'REPRO SEPTIEMBRE'!K127</f>
        <v>0</v>
      </c>
      <c r="P108" s="28">
        <v>1</v>
      </c>
      <c r="Q108" s="25">
        <f>'REPRO SEPTIEMBRE'!L127</f>
        <v>0</v>
      </c>
      <c r="R108" s="28">
        <v>1</v>
      </c>
      <c r="S108" s="25">
        <f>'REPRO SEPTIEMBRE'!M127</f>
        <v>0</v>
      </c>
      <c r="T108" s="28">
        <v>1</v>
      </c>
      <c r="U108" s="25">
        <f>'REPRO SEPTIEMBRE'!N127</f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7">
        <v>0</v>
      </c>
      <c r="AC108" s="25">
        <v>0</v>
      </c>
      <c r="AD108" s="25">
        <v>0</v>
      </c>
      <c r="AE108" s="25">
        <v>0</v>
      </c>
      <c r="AF108" s="25">
        <f t="shared" si="1"/>
        <v>21120</v>
      </c>
      <c r="AG108" s="25">
        <f t="shared" si="2"/>
        <v>1760</v>
      </c>
      <c r="AH108" s="25">
        <v>0</v>
      </c>
      <c r="AI108" s="25">
        <v>0</v>
      </c>
      <c r="AJ108" s="25">
        <v>0</v>
      </c>
      <c r="AK108" s="30">
        <f t="shared" si="3"/>
        <v>10328</v>
      </c>
      <c r="AL108" s="16"/>
      <c r="AM108" s="16"/>
      <c r="AN108" s="16"/>
    </row>
    <row r="109" spans="1:40" ht="15.75" customHeight="1">
      <c r="A109" s="16"/>
      <c r="B109" s="31">
        <v>90</v>
      </c>
      <c r="C109" s="423"/>
      <c r="D109" s="36" t="s">
        <v>50</v>
      </c>
      <c r="E109" s="23">
        <v>71.400000000000006</v>
      </c>
      <c r="F109" s="28">
        <v>124</v>
      </c>
      <c r="G109" s="25">
        <f>'REPRO SEPTIEMBRE'!G128</f>
        <v>274461.60000000003</v>
      </c>
      <c r="H109" s="28">
        <v>124</v>
      </c>
      <c r="I109" s="25">
        <f>'REPRO SEPTIEMBRE'!H128</f>
        <v>247900.80000000002</v>
      </c>
      <c r="J109" s="28">
        <v>124</v>
      </c>
      <c r="K109" s="25">
        <f>'REPRO SEPTIEMBRE'!I128</f>
        <v>274461.60000000003</v>
      </c>
      <c r="L109" s="28">
        <v>124</v>
      </c>
      <c r="M109" s="35">
        <f>'REPRO SEPTIEMBRE'!J128</f>
        <v>265608</v>
      </c>
      <c r="N109" s="28">
        <v>124</v>
      </c>
      <c r="O109" s="25">
        <f>'REPRO SEPTIEMBRE'!K128</f>
        <v>274461.60000000003</v>
      </c>
      <c r="P109" s="28">
        <v>124</v>
      </c>
      <c r="Q109" s="25">
        <f>'REPRO SEPTIEMBRE'!L128</f>
        <v>265608</v>
      </c>
      <c r="R109" s="28">
        <v>124</v>
      </c>
      <c r="S109" s="25">
        <f>'REPRO SEPTIEMBRE'!M128</f>
        <v>274461.60000000003</v>
      </c>
      <c r="T109" s="28">
        <v>124</v>
      </c>
      <c r="U109" s="25">
        <f>'REPRO SEPTIEMBRE'!N128</f>
        <v>0</v>
      </c>
      <c r="V109" s="24">
        <v>0</v>
      </c>
      <c r="W109" s="25">
        <v>0</v>
      </c>
      <c r="X109" s="24">
        <v>0</v>
      </c>
      <c r="Y109" s="25">
        <v>0</v>
      </c>
      <c r="Z109" s="24">
        <v>0</v>
      </c>
      <c r="AA109" s="25">
        <v>0</v>
      </c>
      <c r="AB109" s="27">
        <v>0</v>
      </c>
      <c r="AC109" s="25">
        <v>0</v>
      </c>
      <c r="AD109" s="25">
        <v>0</v>
      </c>
      <c r="AE109" s="25">
        <v>0</v>
      </c>
      <c r="AF109" s="25">
        <f t="shared" si="1"/>
        <v>2618880</v>
      </c>
      <c r="AG109" s="25">
        <f t="shared" si="2"/>
        <v>218240</v>
      </c>
      <c r="AH109" s="25">
        <v>0</v>
      </c>
      <c r="AI109" s="25">
        <v>0</v>
      </c>
      <c r="AJ109" s="25">
        <v>0</v>
      </c>
      <c r="AK109" s="30">
        <f t="shared" si="3"/>
        <v>2095203.2000000002</v>
      </c>
      <c r="AL109" s="16"/>
      <c r="AM109" s="16"/>
      <c r="AN109" s="16"/>
    </row>
    <row r="110" spans="1:40" ht="15.75" customHeight="1">
      <c r="A110" s="16"/>
      <c r="B110" s="31">
        <v>91</v>
      </c>
      <c r="C110" s="423"/>
      <c r="D110" s="36" t="s">
        <v>50</v>
      </c>
      <c r="E110" s="23">
        <v>71.400000000000006</v>
      </c>
      <c r="F110" s="28">
        <v>1</v>
      </c>
      <c r="G110" s="25">
        <f>'REPRO SEPTIEMBRE'!G129</f>
        <v>2213.4</v>
      </c>
      <c r="H110" s="28">
        <v>1</v>
      </c>
      <c r="I110" s="25">
        <f>'REPRO SEPTIEMBRE'!H129</f>
        <v>1999.2000000000003</v>
      </c>
      <c r="J110" s="28">
        <v>1</v>
      </c>
      <c r="K110" s="25">
        <f>'REPRO SEPTIEMBRE'!I129</f>
        <v>2213.4</v>
      </c>
      <c r="L110" s="28">
        <v>1</v>
      </c>
      <c r="M110" s="35">
        <f>'REPRO SEPTIEMBRE'!J129</f>
        <v>2142</v>
      </c>
      <c r="N110" s="28">
        <v>1</v>
      </c>
      <c r="O110" s="25">
        <f>'REPRO SEPTIEMBRE'!K129</f>
        <v>2213.4</v>
      </c>
      <c r="P110" s="28">
        <v>1</v>
      </c>
      <c r="Q110" s="25">
        <f>'REPRO SEPTIEMBRE'!L129</f>
        <v>499.80000000000007</v>
      </c>
      <c r="R110" s="28">
        <v>1</v>
      </c>
      <c r="S110" s="25">
        <f>'REPRO SEPTIEMBRE'!M129</f>
        <v>0</v>
      </c>
      <c r="T110" s="28">
        <v>1</v>
      </c>
      <c r="U110" s="25">
        <f>'REPRO SEPTIEMBRE'!N129</f>
        <v>0</v>
      </c>
      <c r="V110" s="24">
        <v>0</v>
      </c>
      <c r="W110" s="25">
        <v>0</v>
      </c>
      <c r="X110" s="24">
        <v>0</v>
      </c>
      <c r="Y110" s="25">
        <v>0</v>
      </c>
      <c r="Z110" s="24">
        <v>0</v>
      </c>
      <c r="AA110" s="25">
        <v>0</v>
      </c>
      <c r="AB110" s="27">
        <v>0</v>
      </c>
      <c r="AC110" s="25">
        <v>0</v>
      </c>
      <c r="AD110" s="25">
        <v>0</v>
      </c>
      <c r="AE110" s="25">
        <v>0</v>
      </c>
      <c r="AF110" s="25">
        <f t="shared" si="1"/>
        <v>21120</v>
      </c>
      <c r="AG110" s="25">
        <f t="shared" si="2"/>
        <v>1760</v>
      </c>
      <c r="AH110" s="25">
        <v>0</v>
      </c>
      <c r="AI110" s="25">
        <v>0</v>
      </c>
      <c r="AJ110" s="25">
        <v>0</v>
      </c>
      <c r="AK110" s="30">
        <f t="shared" si="3"/>
        <v>13041.199999999999</v>
      </c>
      <c r="AL110" s="16"/>
      <c r="AM110" s="16"/>
      <c r="AN110" s="16"/>
    </row>
    <row r="111" spans="1:40" ht="15.75" customHeight="1">
      <c r="A111" s="16"/>
      <c r="B111" s="31">
        <v>92</v>
      </c>
      <c r="C111" s="423"/>
      <c r="D111" s="36" t="s">
        <v>50</v>
      </c>
      <c r="E111" s="23">
        <v>71.400000000000006</v>
      </c>
      <c r="F111" s="28">
        <v>1</v>
      </c>
      <c r="G111" s="25">
        <f>'REPRO SEPTIEMBRE'!G130</f>
        <v>2213.4</v>
      </c>
      <c r="H111" s="28">
        <v>1</v>
      </c>
      <c r="I111" s="25">
        <f>'REPRO SEPTIEMBRE'!H130</f>
        <v>1999.2000000000003</v>
      </c>
      <c r="J111" s="28">
        <v>1</v>
      </c>
      <c r="K111" s="25">
        <f>'REPRO SEPTIEMBRE'!I130</f>
        <v>2213.4</v>
      </c>
      <c r="L111" s="28">
        <v>1</v>
      </c>
      <c r="M111" s="35">
        <f>'REPRO SEPTIEMBRE'!J130</f>
        <v>2142</v>
      </c>
      <c r="N111" s="28">
        <v>1</v>
      </c>
      <c r="O111" s="25">
        <f>'REPRO SEPTIEMBRE'!K130</f>
        <v>2213.4</v>
      </c>
      <c r="P111" s="28">
        <v>1</v>
      </c>
      <c r="Q111" s="25">
        <f>'REPRO SEPTIEMBRE'!L130</f>
        <v>0</v>
      </c>
      <c r="R111" s="28">
        <v>1</v>
      </c>
      <c r="S111" s="25">
        <f>'REPRO SEPTIEMBRE'!M130</f>
        <v>0</v>
      </c>
      <c r="T111" s="28">
        <v>1</v>
      </c>
      <c r="U111" s="25">
        <f>'REPRO SEPTIEMBRE'!N130</f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7">
        <v>0</v>
      </c>
      <c r="AC111" s="25">
        <v>0</v>
      </c>
      <c r="AD111" s="25">
        <v>0</v>
      </c>
      <c r="AE111" s="25">
        <v>0</v>
      </c>
      <c r="AF111" s="25">
        <f t="shared" si="1"/>
        <v>21120</v>
      </c>
      <c r="AG111" s="25">
        <f t="shared" si="2"/>
        <v>1760</v>
      </c>
      <c r="AH111" s="25">
        <v>0</v>
      </c>
      <c r="AI111" s="25">
        <v>0</v>
      </c>
      <c r="AJ111" s="25">
        <v>0</v>
      </c>
      <c r="AK111" s="30">
        <f t="shared" si="3"/>
        <v>12541.4</v>
      </c>
      <c r="AL111" s="16"/>
      <c r="AM111" s="16"/>
      <c r="AN111" s="16"/>
    </row>
    <row r="112" spans="1:40" ht="15.75" customHeight="1">
      <c r="A112" s="16"/>
      <c r="B112" s="21">
        <v>93</v>
      </c>
      <c r="C112" s="423"/>
      <c r="D112" s="36" t="s">
        <v>50</v>
      </c>
      <c r="E112" s="23">
        <v>71.400000000000006</v>
      </c>
      <c r="F112" s="28">
        <v>1</v>
      </c>
      <c r="G112" s="25">
        <f>'REPRO SEPTIEMBRE'!G131</f>
        <v>2213.4</v>
      </c>
      <c r="H112" s="28">
        <v>1</v>
      </c>
      <c r="I112" s="25">
        <f>'REPRO SEPTIEMBRE'!H131</f>
        <v>1999.2000000000003</v>
      </c>
      <c r="J112" s="28">
        <v>1</v>
      </c>
      <c r="K112" s="25">
        <f>'REPRO SEPTIEMBRE'!I131</f>
        <v>2213.4</v>
      </c>
      <c r="L112" s="28">
        <v>1</v>
      </c>
      <c r="M112" s="35">
        <f>'REPRO SEPTIEMBRE'!J131</f>
        <v>2142</v>
      </c>
      <c r="N112" s="28">
        <v>1</v>
      </c>
      <c r="O112" s="25">
        <f>'REPRO SEPTIEMBRE'!K131</f>
        <v>2213.4</v>
      </c>
      <c r="P112" s="28">
        <v>1</v>
      </c>
      <c r="Q112" s="25">
        <f>'REPRO SEPTIEMBRE'!L131</f>
        <v>-642.6</v>
      </c>
      <c r="R112" s="28">
        <v>1</v>
      </c>
      <c r="S112" s="25">
        <f>'REPRO SEPTIEMBRE'!M131</f>
        <v>0</v>
      </c>
      <c r="T112" s="28">
        <v>1</v>
      </c>
      <c r="U112" s="25">
        <f>'REPRO SEPTIEMBRE'!N131</f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7">
        <v>0</v>
      </c>
      <c r="AC112" s="25">
        <v>0</v>
      </c>
      <c r="AD112" s="25">
        <v>0</v>
      </c>
      <c r="AE112" s="25">
        <v>0</v>
      </c>
      <c r="AF112" s="25">
        <f t="shared" si="1"/>
        <v>21120</v>
      </c>
      <c r="AG112" s="25">
        <f t="shared" si="2"/>
        <v>1760</v>
      </c>
      <c r="AH112" s="25">
        <v>0</v>
      </c>
      <c r="AI112" s="25">
        <v>0</v>
      </c>
      <c r="AJ112" s="25">
        <v>0</v>
      </c>
      <c r="AK112" s="30">
        <f t="shared" si="3"/>
        <v>11898.8</v>
      </c>
      <c r="AL112" s="16"/>
      <c r="AM112" s="16"/>
      <c r="AN112" s="16"/>
    </row>
    <row r="113" spans="1:40" ht="15.75" customHeight="1">
      <c r="A113" s="16"/>
      <c r="B113" s="31">
        <v>94</v>
      </c>
      <c r="C113" s="423"/>
      <c r="D113" s="36" t="s">
        <v>50</v>
      </c>
      <c r="E113" s="23">
        <v>71.400000000000006</v>
      </c>
      <c r="F113" s="28">
        <v>6</v>
      </c>
      <c r="G113" s="25">
        <f>'REPRO SEPTIEMBRE'!G132</f>
        <v>0</v>
      </c>
      <c r="H113" s="28">
        <v>6</v>
      </c>
      <c r="I113" s="25">
        <f>'REPRO SEPTIEMBRE'!H132</f>
        <v>0</v>
      </c>
      <c r="J113" s="28">
        <v>6</v>
      </c>
      <c r="K113" s="25">
        <f>'REPRO SEPTIEMBRE'!I132</f>
        <v>0</v>
      </c>
      <c r="L113" s="28">
        <v>6</v>
      </c>
      <c r="M113" s="35">
        <f>'REPRO SEPTIEMBRE'!J132</f>
        <v>0</v>
      </c>
      <c r="N113" s="28">
        <v>6</v>
      </c>
      <c r="O113" s="25">
        <f>'REPRO SEPTIEMBRE'!K132</f>
        <v>0</v>
      </c>
      <c r="P113" s="28">
        <v>6</v>
      </c>
      <c r="Q113" s="25">
        <f>'REPRO SEPTIEMBRE'!L132</f>
        <v>0</v>
      </c>
      <c r="R113" s="28">
        <v>6</v>
      </c>
      <c r="S113" s="25">
        <f>'REPRO SEPTIEMBRE'!M132</f>
        <v>13280.400000000001</v>
      </c>
      <c r="T113" s="28">
        <v>6</v>
      </c>
      <c r="U113" s="25">
        <f>'REPRO SEPTIEMBRE'!N132</f>
        <v>13280.400000000001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7">
        <v>0</v>
      </c>
      <c r="AC113" s="25">
        <v>0</v>
      </c>
      <c r="AD113" s="25">
        <v>0</v>
      </c>
      <c r="AE113" s="25">
        <v>0</v>
      </c>
      <c r="AF113" s="25">
        <f t="shared" si="1"/>
        <v>126720</v>
      </c>
      <c r="AG113" s="25">
        <f t="shared" si="2"/>
        <v>10560</v>
      </c>
      <c r="AH113" s="25">
        <v>0</v>
      </c>
      <c r="AI113" s="25">
        <v>0</v>
      </c>
      <c r="AJ113" s="25">
        <v>0</v>
      </c>
      <c r="AK113" s="30">
        <f t="shared" si="3"/>
        <v>37120.800000000003</v>
      </c>
      <c r="AL113" s="16"/>
      <c r="AM113" s="16"/>
      <c r="AN113" s="16"/>
    </row>
    <row r="114" spans="1:40" ht="15.75" customHeight="1">
      <c r="A114" s="16"/>
      <c r="B114" s="31">
        <v>95</v>
      </c>
      <c r="C114" s="423"/>
      <c r="D114" s="36" t="s">
        <v>50</v>
      </c>
      <c r="E114" s="23">
        <v>71.400000000000006</v>
      </c>
      <c r="F114" s="28">
        <v>1</v>
      </c>
      <c r="G114" s="25">
        <f>'REPRO SEPTIEMBRE'!G133</f>
        <v>0</v>
      </c>
      <c r="H114" s="28">
        <v>1</v>
      </c>
      <c r="I114" s="25">
        <f>'REPRO SEPTIEMBRE'!H133</f>
        <v>0</v>
      </c>
      <c r="J114" s="28">
        <v>1</v>
      </c>
      <c r="K114" s="25">
        <f>'REPRO SEPTIEMBRE'!I133</f>
        <v>0</v>
      </c>
      <c r="L114" s="28">
        <v>1</v>
      </c>
      <c r="M114" s="35">
        <f>'REPRO SEPTIEMBRE'!J133</f>
        <v>0</v>
      </c>
      <c r="N114" s="28">
        <v>1</v>
      </c>
      <c r="O114" s="25">
        <f>'REPRO SEPTIEMBRE'!K133</f>
        <v>0</v>
      </c>
      <c r="P114" s="28">
        <v>1</v>
      </c>
      <c r="Q114" s="25">
        <f>'REPRO SEPTIEMBRE'!L133</f>
        <v>0</v>
      </c>
      <c r="R114" s="28">
        <v>1</v>
      </c>
      <c r="S114" s="25">
        <f>'REPRO SEPTIEMBRE'!M133</f>
        <v>2213.4</v>
      </c>
      <c r="T114" s="28">
        <v>1</v>
      </c>
      <c r="U114" s="25">
        <f>'REPRO SEPTIEMBRE'!N133</f>
        <v>2213.4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7">
        <v>0</v>
      </c>
      <c r="AC114" s="25">
        <v>0</v>
      </c>
      <c r="AD114" s="25">
        <v>0</v>
      </c>
      <c r="AE114" s="25">
        <v>0</v>
      </c>
      <c r="AF114" s="25">
        <f t="shared" si="1"/>
        <v>21120</v>
      </c>
      <c r="AG114" s="25">
        <f t="shared" si="2"/>
        <v>1760</v>
      </c>
      <c r="AH114" s="25">
        <v>0</v>
      </c>
      <c r="AI114" s="25">
        <v>0</v>
      </c>
      <c r="AJ114" s="25">
        <v>0</v>
      </c>
      <c r="AK114" s="30">
        <f t="shared" si="3"/>
        <v>6186.8</v>
      </c>
      <c r="AL114" s="16"/>
      <c r="AM114" s="16"/>
      <c r="AN114" s="16"/>
    </row>
    <row r="115" spans="1:40" ht="15.75" customHeight="1">
      <c r="A115" s="16"/>
      <c r="B115" s="31">
        <v>96</v>
      </c>
      <c r="C115" s="423"/>
      <c r="D115" s="37" t="s">
        <v>45</v>
      </c>
      <c r="E115" s="38">
        <v>78.25</v>
      </c>
      <c r="F115" s="39">
        <v>5</v>
      </c>
      <c r="G115" s="25">
        <f>'REPRO SEPTIEMBRE'!G134</f>
        <v>0</v>
      </c>
      <c r="H115" s="39">
        <v>5</v>
      </c>
      <c r="I115" s="25">
        <f>'REPRO SEPTIEMBRE'!H134</f>
        <v>0</v>
      </c>
      <c r="J115" s="39">
        <v>5</v>
      </c>
      <c r="K115" s="25">
        <f>'REPRO SEPTIEMBRE'!I134</f>
        <v>0</v>
      </c>
      <c r="L115" s="39">
        <v>5</v>
      </c>
      <c r="M115" s="35">
        <f>'REPRO SEPTIEMBRE'!J134</f>
        <v>0</v>
      </c>
      <c r="N115" s="39">
        <v>5</v>
      </c>
      <c r="O115" s="25">
        <f>'REPRO SEPTIEMBRE'!K134</f>
        <v>0</v>
      </c>
      <c r="P115" s="39">
        <v>5</v>
      </c>
      <c r="Q115" s="25">
        <f>'REPRO SEPTIEMBRE'!L134</f>
        <v>0</v>
      </c>
      <c r="R115" s="39">
        <v>5</v>
      </c>
      <c r="S115" s="25">
        <f>'REPRO SEPTIEMBRE'!M134</f>
        <v>0</v>
      </c>
      <c r="T115" s="39">
        <v>5</v>
      </c>
      <c r="U115" s="25">
        <f>'REPRO SEPTIEMBRE'!N134</f>
        <v>24257.5</v>
      </c>
      <c r="V115" s="24">
        <v>0</v>
      </c>
      <c r="W115" s="25">
        <v>0</v>
      </c>
      <c r="X115" s="24">
        <v>0</v>
      </c>
      <c r="Y115" s="25">
        <v>0</v>
      </c>
      <c r="Z115" s="24">
        <v>0</v>
      </c>
      <c r="AA115" s="25">
        <v>0</v>
      </c>
      <c r="AB115" s="27">
        <v>0</v>
      </c>
      <c r="AC115" s="25">
        <v>0</v>
      </c>
      <c r="AD115" s="25">
        <v>0</v>
      </c>
      <c r="AE115" s="25">
        <v>0</v>
      </c>
      <c r="AF115" s="25">
        <f t="shared" si="1"/>
        <v>105600</v>
      </c>
      <c r="AG115" s="25">
        <f t="shared" si="2"/>
        <v>8800</v>
      </c>
      <c r="AH115" s="25">
        <v>0</v>
      </c>
      <c r="AI115" s="25">
        <v>0</v>
      </c>
      <c r="AJ115" s="25">
        <v>0</v>
      </c>
      <c r="AK115" s="30">
        <f t="shared" si="3"/>
        <v>33057.5</v>
      </c>
      <c r="AL115" s="16"/>
      <c r="AM115" s="16"/>
      <c r="AN115" s="16"/>
    </row>
    <row r="116" spans="1:40" ht="15.75" customHeight="1">
      <c r="A116" s="16"/>
      <c r="B116" s="21">
        <v>97</v>
      </c>
      <c r="C116" s="423"/>
      <c r="D116" s="37" t="s">
        <v>45</v>
      </c>
      <c r="E116" s="38">
        <v>78.25</v>
      </c>
      <c r="F116" s="39">
        <v>7</v>
      </c>
      <c r="G116" s="25">
        <f>'REPRO SEPTIEMBRE'!G135</f>
        <v>0</v>
      </c>
      <c r="H116" s="39">
        <v>7</v>
      </c>
      <c r="I116" s="25">
        <f>'REPRO SEPTIEMBRE'!H135</f>
        <v>0</v>
      </c>
      <c r="J116" s="39">
        <v>7</v>
      </c>
      <c r="K116" s="25">
        <f>'REPRO SEPTIEMBRE'!I135</f>
        <v>0</v>
      </c>
      <c r="L116" s="39">
        <v>7</v>
      </c>
      <c r="M116" s="35">
        <f>'REPRO SEPTIEMBRE'!J135</f>
        <v>0</v>
      </c>
      <c r="N116" s="39">
        <v>7</v>
      </c>
      <c r="O116" s="25">
        <f>'REPRO SEPTIEMBRE'!K135</f>
        <v>0</v>
      </c>
      <c r="P116" s="39">
        <v>7</v>
      </c>
      <c r="Q116" s="25">
        <f>'REPRO SEPTIEMBRE'!L135</f>
        <v>0</v>
      </c>
      <c r="R116" s="39">
        <v>7</v>
      </c>
      <c r="S116" s="25">
        <f>'REPRO SEPTIEMBRE'!M135</f>
        <v>0</v>
      </c>
      <c r="T116" s="39">
        <v>7</v>
      </c>
      <c r="U116" s="25">
        <f>'REPRO SEPTIEMBRE'!N135</f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7">
        <v>0</v>
      </c>
      <c r="AC116" s="25">
        <v>0</v>
      </c>
      <c r="AD116" s="25">
        <v>0</v>
      </c>
      <c r="AE116" s="25">
        <v>0</v>
      </c>
      <c r="AF116" s="25">
        <f t="shared" si="1"/>
        <v>147840</v>
      </c>
      <c r="AG116" s="25">
        <f t="shared" si="2"/>
        <v>12320</v>
      </c>
      <c r="AH116" s="25">
        <v>0</v>
      </c>
      <c r="AI116" s="25">
        <v>0</v>
      </c>
      <c r="AJ116" s="25">
        <v>0</v>
      </c>
      <c r="AK116" s="30">
        <f t="shared" si="3"/>
        <v>12320</v>
      </c>
      <c r="AL116" s="16"/>
      <c r="AM116" s="16"/>
      <c r="AN116" s="16"/>
    </row>
    <row r="117" spans="1:40" ht="15.75" customHeight="1">
      <c r="A117" s="16"/>
      <c r="B117" s="31">
        <v>98</v>
      </c>
      <c r="C117" s="423"/>
      <c r="D117" s="37" t="s">
        <v>54</v>
      </c>
      <c r="E117" s="38">
        <v>77.59</v>
      </c>
      <c r="F117" s="39">
        <v>4</v>
      </c>
      <c r="G117" s="25">
        <f>'REPRO SEPTIEMBRE'!G136</f>
        <v>0</v>
      </c>
      <c r="H117" s="39">
        <v>4</v>
      </c>
      <c r="I117" s="25">
        <f>'REPRO SEPTIEMBRE'!H136</f>
        <v>0</v>
      </c>
      <c r="J117" s="39">
        <v>4</v>
      </c>
      <c r="K117" s="25">
        <f>'REPRO SEPTIEMBRE'!I136</f>
        <v>0</v>
      </c>
      <c r="L117" s="39">
        <v>4</v>
      </c>
      <c r="M117" s="35">
        <f>'REPRO SEPTIEMBRE'!J136</f>
        <v>0</v>
      </c>
      <c r="N117" s="39">
        <v>4</v>
      </c>
      <c r="O117" s="25">
        <f>'REPRO SEPTIEMBRE'!K136</f>
        <v>0</v>
      </c>
      <c r="P117" s="39">
        <v>4</v>
      </c>
      <c r="Q117" s="25">
        <f>'REPRO SEPTIEMBRE'!L136</f>
        <v>0</v>
      </c>
      <c r="R117" s="39">
        <v>4</v>
      </c>
      <c r="S117" s="25">
        <f>'REPRO SEPTIEMBRE'!M136</f>
        <v>0</v>
      </c>
      <c r="T117" s="39">
        <v>4</v>
      </c>
      <c r="U117" s="25">
        <f>'REPRO SEPTIEMBRE'!N136</f>
        <v>19242.32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7">
        <v>0</v>
      </c>
      <c r="AC117" s="25">
        <v>0</v>
      </c>
      <c r="AD117" s="25">
        <v>0</v>
      </c>
      <c r="AE117" s="25">
        <v>0</v>
      </c>
      <c r="AF117" s="25">
        <f t="shared" si="1"/>
        <v>84480</v>
      </c>
      <c r="AG117" s="25">
        <f t="shared" si="2"/>
        <v>7040</v>
      </c>
      <c r="AH117" s="25">
        <v>0</v>
      </c>
      <c r="AI117" s="25">
        <v>0</v>
      </c>
      <c r="AJ117" s="25">
        <v>0</v>
      </c>
      <c r="AK117" s="30">
        <f t="shared" si="3"/>
        <v>26282.32</v>
      </c>
      <c r="AL117" s="16"/>
      <c r="AM117" s="16"/>
      <c r="AN117" s="16"/>
    </row>
    <row r="118" spans="1:40" ht="15.75" customHeight="1">
      <c r="A118" s="16"/>
      <c r="B118" s="31">
        <v>99</v>
      </c>
      <c r="C118" s="423"/>
      <c r="D118" s="37" t="s">
        <v>55</v>
      </c>
      <c r="E118" s="38">
        <v>77.59</v>
      </c>
      <c r="F118" s="39">
        <v>23</v>
      </c>
      <c r="G118" s="25">
        <f>'REPRO SEPTIEMBRE'!G137</f>
        <v>0</v>
      </c>
      <c r="H118" s="39">
        <v>23</v>
      </c>
      <c r="I118" s="25">
        <f>'REPRO SEPTIEMBRE'!H137</f>
        <v>0</v>
      </c>
      <c r="J118" s="39">
        <v>23</v>
      </c>
      <c r="K118" s="25">
        <f>'REPRO SEPTIEMBRE'!I137</f>
        <v>0</v>
      </c>
      <c r="L118" s="39">
        <v>23</v>
      </c>
      <c r="M118" s="35">
        <f>'REPRO SEPTIEMBRE'!J137</f>
        <v>0</v>
      </c>
      <c r="N118" s="39">
        <v>23</v>
      </c>
      <c r="O118" s="25">
        <f>'REPRO SEPTIEMBRE'!K137</f>
        <v>0</v>
      </c>
      <c r="P118" s="39">
        <v>23</v>
      </c>
      <c r="Q118" s="25">
        <f>'REPRO SEPTIEMBRE'!L137</f>
        <v>0</v>
      </c>
      <c r="R118" s="39">
        <v>23</v>
      </c>
      <c r="S118" s="25">
        <f>'REPRO SEPTIEMBRE'!M137</f>
        <v>0</v>
      </c>
      <c r="T118" s="39">
        <v>23</v>
      </c>
      <c r="U118" s="25">
        <f>'REPRO SEPTIEMBRE'!N137</f>
        <v>110643.34000000001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7">
        <v>0</v>
      </c>
      <c r="AC118" s="25">
        <v>0</v>
      </c>
      <c r="AD118" s="25">
        <v>0</v>
      </c>
      <c r="AE118" s="25">
        <v>0</v>
      </c>
      <c r="AF118" s="25">
        <f t="shared" si="1"/>
        <v>485760</v>
      </c>
      <c r="AG118" s="25">
        <f t="shared" si="2"/>
        <v>40480</v>
      </c>
      <c r="AH118" s="25">
        <v>0</v>
      </c>
      <c r="AI118" s="25">
        <v>0</v>
      </c>
      <c r="AJ118" s="25">
        <v>0</v>
      </c>
      <c r="AK118" s="30">
        <f t="shared" si="3"/>
        <v>151123.34000000003</v>
      </c>
      <c r="AL118" s="16"/>
      <c r="AM118" s="16"/>
      <c r="AN118" s="16"/>
    </row>
    <row r="119" spans="1:40" ht="15.75" customHeight="1">
      <c r="A119" s="16"/>
      <c r="B119" s="31">
        <v>100</v>
      </c>
      <c r="C119" s="423"/>
      <c r="D119" s="37" t="s">
        <v>55</v>
      </c>
      <c r="E119" s="38">
        <v>77.59</v>
      </c>
      <c r="F119" s="39">
        <v>1</v>
      </c>
      <c r="G119" s="25">
        <f>'REPRO SEPTIEMBRE'!G138</f>
        <v>0</v>
      </c>
      <c r="H119" s="39">
        <v>1</v>
      </c>
      <c r="I119" s="25">
        <f>'REPRO SEPTIEMBRE'!H138</f>
        <v>0</v>
      </c>
      <c r="J119" s="39">
        <v>1</v>
      </c>
      <c r="K119" s="25">
        <f>'REPRO SEPTIEMBRE'!I138</f>
        <v>0</v>
      </c>
      <c r="L119" s="39">
        <v>1</v>
      </c>
      <c r="M119" s="35">
        <f>'REPRO SEPTIEMBRE'!J138</f>
        <v>0</v>
      </c>
      <c r="N119" s="39">
        <v>1</v>
      </c>
      <c r="O119" s="25">
        <f>'REPRO SEPTIEMBRE'!K138</f>
        <v>0</v>
      </c>
      <c r="P119" s="39">
        <v>1</v>
      </c>
      <c r="Q119" s="25">
        <f>'REPRO SEPTIEMBRE'!L138</f>
        <v>0</v>
      </c>
      <c r="R119" s="39">
        <v>1</v>
      </c>
      <c r="S119" s="25">
        <f>'REPRO SEPTIEMBRE'!M138</f>
        <v>0</v>
      </c>
      <c r="T119" s="39">
        <v>1</v>
      </c>
      <c r="U119" s="25">
        <f>'REPRO SEPTIEMBRE'!N138</f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7">
        <v>0</v>
      </c>
      <c r="AC119" s="25">
        <v>0</v>
      </c>
      <c r="AD119" s="25">
        <v>0</v>
      </c>
      <c r="AE119" s="25">
        <v>0</v>
      </c>
      <c r="AF119" s="25">
        <f t="shared" si="1"/>
        <v>21120</v>
      </c>
      <c r="AG119" s="25">
        <f t="shared" si="2"/>
        <v>1760</v>
      </c>
      <c r="AH119" s="25">
        <v>0</v>
      </c>
      <c r="AI119" s="25">
        <v>0</v>
      </c>
      <c r="AJ119" s="25">
        <v>0</v>
      </c>
      <c r="AK119" s="30">
        <f t="shared" si="3"/>
        <v>1760</v>
      </c>
      <c r="AL119" s="16"/>
      <c r="AM119" s="16"/>
      <c r="AN119" s="16"/>
    </row>
    <row r="120" spans="1:40" ht="15.75" customHeight="1">
      <c r="A120" s="16"/>
      <c r="B120" s="21">
        <v>101</v>
      </c>
      <c r="C120" s="423"/>
      <c r="D120" s="37" t="s">
        <v>56</v>
      </c>
      <c r="E120" s="38">
        <v>75.64</v>
      </c>
      <c r="F120" s="39">
        <v>16</v>
      </c>
      <c r="G120" s="25">
        <f>'REPRO SEPTIEMBRE'!G139</f>
        <v>0</v>
      </c>
      <c r="H120" s="39">
        <v>16</v>
      </c>
      <c r="I120" s="25">
        <f>'REPRO SEPTIEMBRE'!H139</f>
        <v>0</v>
      </c>
      <c r="J120" s="39">
        <v>16</v>
      </c>
      <c r="K120" s="25">
        <f>'REPRO SEPTIEMBRE'!I139</f>
        <v>0</v>
      </c>
      <c r="L120" s="39">
        <v>16</v>
      </c>
      <c r="M120" s="35">
        <f>'REPRO SEPTIEMBRE'!J139</f>
        <v>0</v>
      </c>
      <c r="N120" s="39">
        <v>16</v>
      </c>
      <c r="O120" s="25">
        <f>'REPRO SEPTIEMBRE'!K139</f>
        <v>0</v>
      </c>
      <c r="P120" s="39">
        <v>16</v>
      </c>
      <c r="Q120" s="25">
        <f>'REPRO SEPTIEMBRE'!L139</f>
        <v>0</v>
      </c>
      <c r="R120" s="39">
        <v>16</v>
      </c>
      <c r="S120" s="25">
        <f>'REPRO SEPTIEMBRE'!M139</f>
        <v>0</v>
      </c>
      <c r="T120" s="39">
        <v>16</v>
      </c>
      <c r="U120" s="25">
        <f>'REPRO SEPTIEMBRE'!N139</f>
        <v>75034.880000000005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7">
        <v>0</v>
      </c>
      <c r="AC120" s="25">
        <v>0</v>
      </c>
      <c r="AD120" s="25">
        <v>0</v>
      </c>
      <c r="AE120" s="25">
        <v>0</v>
      </c>
      <c r="AF120" s="25">
        <f t="shared" si="1"/>
        <v>337920</v>
      </c>
      <c r="AG120" s="25">
        <f t="shared" si="2"/>
        <v>28160</v>
      </c>
      <c r="AH120" s="25">
        <v>0</v>
      </c>
      <c r="AI120" s="25">
        <v>0</v>
      </c>
      <c r="AJ120" s="25">
        <v>0</v>
      </c>
      <c r="AK120" s="30">
        <f t="shared" si="3"/>
        <v>103194.88</v>
      </c>
      <c r="AL120" s="16"/>
      <c r="AM120" s="16"/>
      <c r="AN120" s="16"/>
    </row>
    <row r="121" spans="1:40" ht="15.75" customHeight="1">
      <c r="A121" s="16"/>
      <c r="B121" s="31">
        <v>102</v>
      </c>
      <c r="C121" s="423"/>
      <c r="D121" s="36" t="s">
        <v>57</v>
      </c>
      <c r="E121" s="23">
        <v>71.400000000000006</v>
      </c>
      <c r="F121" s="28">
        <v>14</v>
      </c>
      <c r="G121" s="25">
        <f>'REPRO SEPTIEMBRE'!G140</f>
        <v>0</v>
      </c>
      <c r="H121" s="28">
        <v>14</v>
      </c>
      <c r="I121" s="25">
        <f>'REPRO SEPTIEMBRE'!H140</f>
        <v>0</v>
      </c>
      <c r="J121" s="28">
        <v>14</v>
      </c>
      <c r="K121" s="25">
        <f>'REPRO SEPTIEMBRE'!I140</f>
        <v>0</v>
      </c>
      <c r="L121" s="28">
        <v>14</v>
      </c>
      <c r="M121" s="35">
        <f>'REPRO SEPTIEMBRE'!J140</f>
        <v>0</v>
      </c>
      <c r="N121" s="28">
        <v>14</v>
      </c>
      <c r="O121" s="25">
        <f>'REPRO SEPTIEMBRE'!K140</f>
        <v>0</v>
      </c>
      <c r="P121" s="28">
        <v>14</v>
      </c>
      <c r="Q121" s="25">
        <f>'REPRO SEPTIEMBRE'!L140</f>
        <v>0</v>
      </c>
      <c r="R121" s="28">
        <v>14</v>
      </c>
      <c r="S121" s="25">
        <f>'REPRO SEPTIEMBRE'!M140</f>
        <v>0</v>
      </c>
      <c r="T121" s="28">
        <v>14</v>
      </c>
      <c r="U121" s="25">
        <f>'REPRO SEPTIEMBRE'!N140</f>
        <v>61975.200000000012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7">
        <v>0</v>
      </c>
      <c r="AC121" s="25">
        <v>0</v>
      </c>
      <c r="AD121" s="25">
        <v>0</v>
      </c>
      <c r="AE121" s="25">
        <v>0</v>
      </c>
      <c r="AF121" s="25">
        <f t="shared" si="1"/>
        <v>295680</v>
      </c>
      <c r="AG121" s="25">
        <f t="shared" si="2"/>
        <v>24640</v>
      </c>
      <c r="AH121" s="25">
        <v>0</v>
      </c>
      <c r="AI121" s="25">
        <v>0</v>
      </c>
      <c r="AJ121" s="25">
        <v>0</v>
      </c>
      <c r="AK121" s="30">
        <f t="shared" si="3"/>
        <v>86615.200000000012</v>
      </c>
      <c r="AL121" s="16"/>
      <c r="AM121" s="16"/>
      <c r="AN121" s="16"/>
    </row>
    <row r="122" spans="1:40" ht="15.75" customHeight="1">
      <c r="A122" s="16"/>
      <c r="B122" s="31">
        <v>103</v>
      </c>
      <c r="C122" s="423"/>
      <c r="D122" s="36" t="s">
        <v>57</v>
      </c>
      <c r="E122" s="23">
        <v>71.400000000000006</v>
      </c>
      <c r="F122" s="28">
        <v>1</v>
      </c>
      <c r="G122" s="25">
        <f>'REPRO SEPTIEMBRE'!G141</f>
        <v>0</v>
      </c>
      <c r="H122" s="28">
        <v>1</v>
      </c>
      <c r="I122" s="25">
        <f>'REPRO SEPTIEMBRE'!H141</f>
        <v>0</v>
      </c>
      <c r="J122" s="28">
        <v>1</v>
      </c>
      <c r="K122" s="25">
        <f>'REPRO SEPTIEMBRE'!I141</f>
        <v>0</v>
      </c>
      <c r="L122" s="28">
        <v>1</v>
      </c>
      <c r="M122" s="35">
        <f>'REPRO SEPTIEMBRE'!J141</f>
        <v>0</v>
      </c>
      <c r="N122" s="28">
        <v>1</v>
      </c>
      <c r="O122" s="25">
        <f>'REPRO SEPTIEMBRE'!K141</f>
        <v>0</v>
      </c>
      <c r="P122" s="28">
        <v>1</v>
      </c>
      <c r="Q122" s="25">
        <f>'REPRO SEPTIEMBRE'!L141</f>
        <v>0</v>
      </c>
      <c r="R122" s="28">
        <v>1</v>
      </c>
      <c r="S122" s="25">
        <f>'REPRO SEPTIEMBRE'!M141</f>
        <v>0</v>
      </c>
      <c r="T122" s="28">
        <v>1</v>
      </c>
      <c r="U122" s="25">
        <f>'REPRO SEPTIEMBRE'!N141</f>
        <v>0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7">
        <v>0</v>
      </c>
      <c r="AC122" s="25">
        <v>0</v>
      </c>
      <c r="AD122" s="25">
        <v>0</v>
      </c>
      <c r="AE122" s="25">
        <v>0</v>
      </c>
      <c r="AF122" s="25">
        <f t="shared" si="1"/>
        <v>21120</v>
      </c>
      <c r="AG122" s="25">
        <f t="shared" si="2"/>
        <v>1760</v>
      </c>
      <c r="AH122" s="25">
        <v>0</v>
      </c>
      <c r="AI122" s="25">
        <v>0</v>
      </c>
      <c r="AJ122" s="25">
        <v>0</v>
      </c>
      <c r="AK122" s="30">
        <f t="shared" si="3"/>
        <v>1760</v>
      </c>
      <c r="AL122" s="16"/>
      <c r="AM122" s="16"/>
      <c r="AN122" s="16"/>
    </row>
    <row r="123" spans="1:40" ht="15.75" customHeight="1">
      <c r="A123" s="16"/>
      <c r="B123" s="31">
        <v>104</v>
      </c>
      <c r="C123" s="423"/>
      <c r="D123" s="36" t="s">
        <v>58</v>
      </c>
      <c r="E123" s="23">
        <v>75.64</v>
      </c>
      <c r="F123" s="28">
        <v>1</v>
      </c>
      <c r="G123" s="25">
        <f>'REPRO SEPTIEMBRE'!G142</f>
        <v>0</v>
      </c>
      <c r="H123" s="28">
        <v>1</v>
      </c>
      <c r="I123" s="25">
        <f>'REPRO SEPTIEMBRE'!H142</f>
        <v>0</v>
      </c>
      <c r="J123" s="28">
        <v>1</v>
      </c>
      <c r="K123" s="25">
        <f>'REPRO SEPTIEMBRE'!I142</f>
        <v>0</v>
      </c>
      <c r="L123" s="28">
        <v>1</v>
      </c>
      <c r="M123" s="35">
        <f>'REPRO SEPTIEMBRE'!J142</f>
        <v>0</v>
      </c>
      <c r="N123" s="28">
        <v>1</v>
      </c>
      <c r="O123" s="25">
        <f>'REPRO SEPTIEMBRE'!K142</f>
        <v>0</v>
      </c>
      <c r="P123" s="28">
        <v>1</v>
      </c>
      <c r="Q123" s="25">
        <f>'REPRO SEPTIEMBRE'!L142</f>
        <v>0</v>
      </c>
      <c r="R123" s="28">
        <v>1</v>
      </c>
      <c r="S123" s="25">
        <f>'REPRO SEPTIEMBRE'!M142</f>
        <v>0</v>
      </c>
      <c r="T123" s="28">
        <v>1</v>
      </c>
      <c r="U123" s="25">
        <f>'REPRO SEPTIEMBRE'!N142</f>
        <v>4689.68</v>
      </c>
      <c r="V123" s="24">
        <v>0</v>
      </c>
      <c r="W123" s="25">
        <v>0</v>
      </c>
      <c r="X123" s="24">
        <v>0</v>
      </c>
      <c r="Y123" s="25">
        <v>0</v>
      </c>
      <c r="Z123" s="24">
        <v>0</v>
      </c>
      <c r="AA123" s="25">
        <v>0</v>
      </c>
      <c r="AB123" s="27">
        <v>0</v>
      </c>
      <c r="AC123" s="25">
        <v>0</v>
      </c>
      <c r="AD123" s="25">
        <v>0</v>
      </c>
      <c r="AE123" s="25">
        <v>0</v>
      </c>
      <c r="AF123" s="25">
        <f t="shared" si="1"/>
        <v>21120</v>
      </c>
      <c r="AG123" s="25">
        <f t="shared" si="2"/>
        <v>1760</v>
      </c>
      <c r="AH123" s="25">
        <v>0</v>
      </c>
      <c r="AI123" s="25">
        <v>0</v>
      </c>
      <c r="AJ123" s="25">
        <v>0</v>
      </c>
      <c r="AK123" s="30">
        <f t="shared" si="3"/>
        <v>6449.68</v>
      </c>
      <c r="AL123" s="16"/>
      <c r="AM123" s="16"/>
      <c r="AN123" s="16"/>
    </row>
    <row r="124" spans="1:40" ht="15.75" customHeight="1">
      <c r="A124" s="16"/>
      <c r="B124" s="21">
        <v>105</v>
      </c>
      <c r="C124" s="423"/>
      <c r="D124" s="36" t="s">
        <v>59</v>
      </c>
      <c r="E124" s="23">
        <v>75.64</v>
      </c>
      <c r="F124" s="28">
        <v>2</v>
      </c>
      <c r="G124" s="25">
        <f>'REPRO SEPTIEMBRE'!G143</f>
        <v>0</v>
      </c>
      <c r="H124" s="28">
        <v>2</v>
      </c>
      <c r="I124" s="25">
        <f>'REPRO SEPTIEMBRE'!H143</f>
        <v>0</v>
      </c>
      <c r="J124" s="28">
        <v>2</v>
      </c>
      <c r="K124" s="25">
        <f>'REPRO SEPTIEMBRE'!I143</f>
        <v>0</v>
      </c>
      <c r="L124" s="28">
        <v>2</v>
      </c>
      <c r="M124" s="35">
        <f>'REPRO SEPTIEMBRE'!J143</f>
        <v>0</v>
      </c>
      <c r="N124" s="28">
        <v>2</v>
      </c>
      <c r="O124" s="25">
        <f>'REPRO SEPTIEMBRE'!K143</f>
        <v>0</v>
      </c>
      <c r="P124" s="28">
        <v>2</v>
      </c>
      <c r="Q124" s="25">
        <f>'REPRO SEPTIEMBRE'!L143</f>
        <v>0</v>
      </c>
      <c r="R124" s="28">
        <v>2</v>
      </c>
      <c r="S124" s="25">
        <f>'REPRO SEPTIEMBRE'!M143</f>
        <v>0</v>
      </c>
      <c r="T124" s="28">
        <v>2</v>
      </c>
      <c r="U124" s="25">
        <f>'REPRO SEPTIEMBRE'!N143</f>
        <v>9379.36</v>
      </c>
      <c r="V124" s="24">
        <v>0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7">
        <v>0</v>
      </c>
      <c r="AC124" s="25">
        <v>0</v>
      </c>
      <c r="AD124" s="25">
        <v>0</v>
      </c>
      <c r="AE124" s="25">
        <v>0</v>
      </c>
      <c r="AF124" s="25">
        <f t="shared" si="1"/>
        <v>42240</v>
      </c>
      <c r="AG124" s="25">
        <f t="shared" si="2"/>
        <v>3520</v>
      </c>
      <c r="AH124" s="25">
        <v>0</v>
      </c>
      <c r="AI124" s="25">
        <v>0</v>
      </c>
      <c r="AJ124" s="25">
        <v>0</v>
      </c>
      <c r="AK124" s="30">
        <f t="shared" si="3"/>
        <v>12899.36</v>
      </c>
      <c r="AL124" s="16"/>
      <c r="AM124" s="16"/>
      <c r="AN124" s="16"/>
    </row>
    <row r="125" spans="1:40" ht="15.75" customHeight="1">
      <c r="A125" s="16"/>
      <c r="B125" s="31">
        <v>106</v>
      </c>
      <c r="C125" s="423"/>
      <c r="D125" s="36" t="s">
        <v>57</v>
      </c>
      <c r="E125" s="23">
        <v>71.400000000000006</v>
      </c>
      <c r="F125" s="28">
        <v>1</v>
      </c>
      <c r="G125" s="25">
        <f>'REPRO SEPTIEMBRE'!G144</f>
        <v>0</v>
      </c>
      <c r="H125" s="28">
        <v>1</v>
      </c>
      <c r="I125" s="25">
        <f>'REPRO SEPTIEMBRE'!H144</f>
        <v>0</v>
      </c>
      <c r="J125" s="28">
        <v>1</v>
      </c>
      <c r="K125" s="25">
        <f>'REPRO SEPTIEMBRE'!I144</f>
        <v>0</v>
      </c>
      <c r="L125" s="28">
        <v>1</v>
      </c>
      <c r="M125" s="35">
        <f>'REPRO SEPTIEMBRE'!J144</f>
        <v>0</v>
      </c>
      <c r="N125" s="28">
        <v>1</v>
      </c>
      <c r="O125" s="25">
        <f>'REPRO SEPTIEMBRE'!K144</f>
        <v>0</v>
      </c>
      <c r="P125" s="28">
        <v>1</v>
      </c>
      <c r="Q125" s="25">
        <f>'REPRO SEPTIEMBRE'!L144</f>
        <v>0</v>
      </c>
      <c r="R125" s="28">
        <v>1</v>
      </c>
      <c r="S125" s="25">
        <f>'REPRO SEPTIEMBRE'!M144</f>
        <v>0</v>
      </c>
      <c r="T125" s="28">
        <v>1</v>
      </c>
      <c r="U125" s="25">
        <f>'REPRO SEPTIEMBRE'!N144</f>
        <v>3213.0000000000005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7">
        <v>0</v>
      </c>
      <c r="AC125" s="25">
        <v>0</v>
      </c>
      <c r="AD125" s="25">
        <v>0</v>
      </c>
      <c r="AE125" s="25">
        <v>0</v>
      </c>
      <c r="AF125" s="25">
        <f t="shared" si="1"/>
        <v>21120</v>
      </c>
      <c r="AG125" s="25">
        <f t="shared" si="2"/>
        <v>1760</v>
      </c>
      <c r="AH125" s="25">
        <v>0</v>
      </c>
      <c r="AI125" s="25">
        <v>0</v>
      </c>
      <c r="AJ125" s="25">
        <v>0</v>
      </c>
      <c r="AK125" s="30">
        <f t="shared" si="3"/>
        <v>4973</v>
      </c>
      <c r="AL125" s="16"/>
      <c r="AM125" s="16"/>
      <c r="AN125" s="16"/>
    </row>
    <row r="126" spans="1:40" ht="15.75" customHeight="1">
      <c r="A126" s="16"/>
      <c r="B126" s="21">
        <v>107</v>
      </c>
      <c r="C126" s="423"/>
      <c r="D126" s="36" t="s">
        <v>58</v>
      </c>
      <c r="E126" s="23">
        <v>75.64</v>
      </c>
      <c r="F126" s="28">
        <v>1</v>
      </c>
      <c r="G126" s="25">
        <f>'REPRO SEPTIEMBRE'!G145</f>
        <v>0</v>
      </c>
      <c r="H126" s="28">
        <v>1</v>
      </c>
      <c r="I126" s="25">
        <f>'REPRO SEPTIEMBRE'!H145</f>
        <v>0</v>
      </c>
      <c r="J126" s="28">
        <v>1</v>
      </c>
      <c r="K126" s="25">
        <f>'REPRO SEPTIEMBRE'!I145</f>
        <v>0</v>
      </c>
      <c r="L126" s="28">
        <v>1</v>
      </c>
      <c r="M126" s="35">
        <f>'REPRO SEPTIEMBRE'!J145</f>
        <v>0</v>
      </c>
      <c r="N126" s="28">
        <v>1</v>
      </c>
      <c r="O126" s="25">
        <f>'REPRO SEPTIEMBRE'!K145</f>
        <v>0</v>
      </c>
      <c r="P126" s="28">
        <v>1</v>
      </c>
      <c r="Q126" s="25">
        <f>'REPRO SEPTIEMBRE'!L145</f>
        <v>0</v>
      </c>
      <c r="R126" s="28">
        <v>1</v>
      </c>
      <c r="S126" s="25">
        <f>'REPRO SEPTIEMBRE'!M145</f>
        <v>0</v>
      </c>
      <c r="T126" s="28">
        <v>1</v>
      </c>
      <c r="U126" s="25">
        <f>'REPRO SEPTIEMBRE'!N145</f>
        <v>3403.8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7">
        <v>0</v>
      </c>
      <c r="AC126" s="25">
        <v>0</v>
      </c>
      <c r="AD126" s="25">
        <v>0</v>
      </c>
      <c r="AE126" s="25">
        <v>0</v>
      </c>
      <c r="AF126" s="25">
        <f t="shared" si="1"/>
        <v>21120</v>
      </c>
      <c r="AG126" s="25">
        <f t="shared" si="2"/>
        <v>1760</v>
      </c>
      <c r="AH126" s="25">
        <v>0</v>
      </c>
      <c r="AI126" s="25">
        <v>0</v>
      </c>
      <c r="AJ126" s="25">
        <v>0</v>
      </c>
      <c r="AK126" s="30">
        <f t="shared" si="3"/>
        <v>5163.8</v>
      </c>
      <c r="AL126" s="16"/>
      <c r="AM126" s="16"/>
      <c r="AN126" s="16"/>
    </row>
    <row r="127" spans="1:40" ht="15.75" customHeight="1">
      <c r="A127" s="16"/>
      <c r="B127" s="31">
        <v>108</v>
      </c>
      <c r="C127" s="423"/>
      <c r="D127" s="43" t="s">
        <v>50</v>
      </c>
      <c r="E127" s="44">
        <v>71.400000000000006</v>
      </c>
      <c r="F127" s="40">
        <v>2</v>
      </c>
      <c r="G127" s="25">
        <f>'REPRO SEPTIEMBRE'!G146</f>
        <v>0</v>
      </c>
      <c r="H127" s="40">
        <v>2</v>
      </c>
      <c r="I127" s="25">
        <f>'REPRO SEPTIEMBRE'!H146</f>
        <v>0</v>
      </c>
      <c r="J127" s="40">
        <v>2</v>
      </c>
      <c r="K127" s="25">
        <f>'REPRO SEPTIEMBRE'!I146</f>
        <v>0</v>
      </c>
      <c r="L127" s="40">
        <v>2</v>
      </c>
      <c r="M127" s="35">
        <f>'REPRO SEPTIEMBRE'!J146</f>
        <v>0</v>
      </c>
      <c r="N127" s="40">
        <v>2</v>
      </c>
      <c r="O127" s="25">
        <f>'REPRO SEPTIEMBRE'!K146</f>
        <v>0</v>
      </c>
      <c r="P127" s="40">
        <v>2</v>
      </c>
      <c r="Q127" s="25">
        <f>'REPRO SEPTIEMBRE'!L146</f>
        <v>0</v>
      </c>
      <c r="R127" s="40">
        <v>2</v>
      </c>
      <c r="S127" s="25">
        <f>'REPRO SEPTIEMBRE'!M146</f>
        <v>0</v>
      </c>
      <c r="T127" s="40">
        <v>2</v>
      </c>
      <c r="U127" s="25">
        <f>'REPRO SEPTIEMBRE'!N146</f>
        <v>8853.6</v>
      </c>
      <c r="V127" s="24">
        <v>0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7">
        <v>0</v>
      </c>
      <c r="AC127" s="25">
        <v>0</v>
      </c>
      <c r="AD127" s="25">
        <v>0</v>
      </c>
      <c r="AE127" s="25">
        <v>0</v>
      </c>
      <c r="AF127" s="25">
        <f t="shared" si="1"/>
        <v>42240</v>
      </c>
      <c r="AG127" s="25">
        <f t="shared" si="2"/>
        <v>3520</v>
      </c>
      <c r="AH127" s="25">
        <v>0</v>
      </c>
      <c r="AI127" s="25">
        <v>0</v>
      </c>
      <c r="AJ127" s="25">
        <v>0</v>
      </c>
      <c r="AK127" s="30">
        <f t="shared" si="3"/>
        <v>12373.6</v>
      </c>
      <c r="AL127" s="16"/>
      <c r="AM127" s="16"/>
      <c r="AN127" s="16"/>
    </row>
    <row r="128" spans="1:40" ht="15.75" customHeight="1">
      <c r="A128" s="16"/>
      <c r="B128" s="31">
        <v>109</v>
      </c>
      <c r="C128" s="423"/>
      <c r="D128" s="43" t="s">
        <v>36</v>
      </c>
      <c r="E128" s="44">
        <v>72.540000000000006</v>
      </c>
      <c r="F128" s="40">
        <v>1</v>
      </c>
      <c r="G128" s="25">
        <f>'REPRO SEPTIEMBRE'!G147</f>
        <v>0</v>
      </c>
      <c r="H128" s="40">
        <v>1</v>
      </c>
      <c r="I128" s="25">
        <f>'REPRO SEPTIEMBRE'!H147</f>
        <v>0</v>
      </c>
      <c r="J128" s="40">
        <v>1</v>
      </c>
      <c r="K128" s="25">
        <f>'REPRO SEPTIEMBRE'!I147</f>
        <v>0</v>
      </c>
      <c r="L128" s="40">
        <v>1</v>
      </c>
      <c r="M128" s="35">
        <f>'REPRO SEPTIEMBRE'!J147</f>
        <v>0</v>
      </c>
      <c r="N128" s="40">
        <v>1</v>
      </c>
      <c r="O128" s="25">
        <f>'REPRO SEPTIEMBRE'!K147</f>
        <v>0</v>
      </c>
      <c r="P128" s="40">
        <v>1</v>
      </c>
      <c r="Q128" s="25">
        <f>'REPRO SEPTIEMBRE'!L147</f>
        <v>0</v>
      </c>
      <c r="R128" s="40">
        <v>1</v>
      </c>
      <c r="S128" s="25">
        <f>'REPRO SEPTIEMBRE'!M147</f>
        <v>0</v>
      </c>
      <c r="T128" s="40">
        <v>1</v>
      </c>
      <c r="U128" s="25">
        <f>'REPRO SEPTIEMBRE'!N147</f>
        <v>2248.7400000000002</v>
      </c>
      <c r="V128" s="24">
        <v>0</v>
      </c>
      <c r="W128" s="25">
        <v>0</v>
      </c>
      <c r="X128" s="24">
        <v>0</v>
      </c>
      <c r="Y128" s="25">
        <v>0</v>
      </c>
      <c r="Z128" s="24">
        <v>0</v>
      </c>
      <c r="AA128" s="25">
        <v>0</v>
      </c>
      <c r="AB128" s="27">
        <v>0</v>
      </c>
      <c r="AC128" s="25">
        <v>0</v>
      </c>
      <c r="AD128" s="25">
        <v>0</v>
      </c>
      <c r="AE128" s="25">
        <v>0</v>
      </c>
      <c r="AF128" s="25">
        <f t="shared" si="1"/>
        <v>21120</v>
      </c>
      <c r="AG128" s="25">
        <f t="shared" si="2"/>
        <v>1760</v>
      </c>
      <c r="AH128" s="25">
        <v>0</v>
      </c>
      <c r="AI128" s="25">
        <v>0</v>
      </c>
      <c r="AJ128" s="25">
        <v>0</v>
      </c>
      <c r="AK128" s="30">
        <f t="shared" si="3"/>
        <v>4008.7400000000002</v>
      </c>
      <c r="AL128" s="16"/>
      <c r="AM128" s="16"/>
      <c r="AN128" s="16"/>
    </row>
    <row r="129" spans="1:40" ht="15.75" customHeight="1">
      <c r="A129" s="16"/>
      <c r="B129" s="31">
        <v>110</v>
      </c>
      <c r="C129" s="423"/>
      <c r="D129" s="43" t="s">
        <v>52</v>
      </c>
      <c r="E129" s="44">
        <v>73.59</v>
      </c>
      <c r="F129" s="40">
        <v>2</v>
      </c>
      <c r="G129" s="25">
        <f>'REPRO SEPTIEMBRE'!G148</f>
        <v>0</v>
      </c>
      <c r="H129" s="40">
        <v>2</v>
      </c>
      <c r="I129" s="25">
        <f>'REPRO SEPTIEMBRE'!H148</f>
        <v>0</v>
      </c>
      <c r="J129" s="40">
        <v>2</v>
      </c>
      <c r="K129" s="25">
        <f>'REPRO SEPTIEMBRE'!I148</f>
        <v>0</v>
      </c>
      <c r="L129" s="40">
        <v>2</v>
      </c>
      <c r="M129" s="35">
        <f>'REPRO SEPTIEMBRE'!J148</f>
        <v>0</v>
      </c>
      <c r="N129" s="40">
        <v>2</v>
      </c>
      <c r="O129" s="25">
        <f>'REPRO SEPTIEMBRE'!K148</f>
        <v>0</v>
      </c>
      <c r="P129" s="40">
        <v>2</v>
      </c>
      <c r="Q129" s="25">
        <f>'REPRO SEPTIEMBRE'!L148</f>
        <v>0</v>
      </c>
      <c r="R129" s="40">
        <v>2</v>
      </c>
      <c r="S129" s="25">
        <f>'REPRO SEPTIEMBRE'!M148</f>
        <v>0</v>
      </c>
      <c r="T129" s="40">
        <v>2</v>
      </c>
      <c r="U129" s="25">
        <f>'REPRO SEPTIEMBRE'!N148</f>
        <v>4562.58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7">
        <v>0</v>
      </c>
      <c r="AC129" s="25">
        <v>0</v>
      </c>
      <c r="AD129" s="25">
        <v>0</v>
      </c>
      <c r="AE129" s="25">
        <v>0</v>
      </c>
      <c r="AF129" s="25">
        <f t="shared" si="1"/>
        <v>42240</v>
      </c>
      <c r="AG129" s="25">
        <f t="shared" si="2"/>
        <v>3520</v>
      </c>
      <c r="AH129" s="25">
        <v>0</v>
      </c>
      <c r="AI129" s="25">
        <v>0</v>
      </c>
      <c r="AJ129" s="25">
        <v>0</v>
      </c>
      <c r="AK129" s="30">
        <f t="shared" si="3"/>
        <v>8082.58</v>
      </c>
      <c r="AL129" s="16"/>
      <c r="AM129" s="16"/>
      <c r="AN129" s="16"/>
    </row>
    <row r="130" spans="1:40" ht="15.75" customHeight="1">
      <c r="A130" s="16"/>
      <c r="B130" s="21">
        <v>111</v>
      </c>
      <c r="C130" s="423"/>
      <c r="D130" s="43" t="s">
        <v>53</v>
      </c>
      <c r="E130" s="44">
        <v>74.63</v>
      </c>
      <c r="F130" s="40">
        <v>2</v>
      </c>
      <c r="G130" s="25">
        <f>'REPRO SEPTIEMBRE'!G149</f>
        <v>0</v>
      </c>
      <c r="H130" s="40">
        <v>2</v>
      </c>
      <c r="I130" s="25">
        <f>'REPRO SEPTIEMBRE'!H149</f>
        <v>0</v>
      </c>
      <c r="J130" s="40">
        <v>2</v>
      </c>
      <c r="K130" s="25">
        <f>'REPRO SEPTIEMBRE'!I149</f>
        <v>0</v>
      </c>
      <c r="L130" s="40">
        <v>2</v>
      </c>
      <c r="M130" s="35">
        <f>'REPRO SEPTIEMBRE'!J149</f>
        <v>0</v>
      </c>
      <c r="N130" s="40">
        <v>2</v>
      </c>
      <c r="O130" s="25">
        <f>'REPRO SEPTIEMBRE'!K149</f>
        <v>0</v>
      </c>
      <c r="P130" s="40">
        <v>2</v>
      </c>
      <c r="Q130" s="25">
        <f>'REPRO SEPTIEMBRE'!L149</f>
        <v>0</v>
      </c>
      <c r="R130" s="40">
        <v>2</v>
      </c>
      <c r="S130" s="25">
        <f>'REPRO SEPTIEMBRE'!M149</f>
        <v>0</v>
      </c>
      <c r="T130" s="40">
        <v>2</v>
      </c>
      <c r="U130" s="25">
        <f>'REPRO SEPTIEMBRE'!N149</f>
        <v>4627.0599999999995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7">
        <v>0</v>
      </c>
      <c r="AC130" s="25">
        <v>0</v>
      </c>
      <c r="AD130" s="25">
        <v>0</v>
      </c>
      <c r="AE130" s="25">
        <v>0</v>
      </c>
      <c r="AF130" s="25">
        <f t="shared" si="1"/>
        <v>42240</v>
      </c>
      <c r="AG130" s="25">
        <f t="shared" si="2"/>
        <v>3520</v>
      </c>
      <c r="AH130" s="25">
        <v>0</v>
      </c>
      <c r="AI130" s="25">
        <v>0</v>
      </c>
      <c r="AJ130" s="25">
        <v>0</v>
      </c>
      <c r="AK130" s="30">
        <f t="shared" si="3"/>
        <v>8147.0599999999995</v>
      </c>
      <c r="AL130" s="16"/>
      <c r="AM130" s="16"/>
      <c r="AN130" s="16"/>
    </row>
    <row r="131" spans="1:40" ht="15.75" customHeight="1">
      <c r="A131" s="16"/>
      <c r="B131" s="31">
        <v>112</v>
      </c>
      <c r="C131" s="423"/>
      <c r="D131" s="43" t="s">
        <v>37</v>
      </c>
      <c r="E131" s="44">
        <v>71.400000000000006</v>
      </c>
      <c r="F131" s="40">
        <v>2</v>
      </c>
      <c r="G131" s="25">
        <f>'REPRO SEPTIEMBRE'!G150</f>
        <v>0</v>
      </c>
      <c r="H131" s="40">
        <v>2</v>
      </c>
      <c r="I131" s="25">
        <f>'REPRO SEPTIEMBRE'!H150</f>
        <v>0</v>
      </c>
      <c r="J131" s="40">
        <v>2</v>
      </c>
      <c r="K131" s="25">
        <f>'REPRO SEPTIEMBRE'!I150</f>
        <v>0</v>
      </c>
      <c r="L131" s="40">
        <v>2</v>
      </c>
      <c r="M131" s="35">
        <f>'REPRO SEPTIEMBRE'!J150</f>
        <v>0</v>
      </c>
      <c r="N131" s="40">
        <v>2</v>
      </c>
      <c r="O131" s="25">
        <f>'REPRO SEPTIEMBRE'!K150</f>
        <v>0</v>
      </c>
      <c r="P131" s="40">
        <v>2</v>
      </c>
      <c r="Q131" s="25">
        <f>'REPRO SEPTIEMBRE'!L150</f>
        <v>0</v>
      </c>
      <c r="R131" s="40">
        <v>2</v>
      </c>
      <c r="S131" s="25">
        <f>'REPRO SEPTIEMBRE'!M150</f>
        <v>0</v>
      </c>
      <c r="T131" s="40">
        <v>2</v>
      </c>
      <c r="U131" s="25">
        <f>'REPRO SEPTIEMBRE'!N150</f>
        <v>4426.8</v>
      </c>
      <c r="V131" s="24">
        <v>0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7">
        <v>0</v>
      </c>
      <c r="AC131" s="25">
        <v>0</v>
      </c>
      <c r="AD131" s="25">
        <v>0</v>
      </c>
      <c r="AE131" s="25">
        <v>0</v>
      </c>
      <c r="AF131" s="25">
        <f t="shared" si="1"/>
        <v>42240</v>
      </c>
      <c r="AG131" s="25">
        <f t="shared" si="2"/>
        <v>3520</v>
      </c>
      <c r="AH131" s="25">
        <v>0</v>
      </c>
      <c r="AI131" s="25">
        <v>0</v>
      </c>
      <c r="AJ131" s="25">
        <v>0</v>
      </c>
      <c r="AK131" s="30">
        <f t="shared" si="3"/>
        <v>7946.8</v>
      </c>
      <c r="AL131" s="16"/>
      <c r="AM131" s="16"/>
      <c r="AN131" s="16"/>
    </row>
    <row r="132" spans="1:40" ht="15.75" customHeight="1">
      <c r="A132" s="16"/>
      <c r="B132" s="31">
        <v>113</v>
      </c>
      <c r="C132" s="423"/>
      <c r="D132" s="43" t="s">
        <v>37</v>
      </c>
      <c r="E132" s="44">
        <v>71.400000000000006</v>
      </c>
      <c r="F132" s="40">
        <v>1</v>
      </c>
      <c r="G132" s="25">
        <f>'REPRO SEPTIEMBRE'!G151</f>
        <v>0</v>
      </c>
      <c r="H132" s="40">
        <v>1</v>
      </c>
      <c r="I132" s="25">
        <f>'REPRO SEPTIEMBRE'!H151</f>
        <v>0</v>
      </c>
      <c r="J132" s="40">
        <v>1</v>
      </c>
      <c r="K132" s="25">
        <f>'REPRO SEPTIEMBRE'!I151</f>
        <v>0</v>
      </c>
      <c r="L132" s="40">
        <v>1</v>
      </c>
      <c r="M132" s="35">
        <f>'REPRO SEPTIEMBRE'!J151</f>
        <v>0</v>
      </c>
      <c r="N132" s="40">
        <v>1</v>
      </c>
      <c r="O132" s="25">
        <f>'REPRO SEPTIEMBRE'!K151</f>
        <v>0</v>
      </c>
      <c r="P132" s="40">
        <v>1</v>
      </c>
      <c r="Q132" s="25">
        <f>'REPRO SEPTIEMBRE'!L151</f>
        <v>0</v>
      </c>
      <c r="R132" s="40">
        <v>1</v>
      </c>
      <c r="S132" s="25">
        <f>'REPRO SEPTIEMBRE'!M151</f>
        <v>0</v>
      </c>
      <c r="T132" s="40">
        <v>1</v>
      </c>
      <c r="U132" s="25">
        <f>'REPRO SEPTIEMBRE'!N151</f>
        <v>0</v>
      </c>
      <c r="V132" s="24">
        <v>0</v>
      </c>
      <c r="W132" s="25">
        <v>0</v>
      </c>
      <c r="X132" s="24">
        <v>0</v>
      </c>
      <c r="Y132" s="25">
        <v>0</v>
      </c>
      <c r="Z132" s="24">
        <v>0</v>
      </c>
      <c r="AA132" s="25">
        <v>0</v>
      </c>
      <c r="AB132" s="27">
        <v>0</v>
      </c>
      <c r="AC132" s="25">
        <v>0</v>
      </c>
      <c r="AD132" s="25">
        <v>0</v>
      </c>
      <c r="AE132" s="25">
        <v>0</v>
      </c>
      <c r="AF132" s="25">
        <f t="shared" si="1"/>
        <v>21120</v>
      </c>
      <c r="AG132" s="25">
        <f t="shared" si="2"/>
        <v>1760</v>
      </c>
      <c r="AH132" s="25">
        <v>0</v>
      </c>
      <c r="AI132" s="25">
        <v>0</v>
      </c>
      <c r="AJ132" s="25">
        <v>0</v>
      </c>
      <c r="AK132" s="30">
        <f t="shared" si="3"/>
        <v>1760</v>
      </c>
      <c r="AL132" s="16"/>
      <c r="AM132" s="16"/>
      <c r="AN132" s="16"/>
    </row>
    <row r="133" spans="1:40" ht="15.75" customHeight="1">
      <c r="A133" s="16"/>
      <c r="B133" s="31">
        <v>114</v>
      </c>
      <c r="C133" s="423"/>
      <c r="D133" s="43" t="s">
        <v>45</v>
      </c>
      <c r="E133" s="44">
        <v>78.25</v>
      </c>
      <c r="F133" s="40">
        <v>5</v>
      </c>
      <c r="G133" s="25">
        <f>'REPRO SEPTIEMBRE'!G152</f>
        <v>0</v>
      </c>
      <c r="H133" s="40">
        <v>5</v>
      </c>
      <c r="I133" s="25">
        <f>'REPRO SEPTIEMBRE'!H152</f>
        <v>0</v>
      </c>
      <c r="J133" s="40">
        <v>5</v>
      </c>
      <c r="K133" s="25">
        <f>'REPRO SEPTIEMBRE'!I152</f>
        <v>0</v>
      </c>
      <c r="L133" s="40">
        <v>5</v>
      </c>
      <c r="M133" s="35">
        <f>'REPRO SEPTIEMBRE'!J152</f>
        <v>0</v>
      </c>
      <c r="N133" s="40">
        <v>5</v>
      </c>
      <c r="O133" s="25">
        <f>'REPRO SEPTIEMBRE'!K152</f>
        <v>0</v>
      </c>
      <c r="P133" s="40">
        <v>5</v>
      </c>
      <c r="Q133" s="25">
        <f>'REPRO SEPTIEMBRE'!L152</f>
        <v>0</v>
      </c>
      <c r="R133" s="40">
        <v>5</v>
      </c>
      <c r="S133" s="25">
        <f>'REPRO SEPTIEMBRE'!M152</f>
        <v>0</v>
      </c>
      <c r="T133" s="40">
        <v>5</v>
      </c>
      <c r="U133" s="25">
        <f>'REPRO SEPTIEMBRE'!N152</f>
        <v>12128.75</v>
      </c>
      <c r="V133" s="24">
        <v>0</v>
      </c>
      <c r="W133" s="25">
        <v>0</v>
      </c>
      <c r="X133" s="24">
        <v>0</v>
      </c>
      <c r="Y133" s="25">
        <v>0</v>
      </c>
      <c r="Z133" s="24">
        <v>0</v>
      </c>
      <c r="AA133" s="25">
        <v>0</v>
      </c>
      <c r="AB133" s="27">
        <v>0</v>
      </c>
      <c r="AC133" s="25">
        <v>0</v>
      </c>
      <c r="AD133" s="25">
        <v>0</v>
      </c>
      <c r="AE133" s="25">
        <v>0</v>
      </c>
      <c r="AF133" s="25">
        <f t="shared" si="1"/>
        <v>105600</v>
      </c>
      <c r="AG133" s="25">
        <f t="shared" si="2"/>
        <v>8800</v>
      </c>
      <c r="AH133" s="25">
        <v>0</v>
      </c>
      <c r="AI133" s="25">
        <v>0</v>
      </c>
      <c r="AJ133" s="25">
        <v>0</v>
      </c>
      <c r="AK133" s="30">
        <f t="shared" si="3"/>
        <v>20928.75</v>
      </c>
      <c r="AL133" s="16"/>
      <c r="AM133" s="16"/>
      <c r="AN133" s="16"/>
    </row>
    <row r="134" spans="1:40" ht="15.75" customHeight="1">
      <c r="A134" s="16"/>
      <c r="B134" s="21">
        <v>115</v>
      </c>
      <c r="C134" s="423"/>
      <c r="D134" s="43" t="s">
        <v>46</v>
      </c>
      <c r="E134" s="44">
        <v>71.400000000000006</v>
      </c>
      <c r="F134" s="40">
        <v>12</v>
      </c>
      <c r="G134" s="25">
        <f>'REPRO SEPTIEMBRE'!G153</f>
        <v>0</v>
      </c>
      <c r="H134" s="40">
        <v>12</v>
      </c>
      <c r="I134" s="25">
        <f>'REPRO SEPTIEMBRE'!H153</f>
        <v>0</v>
      </c>
      <c r="J134" s="40">
        <v>12</v>
      </c>
      <c r="K134" s="25">
        <f>'REPRO SEPTIEMBRE'!I153</f>
        <v>0</v>
      </c>
      <c r="L134" s="40">
        <v>12</v>
      </c>
      <c r="M134" s="35">
        <f>'REPRO SEPTIEMBRE'!J153</f>
        <v>0</v>
      </c>
      <c r="N134" s="40">
        <v>12</v>
      </c>
      <c r="O134" s="25">
        <f>'REPRO SEPTIEMBRE'!K153</f>
        <v>0</v>
      </c>
      <c r="P134" s="40">
        <v>12</v>
      </c>
      <c r="Q134" s="25">
        <f>'REPRO SEPTIEMBRE'!L153</f>
        <v>0</v>
      </c>
      <c r="R134" s="40">
        <v>12</v>
      </c>
      <c r="S134" s="25">
        <f>'REPRO SEPTIEMBRE'!M153</f>
        <v>0</v>
      </c>
      <c r="T134" s="40">
        <v>12</v>
      </c>
      <c r="U134" s="25">
        <f>'REPRO SEPTIEMBRE'!N153</f>
        <v>26560.800000000003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7">
        <v>0</v>
      </c>
      <c r="AC134" s="25">
        <v>0</v>
      </c>
      <c r="AD134" s="25">
        <v>0</v>
      </c>
      <c r="AE134" s="25">
        <v>0</v>
      </c>
      <c r="AF134" s="25">
        <f t="shared" si="1"/>
        <v>253440</v>
      </c>
      <c r="AG134" s="25">
        <f t="shared" si="2"/>
        <v>21120</v>
      </c>
      <c r="AH134" s="25">
        <v>0</v>
      </c>
      <c r="AI134" s="25">
        <v>0</v>
      </c>
      <c r="AJ134" s="25">
        <v>0</v>
      </c>
      <c r="AK134" s="30">
        <f t="shared" si="3"/>
        <v>47680.800000000003</v>
      </c>
      <c r="AL134" s="16"/>
      <c r="AM134" s="16"/>
      <c r="AN134" s="16"/>
    </row>
    <row r="135" spans="1:40" ht="15.75" customHeight="1">
      <c r="A135" s="16"/>
      <c r="B135" s="31">
        <v>116</v>
      </c>
      <c r="C135" s="423"/>
      <c r="D135" s="43" t="s">
        <v>46</v>
      </c>
      <c r="E135" s="44">
        <v>71.400000000000006</v>
      </c>
      <c r="F135" s="40">
        <v>1</v>
      </c>
      <c r="G135" s="25">
        <f>'REPRO SEPTIEMBRE'!G154</f>
        <v>0</v>
      </c>
      <c r="H135" s="40">
        <v>1</v>
      </c>
      <c r="I135" s="25">
        <f>'REPRO SEPTIEMBRE'!H154</f>
        <v>0</v>
      </c>
      <c r="J135" s="40">
        <v>1</v>
      </c>
      <c r="K135" s="25">
        <f>'REPRO SEPTIEMBRE'!I154</f>
        <v>0</v>
      </c>
      <c r="L135" s="40">
        <v>1</v>
      </c>
      <c r="M135" s="35">
        <f>'REPRO SEPTIEMBRE'!J154</f>
        <v>0</v>
      </c>
      <c r="N135" s="40">
        <v>1</v>
      </c>
      <c r="O135" s="25">
        <f>'REPRO SEPTIEMBRE'!K154</f>
        <v>0</v>
      </c>
      <c r="P135" s="40">
        <v>1</v>
      </c>
      <c r="Q135" s="25">
        <f>'REPRO SEPTIEMBRE'!L154</f>
        <v>0</v>
      </c>
      <c r="R135" s="40">
        <v>1</v>
      </c>
      <c r="S135" s="25">
        <f>'REPRO SEPTIEMBRE'!M154</f>
        <v>0</v>
      </c>
      <c r="T135" s="40">
        <v>1</v>
      </c>
      <c r="U135" s="25">
        <f>'REPRO SEPTIEMBRE'!N154</f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7">
        <v>0</v>
      </c>
      <c r="AC135" s="25">
        <v>0</v>
      </c>
      <c r="AD135" s="25">
        <v>0</v>
      </c>
      <c r="AE135" s="25">
        <v>0</v>
      </c>
      <c r="AF135" s="25">
        <f t="shared" si="1"/>
        <v>21120</v>
      </c>
      <c r="AG135" s="25">
        <f t="shared" si="2"/>
        <v>1760</v>
      </c>
      <c r="AH135" s="25">
        <v>0</v>
      </c>
      <c r="AI135" s="25">
        <v>0</v>
      </c>
      <c r="AJ135" s="25">
        <v>0</v>
      </c>
      <c r="AK135" s="30">
        <f t="shared" si="3"/>
        <v>1760</v>
      </c>
      <c r="AL135" s="16"/>
      <c r="AM135" s="16"/>
      <c r="AN135" s="16"/>
    </row>
    <row r="136" spans="1:40" ht="15.75" customHeight="1">
      <c r="A136" s="16"/>
      <c r="B136" s="31">
        <v>117</v>
      </c>
      <c r="C136" s="423"/>
      <c r="D136" s="43" t="s">
        <v>50</v>
      </c>
      <c r="E136" s="44">
        <v>71.400000000000006</v>
      </c>
      <c r="F136" s="40">
        <v>6</v>
      </c>
      <c r="G136" s="25">
        <f>'REPRO SEPTIEMBRE'!G155</f>
        <v>0</v>
      </c>
      <c r="H136" s="40">
        <v>6</v>
      </c>
      <c r="I136" s="25">
        <f>'REPRO SEPTIEMBRE'!H155</f>
        <v>0</v>
      </c>
      <c r="J136" s="40">
        <v>6</v>
      </c>
      <c r="K136" s="25">
        <f>'REPRO SEPTIEMBRE'!I155</f>
        <v>0</v>
      </c>
      <c r="L136" s="40">
        <v>6</v>
      </c>
      <c r="M136" s="35">
        <f>'REPRO SEPTIEMBRE'!J155</f>
        <v>0</v>
      </c>
      <c r="N136" s="40">
        <v>6</v>
      </c>
      <c r="O136" s="25">
        <f>'REPRO SEPTIEMBRE'!K155</f>
        <v>0</v>
      </c>
      <c r="P136" s="40">
        <v>6</v>
      </c>
      <c r="Q136" s="25">
        <f>'REPRO SEPTIEMBRE'!L155</f>
        <v>0</v>
      </c>
      <c r="R136" s="40">
        <v>6</v>
      </c>
      <c r="S136" s="25">
        <f>'REPRO SEPTIEMBRE'!M155</f>
        <v>0</v>
      </c>
      <c r="T136" s="40">
        <v>6</v>
      </c>
      <c r="U136" s="25">
        <f>'REPRO SEPTIEMBRE'!N155</f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7">
        <v>0</v>
      </c>
      <c r="AC136" s="25">
        <v>0</v>
      </c>
      <c r="AD136" s="25">
        <v>0</v>
      </c>
      <c r="AE136" s="25">
        <v>0</v>
      </c>
      <c r="AF136" s="25">
        <f t="shared" si="1"/>
        <v>126720</v>
      </c>
      <c r="AG136" s="25">
        <f t="shared" si="2"/>
        <v>10560</v>
      </c>
      <c r="AH136" s="25">
        <v>0</v>
      </c>
      <c r="AI136" s="25">
        <v>0</v>
      </c>
      <c r="AJ136" s="25">
        <v>0</v>
      </c>
      <c r="AK136" s="30">
        <f t="shared" si="3"/>
        <v>10560</v>
      </c>
      <c r="AL136" s="16"/>
      <c r="AM136" s="16"/>
      <c r="AN136" s="16"/>
    </row>
    <row r="137" spans="1:40" ht="15.75" customHeight="1">
      <c r="A137" s="16"/>
      <c r="B137" s="31">
        <v>118</v>
      </c>
      <c r="C137" s="423"/>
      <c r="D137" s="43" t="s">
        <v>50</v>
      </c>
      <c r="E137" s="44">
        <v>71.400000000000006</v>
      </c>
      <c r="F137" s="40">
        <v>118</v>
      </c>
      <c r="G137" s="25">
        <f>'REPRO SEPTIEMBRE'!G156</f>
        <v>0</v>
      </c>
      <c r="H137" s="40">
        <v>118</v>
      </c>
      <c r="I137" s="25">
        <f>'REPRO SEPTIEMBRE'!H156</f>
        <v>0</v>
      </c>
      <c r="J137" s="40">
        <v>118</v>
      </c>
      <c r="K137" s="25">
        <f>'REPRO SEPTIEMBRE'!I156</f>
        <v>0</v>
      </c>
      <c r="L137" s="40">
        <v>118</v>
      </c>
      <c r="M137" s="35">
        <f>'REPRO SEPTIEMBRE'!J156</f>
        <v>0</v>
      </c>
      <c r="N137" s="40">
        <v>118</v>
      </c>
      <c r="O137" s="25">
        <f>'REPRO SEPTIEMBRE'!K156</f>
        <v>0</v>
      </c>
      <c r="P137" s="40">
        <v>118</v>
      </c>
      <c r="Q137" s="25">
        <f>'REPRO SEPTIEMBRE'!L156</f>
        <v>0</v>
      </c>
      <c r="R137" s="40">
        <v>118</v>
      </c>
      <c r="S137" s="25">
        <f>'REPRO SEPTIEMBRE'!M156</f>
        <v>0</v>
      </c>
      <c r="T137" s="40">
        <v>118</v>
      </c>
      <c r="U137" s="25">
        <f>'REPRO SEPTIEMBRE'!N156</f>
        <v>261181.2</v>
      </c>
      <c r="V137" s="24">
        <v>0</v>
      </c>
      <c r="W137" s="25">
        <v>0</v>
      </c>
      <c r="X137" s="24">
        <v>0</v>
      </c>
      <c r="Y137" s="25">
        <v>0</v>
      </c>
      <c r="Z137" s="24">
        <v>0</v>
      </c>
      <c r="AA137" s="25">
        <v>0</v>
      </c>
      <c r="AB137" s="27">
        <v>0</v>
      </c>
      <c r="AC137" s="25">
        <v>0</v>
      </c>
      <c r="AD137" s="25">
        <v>0</v>
      </c>
      <c r="AE137" s="25">
        <v>0</v>
      </c>
      <c r="AF137" s="25">
        <f t="shared" si="1"/>
        <v>2492160</v>
      </c>
      <c r="AG137" s="25">
        <f t="shared" si="2"/>
        <v>207680</v>
      </c>
      <c r="AH137" s="25">
        <v>0</v>
      </c>
      <c r="AI137" s="25">
        <v>0</v>
      </c>
      <c r="AJ137" s="25">
        <v>0</v>
      </c>
      <c r="AK137" s="30">
        <f t="shared" si="3"/>
        <v>468861.2</v>
      </c>
      <c r="AL137" s="16"/>
      <c r="AM137" s="16"/>
      <c r="AN137" s="16"/>
    </row>
    <row r="138" spans="1:40" ht="15.75" customHeight="1">
      <c r="A138" s="16"/>
      <c r="B138" s="21">
        <v>119</v>
      </c>
      <c r="C138" s="423"/>
      <c r="D138" s="36" t="s">
        <v>37</v>
      </c>
      <c r="E138" s="23">
        <v>71.400000000000006</v>
      </c>
      <c r="F138" s="28">
        <v>5</v>
      </c>
      <c r="G138" s="25">
        <f>'REPRO SEPTIEMBRE'!G157</f>
        <v>11067</v>
      </c>
      <c r="H138" s="28">
        <v>5</v>
      </c>
      <c r="I138" s="25">
        <f>'REPRO SEPTIEMBRE'!H157</f>
        <v>9996</v>
      </c>
      <c r="J138" s="28">
        <v>5</v>
      </c>
      <c r="K138" s="25">
        <f>'REPRO SEPTIEMBRE'!I157</f>
        <v>11067</v>
      </c>
      <c r="L138" s="28">
        <v>5</v>
      </c>
      <c r="M138" s="35">
        <f>'REPRO SEPTIEMBRE'!J157</f>
        <v>10710</v>
      </c>
      <c r="N138" s="28">
        <v>5</v>
      </c>
      <c r="O138" s="25">
        <f>'REPRO SEPTIEMBRE'!K157</f>
        <v>11067</v>
      </c>
      <c r="P138" s="28">
        <v>5</v>
      </c>
      <c r="Q138" s="25">
        <f>'REPRO SEPTIEMBRE'!L157</f>
        <v>10710</v>
      </c>
      <c r="R138" s="28">
        <v>5</v>
      </c>
      <c r="S138" s="25">
        <f>'REPRO SEPTIEMBRE'!M157</f>
        <v>11067</v>
      </c>
      <c r="T138" s="28">
        <v>5</v>
      </c>
      <c r="U138" s="25">
        <f>'REPRO SEPTIEMBRE'!N157</f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7">
        <v>0</v>
      </c>
      <c r="AC138" s="25">
        <v>0</v>
      </c>
      <c r="AD138" s="25">
        <v>0</v>
      </c>
      <c r="AE138" s="25">
        <v>0</v>
      </c>
      <c r="AF138" s="25">
        <f t="shared" si="1"/>
        <v>105600</v>
      </c>
      <c r="AG138" s="25">
        <f t="shared" si="2"/>
        <v>8800</v>
      </c>
      <c r="AH138" s="25">
        <v>0</v>
      </c>
      <c r="AI138" s="25">
        <v>0</v>
      </c>
      <c r="AJ138" s="25">
        <v>0</v>
      </c>
      <c r="AK138" s="30">
        <f t="shared" si="3"/>
        <v>84484</v>
      </c>
      <c r="AL138" s="16"/>
      <c r="AM138" s="16"/>
      <c r="AN138" s="16"/>
    </row>
    <row r="139" spans="1:40" ht="15.75" customHeight="1">
      <c r="A139" s="16"/>
      <c r="B139" s="31">
        <v>120</v>
      </c>
      <c r="C139" s="423"/>
      <c r="D139" s="36" t="s">
        <v>37</v>
      </c>
      <c r="E139" s="23">
        <v>71.400000000000006</v>
      </c>
      <c r="F139" s="28">
        <v>1</v>
      </c>
      <c r="G139" s="25">
        <f>'REPRO SEPTIEMBRE'!G158</f>
        <v>2213.4</v>
      </c>
      <c r="H139" s="28">
        <v>1</v>
      </c>
      <c r="I139" s="25">
        <f>'REPRO SEPTIEMBRE'!H158</f>
        <v>0</v>
      </c>
      <c r="J139" s="28">
        <v>1</v>
      </c>
      <c r="K139" s="25">
        <f>'REPRO SEPTIEMBRE'!I158</f>
        <v>0</v>
      </c>
      <c r="L139" s="28">
        <v>1</v>
      </c>
      <c r="M139" s="35">
        <f>'REPRO SEPTIEMBRE'!J158</f>
        <v>0</v>
      </c>
      <c r="N139" s="28">
        <v>1</v>
      </c>
      <c r="O139" s="25">
        <f>'REPRO SEPTIEMBRE'!K158</f>
        <v>0</v>
      </c>
      <c r="P139" s="28">
        <v>1</v>
      </c>
      <c r="Q139" s="25">
        <f>'REPRO SEPTIEMBRE'!L158</f>
        <v>0</v>
      </c>
      <c r="R139" s="28">
        <v>1</v>
      </c>
      <c r="S139" s="25">
        <f>'REPRO SEPTIEMBRE'!M158</f>
        <v>0</v>
      </c>
      <c r="T139" s="28">
        <v>1</v>
      </c>
      <c r="U139" s="25">
        <f>'REPRO SEPTIEMBRE'!N158</f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7">
        <v>0</v>
      </c>
      <c r="AC139" s="25">
        <v>0</v>
      </c>
      <c r="AD139" s="25">
        <v>0</v>
      </c>
      <c r="AE139" s="25">
        <v>0</v>
      </c>
      <c r="AF139" s="25">
        <f t="shared" si="1"/>
        <v>21120</v>
      </c>
      <c r="AG139" s="25">
        <f t="shared" si="2"/>
        <v>1760</v>
      </c>
      <c r="AH139" s="25">
        <v>0</v>
      </c>
      <c r="AI139" s="25">
        <v>0</v>
      </c>
      <c r="AJ139" s="25">
        <v>0</v>
      </c>
      <c r="AK139" s="30">
        <f t="shared" si="3"/>
        <v>3973.4</v>
      </c>
      <c r="AL139" s="16"/>
      <c r="AM139" s="16"/>
      <c r="AN139" s="16"/>
    </row>
    <row r="140" spans="1:40" ht="15.75" customHeight="1">
      <c r="A140" s="16"/>
      <c r="B140" s="31">
        <v>121</v>
      </c>
      <c r="C140" s="423"/>
      <c r="D140" s="36" t="s">
        <v>38</v>
      </c>
      <c r="E140" s="23">
        <v>71.400000000000006</v>
      </c>
      <c r="F140" s="28">
        <v>1</v>
      </c>
      <c r="G140" s="25">
        <f>'REPRO SEPTIEMBRE'!G159</f>
        <v>2213.4</v>
      </c>
      <c r="H140" s="28">
        <v>1</v>
      </c>
      <c r="I140" s="25">
        <f>'REPRO SEPTIEMBRE'!H159</f>
        <v>1999.2000000000003</v>
      </c>
      <c r="J140" s="28">
        <v>1</v>
      </c>
      <c r="K140" s="25">
        <f>'REPRO SEPTIEMBRE'!I159</f>
        <v>2213.4</v>
      </c>
      <c r="L140" s="28">
        <v>1</v>
      </c>
      <c r="M140" s="35">
        <f>'REPRO SEPTIEMBRE'!J159</f>
        <v>2142</v>
      </c>
      <c r="N140" s="28">
        <v>1</v>
      </c>
      <c r="O140" s="25">
        <f>'REPRO SEPTIEMBRE'!K159</f>
        <v>2213.4</v>
      </c>
      <c r="P140" s="28">
        <v>1</v>
      </c>
      <c r="Q140" s="25">
        <f>'REPRO SEPTIEMBRE'!L159</f>
        <v>2142</v>
      </c>
      <c r="R140" s="28">
        <v>1</v>
      </c>
      <c r="S140" s="25">
        <f>'REPRO SEPTIEMBRE'!M159</f>
        <v>2213.4</v>
      </c>
      <c r="T140" s="28">
        <v>1</v>
      </c>
      <c r="U140" s="25">
        <f>'REPRO SEPTIEMBRE'!N159</f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7">
        <v>0</v>
      </c>
      <c r="AC140" s="25">
        <v>0</v>
      </c>
      <c r="AD140" s="25">
        <v>0</v>
      </c>
      <c r="AE140" s="25">
        <v>0</v>
      </c>
      <c r="AF140" s="25">
        <f t="shared" si="1"/>
        <v>21120</v>
      </c>
      <c r="AG140" s="25">
        <f t="shared" si="2"/>
        <v>1760</v>
      </c>
      <c r="AH140" s="25">
        <v>0</v>
      </c>
      <c r="AI140" s="25">
        <v>0</v>
      </c>
      <c r="AJ140" s="25">
        <v>0</v>
      </c>
      <c r="AK140" s="30">
        <f t="shared" si="3"/>
        <v>16896.8</v>
      </c>
      <c r="AL140" s="16"/>
      <c r="AM140" s="16"/>
      <c r="AN140" s="16"/>
    </row>
    <row r="141" spans="1:40" ht="15.75" customHeight="1">
      <c r="A141" s="16"/>
      <c r="B141" s="31">
        <v>122</v>
      </c>
      <c r="C141" s="423"/>
      <c r="D141" s="36" t="s">
        <v>45</v>
      </c>
      <c r="E141" s="23">
        <v>78.25</v>
      </c>
      <c r="F141" s="28">
        <v>1</v>
      </c>
      <c r="G141" s="25">
        <f>'REPRO SEPTIEMBRE'!G160</f>
        <v>2425.75</v>
      </c>
      <c r="H141" s="28">
        <v>1</v>
      </c>
      <c r="I141" s="25">
        <f>'REPRO SEPTIEMBRE'!H160</f>
        <v>2191</v>
      </c>
      <c r="J141" s="28">
        <v>1</v>
      </c>
      <c r="K141" s="25">
        <f>'REPRO SEPTIEMBRE'!I160</f>
        <v>2425.75</v>
      </c>
      <c r="L141" s="28">
        <v>1</v>
      </c>
      <c r="M141" s="35">
        <f>'REPRO SEPTIEMBRE'!J160</f>
        <v>2347.5</v>
      </c>
      <c r="N141" s="28">
        <v>1</v>
      </c>
      <c r="O141" s="25">
        <f>'REPRO SEPTIEMBRE'!K160</f>
        <v>2425.75</v>
      </c>
      <c r="P141" s="28">
        <v>1</v>
      </c>
      <c r="Q141" s="25">
        <f>'REPRO SEPTIEMBRE'!L160</f>
        <v>2347.5</v>
      </c>
      <c r="R141" s="28">
        <v>1</v>
      </c>
      <c r="S141" s="25">
        <f>'REPRO SEPTIEMBRE'!M160</f>
        <v>2425.75</v>
      </c>
      <c r="T141" s="28">
        <v>1</v>
      </c>
      <c r="U141" s="25">
        <f>'REPRO SEPTIEMBRE'!N160</f>
        <v>0</v>
      </c>
      <c r="V141" s="24">
        <v>0</v>
      </c>
      <c r="W141" s="25">
        <v>0</v>
      </c>
      <c r="X141" s="24">
        <v>0</v>
      </c>
      <c r="Y141" s="25">
        <v>0</v>
      </c>
      <c r="Z141" s="24">
        <v>0</v>
      </c>
      <c r="AA141" s="25">
        <v>0</v>
      </c>
      <c r="AB141" s="27">
        <v>0</v>
      </c>
      <c r="AC141" s="25">
        <v>0</v>
      </c>
      <c r="AD141" s="25">
        <v>0</v>
      </c>
      <c r="AE141" s="25">
        <v>0</v>
      </c>
      <c r="AF141" s="25">
        <f t="shared" si="1"/>
        <v>21120</v>
      </c>
      <c r="AG141" s="25">
        <f t="shared" si="2"/>
        <v>1760</v>
      </c>
      <c r="AH141" s="25">
        <v>0</v>
      </c>
      <c r="AI141" s="25">
        <v>0</v>
      </c>
      <c r="AJ141" s="25">
        <v>0</v>
      </c>
      <c r="AK141" s="30">
        <f t="shared" si="3"/>
        <v>18349</v>
      </c>
      <c r="AL141" s="16"/>
      <c r="AM141" s="16"/>
      <c r="AN141" s="16"/>
    </row>
    <row r="142" spans="1:40" ht="15.75" customHeight="1">
      <c r="A142" s="16"/>
      <c r="B142" s="21">
        <v>123</v>
      </c>
      <c r="C142" s="423"/>
      <c r="D142" s="36" t="s">
        <v>46</v>
      </c>
      <c r="E142" s="23">
        <v>71.400000000000006</v>
      </c>
      <c r="F142" s="28">
        <v>2</v>
      </c>
      <c r="G142" s="25">
        <f>'REPRO SEPTIEMBRE'!G161</f>
        <v>4426.8</v>
      </c>
      <c r="H142" s="28">
        <v>2</v>
      </c>
      <c r="I142" s="25">
        <f>'REPRO SEPTIEMBRE'!H161</f>
        <v>3998.4000000000005</v>
      </c>
      <c r="J142" s="28">
        <v>2</v>
      </c>
      <c r="K142" s="25">
        <f>'REPRO SEPTIEMBRE'!I161</f>
        <v>4426.8</v>
      </c>
      <c r="L142" s="28">
        <v>2</v>
      </c>
      <c r="M142" s="35">
        <f>'REPRO SEPTIEMBRE'!J161</f>
        <v>4284</v>
      </c>
      <c r="N142" s="28">
        <v>2</v>
      </c>
      <c r="O142" s="25">
        <f>'REPRO SEPTIEMBRE'!K161</f>
        <v>4426.8</v>
      </c>
      <c r="P142" s="28">
        <v>2</v>
      </c>
      <c r="Q142" s="25">
        <f>'REPRO SEPTIEMBRE'!L161</f>
        <v>4284</v>
      </c>
      <c r="R142" s="28">
        <v>2</v>
      </c>
      <c r="S142" s="25">
        <f>'REPRO SEPTIEMBRE'!M161</f>
        <v>4426.8</v>
      </c>
      <c r="T142" s="28">
        <v>2</v>
      </c>
      <c r="U142" s="25">
        <f>'REPRO SEPTIEMBRE'!N161</f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7">
        <v>0</v>
      </c>
      <c r="AC142" s="25">
        <v>0</v>
      </c>
      <c r="AD142" s="25">
        <v>0</v>
      </c>
      <c r="AE142" s="25">
        <v>0</v>
      </c>
      <c r="AF142" s="25">
        <f t="shared" si="1"/>
        <v>42240</v>
      </c>
      <c r="AG142" s="25">
        <f t="shared" si="2"/>
        <v>3520</v>
      </c>
      <c r="AH142" s="25">
        <v>0</v>
      </c>
      <c r="AI142" s="25">
        <v>0</v>
      </c>
      <c r="AJ142" s="25">
        <v>0</v>
      </c>
      <c r="AK142" s="30">
        <f t="shared" si="3"/>
        <v>33793.599999999999</v>
      </c>
      <c r="AL142" s="16"/>
      <c r="AM142" s="16"/>
      <c r="AN142" s="16"/>
    </row>
    <row r="143" spans="1:40" ht="15.75" customHeight="1">
      <c r="A143" s="16"/>
      <c r="B143" s="31">
        <v>124</v>
      </c>
      <c r="C143" s="423"/>
      <c r="D143" s="36" t="s">
        <v>50</v>
      </c>
      <c r="E143" s="23">
        <v>71.400000000000006</v>
      </c>
      <c r="F143" s="28">
        <f t="shared" ref="F143:F144" si="6">3+12</f>
        <v>15</v>
      </c>
      <c r="G143" s="25">
        <f>'REPRO SEPTIEMBRE'!G162</f>
        <v>33201</v>
      </c>
      <c r="H143" s="28">
        <f t="shared" ref="H143:H144" si="7">3+12</f>
        <v>15</v>
      </c>
      <c r="I143" s="25">
        <f>'REPRO SEPTIEMBRE'!H162</f>
        <v>29988</v>
      </c>
      <c r="J143" s="28">
        <f t="shared" ref="J143:J144" si="8">3+12</f>
        <v>15</v>
      </c>
      <c r="K143" s="25">
        <f>'REPRO SEPTIEMBRE'!I162</f>
        <v>33201</v>
      </c>
      <c r="L143" s="28">
        <f t="shared" ref="L143:L144" si="9">3+12</f>
        <v>15</v>
      </c>
      <c r="M143" s="35">
        <f>'REPRO SEPTIEMBRE'!J162</f>
        <v>32130</v>
      </c>
      <c r="N143" s="28">
        <f t="shared" ref="N143:N144" si="10">3+12</f>
        <v>15</v>
      </c>
      <c r="O143" s="25">
        <f>'REPRO SEPTIEMBRE'!K162</f>
        <v>33201</v>
      </c>
      <c r="P143" s="28">
        <f t="shared" ref="P143:P144" si="11">3+12</f>
        <v>15</v>
      </c>
      <c r="Q143" s="25">
        <f>'REPRO SEPTIEMBRE'!L162</f>
        <v>32130</v>
      </c>
      <c r="R143" s="28">
        <f t="shared" ref="R143:R144" si="12">3+12</f>
        <v>15</v>
      </c>
      <c r="S143" s="25">
        <f>'REPRO SEPTIEMBRE'!M162</f>
        <v>33201</v>
      </c>
      <c r="T143" s="28">
        <f t="shared" ref="T143:T144" si="13">3+12</f>
        <v>15</v>
      </c>
      <c r="U143" s="25">
        <f>'REPRO SEPTIEMBRE'!N162</f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7">
        <v>0</v>
      </c>
      <c r="AC143" s="25">
        <v>0</v>
      </c>
      <c r="AD143" s="25">
        <v>0</v>
      </c>
      <c r="AE143" s="25">
        <v>0</v>
      </c>
      <c r="AF143" s="25">
        <f t="shared" si="1"/>
        <v>316800</v>
      </c>
      <c r="AG143" s="25">
        <f t="shared" si="2"/>
        <v>26400</v>
      </c>
      <c r="AH143" s="25">
        <v>0</v>
      </c>
      <c r="AI143" s="25">
        <v>0</v>
      </c>
      <c r="AJ143" s="25">
        <v>0</v>
      </c>
      <c r="AK143" s="30">
        <f t="shared" si="3"/>
        <v>253452</v>
      </c>
      <c r="AL143" s="16"/>
      <c r="AM143" s="16"/>
      <c r="AN143" s="16"/>
    </row>
    <row r="144" spans="1:40" ht="15.75" customHeight="1">
      <c r="A144" s="16"/>
      <c r="B144" s="21">
        <v>125</v>
      </c>
      <c r="C144" s="423"/>
      <c r="D144" s="36" t="s">
        <v>50</v>
      </c>
      <c r="E144" s="23">
        <v>71.400000000000006</v>
      </c>
      <c r="F144" s="28">
        <f t="shared" si="6"/>
        <v>15</v>
      </c>
      <c r="G144" s="25">
        <f>'REPRO SEPTIEMBRE'!G163</f>
        <v>0</v>
      </c>
      <c r="H144" s="28">
        <f t="shared" si="7"/>
        <v>15</v>
      </c>
      <c r="I144" s="25">
        <f>'REPRO SEPTIEMBRE'!H163</f>
        <v>0</v>
      </c>
      <c r="J144" s="28">
        <f t="shared" si="8"/>
        <v>15</v>
      </c>
      <c r="K144" s="25">
        <f>'REPRO SEPTIEMBRE'!I163</f>
        <v>0</v>
      </c>
      <c r="L144" s="28">
        <f t="shared" si="9"/>
        <v>15</v>
      </c>
      <c r="M144" s="35">
        <f>'REPRO SEPTIEMBRE'!J163</f>
        <v>0</v>
      </c>
      <c r="N144" s="28">
        <f t="shared" si="10"/>
        <v>15</v>
      </c>
      <c r="O144" s="25">
        <f>'REPRO SEPTIEMBRE'!K163</f>
        <v>0</v>
      </c>
      <c r="P144" s="28">
        <f t="shared" si="11"/>
        <v>15</v>
      </c>
      <c r="Q144" s="25">
        <f>'REPRO SEPTIEMBRE'!L163</f>
        <v>0</v>
      </c>
      <c r="R144" s="28">
        <f t="shared" si="12"/>
        <v>15</v>
      </c>
      <c r="S144" s="25">
        <f>'REPRO SEPTIEMBRE'!M163</f>
        <v>0</v>
      </c>
      <c r="T144" s="28">
        <f t="shared" si="13"/>
        <v>15</v>
      </c>
      <c r="U144" s="25">
        <f>'REPRO SEPTIEMBRE'!N163</f>
        <v>33201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7">
        <v>0</v>
      </c>
      <c r="AC144" s="25">
        <v>0</v>
      </c>
      <c r="AD144" s="25">
        <v>0</v>
      </c>
      <c r="AE144" s="25">
        <v>0</v>
      </c>
      <c r="AF144" s="25">
        <f t="shared" si="1"/>
        <v>316800</v>
      </c>
      <c r="AG144" s="25">
        <f t="shared" si="2"/>
        <v>26400</v>
      </c>
      <c r="AH144" s="25">
        <v>0</v>
      </c>
      <c r="AI144" s="25">
        <v>0</v>
      </c>
      <c r="AJ144" s="25">
        <v>0</v>
      </c>
      <c r="AK144" s="30">
        <f t="shared" si="3"/>
        <v>59601</v>
      </c>
      <c r="AL144" s="16"/>
      <c r="AM144" s="16"/>
      <c r="AN144" s="16"/>
    </row>
    <row r="145" spans="1:40" ht="15.75" customHeight="1">
      <c r="A145" s="16"/>
      <c r="B145" s="31">
        <v>126</v>
      </c>
      <c r="C145" s="423"/>
      <c r="D145" s="36" t="s">
        <v>37</v>
      </c>
      <c r="E145" s="23">
        <v>71.400000000000006</v>
      </c>
      <c r="F145" s="28">
        <v>4</v>
      </c>
      <c r="G145" s="25">
        <f>'REPRO SEPTIEMBRE'!G164</f>
        <v>0</v>
      </c>
      <c r="H145" s="28">
        <v>4</v>
      </c>
      <c r="I145" s="25">
        <f>'REPRO SEPTIEMBRE'!H164</f>
        <v>0</v>
      </c>
      <c r="J145" s="28">
        <v>4</v>
      </c>
      <c r="K145" s="25">
        <f>'REPRO SEPTIEMBRE'!I164</f>
        <v>0</v>
      </c>
      <c r="L145" s="28">
        <v>4</v>
      </c>
      <c r="M145" s="35">
        <f>'REPRO SEPTIEMBRE'!J164</f>
        <v>0</v>
      </c>
      <c r="N145" s="28">
        <v>4</v>
      </c>
      <c r="O145" s="25">
        <f>'REPRO SEPTIEMBRE'!K164</f>
        <v>0</v>
      </c>
      <c r="P145" s="28">
        <v>4</v>
      </c>
      <c r="Q145" s="25">
        <f>'REPRO SEPTIEMBRE'!L164</f>
        <v>0</v>
      </c>
      <c r="R145" s="28">
        <v>4</v>
      </c>
      <c r="S145" s="25">
        <f>'REPRO SEPTIEMBRE'!M164</f>
        <v>0</v>
      </c>
      <c r="T145" s="28">
        <v>4</v>
      </c>
      <c r="U145" s="25">
        <f>'REPRO SEPTIEMBRE'!N164</f>
        <v>8853.6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7">
        <v>0</v>
      </c>
      <c r="AC145" s="25">
        <v>0</v>
      </c>
      <c r="AD145" s="25">
        <v>0</v>
      </c>
      <c r="AE145" s="25">
        <v>0</v>
      </c>
      <c r="AF145" s="25">
        <f t="shared" si="1"/>
        <v>84480</v>
      </c>
      <c r="AG145" s="25">
        <f t="shared" si="2"/>
        <v>7040</v>
      </c>
      <c r="AH145" s="25">
        <v>0</v>
      </c>
      <c r="AI145" s="25">
        <v>0</v>
      </c>
      <c r="AJ145" s="25">
        <v>0</v>
      </c>
      <c r="AK145" s="30">
        <f t="shared" si="3"/>
        <v>15893.6</v>
      </c>
      <c r="AL145" s="16"/>
      <c r="AM145" s="16"/>
      <c r="AN145" s="16"/>
    </row>
    <row r="146" spans="1:40" ht="15.75" customHeight="1">
      <c r="A146" s="16"/>
      <c r="B146" s="31">
        <v>127</v>
      </c>
      <c r="C146" s="423"/>
      <c r="D146" s="36" t="s">
        <v>37</v>
      </c>
      <c r="E146" s="23">
        <v>71.400000000000006</v>
      </c>
      <c r="F146" s="28">
        <v>1</v>
      </c>
      <c r="G146" s="25">
        <f>'REPRO SEPTIEMBRE'!G165</f>
        <v>0</v>
      </c>
      <c r="H146" s="28">
        <v>1</v>
      </c>
      <c r="I146" s="25">
        <f>'REPRO SEPTIEMBRE'!H165</f>
        <v>0</v>
      </c>
      <c r="J146" s="28">
        <v>1</v>
      </c>
      <c r="K146" s="25">
        <f>'REPRO SEPTIEMBRE'!I165</f>
        <v>0</v>
      </c>
      <c r="L146" s="28">
        <v>1</v>
      </c>
      <c r="M146" s="35">
        <f>'REPRO SEPTIEMBRE'!J165</f>
        <v>0</v>
      </c>
      <c r="N146" s="28">
        <v>1</v>
      </c>
      <c r="O146" s="25">
        <f>'REPRO SEPTIEMBRE'!K165</f>
        <v>0</v>
      </c>
      <c r="P146" s="28">
        <v>1</v>
      </c>
      <c r="Q146" s="25">
        <f>'REPRO SEPTIEMBRE'!L165</f>
        <v>0</v>
      </c>
      <c r="R146" s="28">
        <v>1</v>
      </c>
      <c r="S146" s="25">
        <f>'REPRO SEPTIEMBRE'!M165</f>
        <v>0</v>
      </c>
      <c r="T146" s="28">
        <v>1</v>
      </c>
      <c r="U146" s="25">
        <f>'REPRO SEPTIEMBRE'!N165</f>
        <v>0</v>
      </c>
      <c r="V146" s="24">
        <v>0</v>
      </c>
      <c r="W146" s="25">
        <v>0</v>
      </c>
      <c r="X146" s="24">
        <v>0</v>
      </c>
      <c r="Y146" s="25">
        <v>0</v>
      </c>
      <c r="Z146" s="24">
        <v>0</v>
      </c>
      <c r="AA146" s="25">
        <v>0</v>
      </c>
      <c r="AB146" s="27">
        <v>0</v>
      </c>
      <c r="AC146" s="25">
        <v>0</v>
      </c>
      <c r="AD146" s="25">
        <v>0</v>
      </c>
      <c r="AE146" s="25">
        <v>0</v>
      </c>
      <c r="AF146" s="25">
        <f t="shared" si="1"/>
        <v>21120</v>
      </c>
      <c r="AG146" s="25">
        <f t="shared" si="2"/>
        <v>1760</v>
      </c>
      <c r="AH146" s="25">
        <v>0</v>
      </c>
      <c r="AI146" s="25">
        <v>0</v>
      </c>
      <c r="AJ146" s="25">
        <v>0</v>
      </c>
      <c r="AK146" s="30">
        <f t="shared" si="3"/>
        <v>1760</v>
      </c>
      <c r="AL146" s="16"/>
      <c r="AM146" s="16"/>
      <c r="AN146" s="16"/>
    </row>
    <row r="147" spans="1:40" ht="15.75" customHeight="1">
      <c r="A147" s="16"/>
      <c r="B147" s="31">
        <v>128</v>
      </c>
      <c r="C147" s="423"/>
      <c r="D147" s="36" t="s">
        <v>38</v>
      </c>
      <c r="E147" s="23">
        <v>71.400000000000006</v>
      </c>
      <c r="F147" s="28">
        <v>1</v>
      </c>
      <c r="G147" s="25">
        <f>'REPRO SEPTIEMBRE'!G166</f>
        <v>0</v>
      </c>
      <c r="H147" s="28">
        <v>1</v>
      </c>
      <c r="I147" s="25">
        <f>'REPRO SEPTIEMBRE'!H166</f>
        <v>0</v>
      </c>
      <c r="J147" s="28">
        <v>1</v>
      </c>
      <c r="K147" s="25">
        <f>'REPRO SEPTIEMBRE'!I166</f>
        <v>0</v>
      </c>
      <c r="L147" s="28">
        <v>1</v>
      </c>
      <c r="M147" s="35">
        <f>'REPRO SEPTIEMBRE'!J166</f>
        <v>0</v>
      </c>
      <c r="N147" s="28">
        <v>1</v>
      </c>
      <c r="O147" s="25">
        <f>'REPRO SEPTIEMBRE'!K166</f>
        <v>0</v>
      </c>
      <c r="P147" s="28">
        <v>1</v>
      </c>
      <c r="Q147" s="25">
        <f>'REPRO SEPTIEMBRE'!L166</f>
        <v>0</v>
      </c>
      <c r="R147" s="28">
        <v>1</v>
      </c>
      <c r="S147" s="25">
        <f>'REPRO SEPTIEMBRE'!M166</f>
        <v>0</v>
      </c>
      <c r="T147" s="28">
        <v>1</v>
      </c>
      <c r="U147" s="25">
        <f>'REPRO SEPTIEMBRE'!N166</f>
        <v>2213.4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7">
        <v>0</v>
      </c>
      <c r="AC147" s="25">
        <v>0</v>
      </c>
      <c r="AD147" s="25">
        <v>0</v>
      </c>
      <c r="AE147" s="25">
        <v>0</v>
      </c>
      <c r="AF147" s="25">
        <f t="shared" si="1"/>
        <v>21120</v>
      </c>
      <c r="AG147" s="25">
        <f t="shared" si="2"/>
        <v>1760</v>
      </c>
      <c r="AH147" s="25">
        <v>0</v>
      </c>
      <c r="AI147" s="25">
        <v>0</v>
      </c>
      <c r="AJ147" s="25">
        <v>0</v>
      </c>
      <c r="AK147" s="30">
        <f t="shared" si="3"/>
        <v>3973.4</v>
      </c>
      <c r="AL147" s="16"/>
      <c r="AM147" s="16"/>
      <c r="AN147" s="16"/>
    </row>
    <row r="148" spans="1:40" ht="15.75" customHeight="1">
      <c r="A148" s="16"/>
      <c r="B148" s="21">
        <v>129</v>
      </c>
      <c r="C148" s="423"/>
      <c r="D148" s="36" t="s">
        <v>45</v>
      </c>
      <c r="E148" s="23">
        <v>78.25</v>
      </c>
      <c r="F148" s="28">
        <v>1</v>
      </c>
      <c r="G148" s="25">
        <f>'REPRO SEPTIEMBRE'!G167</f>
        <v>0</v>
      </c>
      <c r="H148" s="28">
        <v>1</v>
      </c>
      <c r="I148" s="25">
        <f>'REPRO SEPTIEMBRE'!H167</f>
        <v>0</v>
      </c>
      <c r="J148" s="28">
        <v>1</v>
      </c>
      <c r="K148" s="25">
        <f>'REPRO SEPTIEMBRE'!I167</f>
        <v>0</v>
      </c>
      <c r="L148" s="28">
        <v>1</v>
      </c>
      <c r="M148" s="35">
        <f>'REPRO SEPTIEMBRE'!J167</f>
        <v>0</v>
      </c>
      <c r="N148" s="28">
        <v>1</v>
      </c>
      <c r="O148" s="25">
        <f>'REPRO SEPTIEMBRE'!K167</f>
        <v>0</v>
      </c>
      <c r="P148" s="28">
        <v>1</v>
      </c>
      <c r="Q148" s="25">
        <f>'REPRO SEPTIEMBRE'!L167</f>
        <v>0</v>
      </c>
      <c r="R148" s="28">
        <v>1</v>
      </c>
      <c r="S148" s="25">
        <f>'REPRO SEPTIEMBRE'!M167</f>
        <v>0</v>
      </c>
      <c r="T148" s="28">
        <v>1</v>
      </c>
      <c r="U148" s="25">
        <f>'REPRO SEPTIEMBRE'!N167</f>
        <v>2425.75</v>
      </c>
      <c r="V148" s="24">
        <v>0</v>
      </c>
      <c r="W148" s="25">
        <v>0</v>
      </c>
      <c r="X148" s="24">
        <v>0</v>
      </c>
      <c r="Y148" s="25">
        <v>0</v>
      </c>
      <c r="Z148" s="24">
        <v>0</v>
      </c>
      <c r="AA148" s="25">
        <v>0</v>
      </c>
      <c r="AB148" s="27">
        <v>0</v>
      </c>
      <c r="AC148" s="25">
        <v>0</v>
      </c>
      <c r="AD148" s="25">
        <v>0</v>
      </c>
      <c r="AE148" s="25">
        <v>0</v>
      </c>
      <c r="AF148" s="25">
        <f t="shared" si="1"/>
        <v>21120</v>
      </c>
      <c r="AG148" s="25">
        <f t="shared" si="2"/>
        <v>1760</v>
      </c>
      <c r="AH148" s="25">
        <v>0</v>
      </c>
      <c r="AI148" s="25">
        <v>0</v>
      </c>
      <c r="AJ148" s="25">
        <v>0</v>
      </c>
      <c r="AK148" s="30">
        <f t="shared" si="3"/>
        <v>4185.75</v>
      </c>
      <c r="AL148" s="16"/>
      <c r="AM148" s="16"/>
      <c r="AN148" s="16"/>
    </row>
    <row r="149" spans="1:40" ht="15.75" customHeight="1">
      <c r="A149" s="16"/>
      <c r="B149" s="21">
        <v>130</v>
      </c>
      <c r="C149" s="423"/>
      <c r="D149" s="36" t="s">
        <v>46</v>
      </c>
      <c r="E149" s="23">
        <v>71.400000000000006</v>
      </c>
      <c r="F149" s="28">
        <v>2</v>
      </c>
      <c r="G149" s="25">
        <f>'REPRO SEPTIEMBRE'!G168</f>
        <v>0</v>
      </c>
      <c r="H149" s="28">
        <v>2</v>
      </c>
      <c r="I149" s="25">
        <f>'REPRO SEPTIEMBRE'!H168</f>
        <v>0</v>
      </c>
      <c r="J149" s="28">
        <v>2</v>
      </c>
      <c r="K149" s="25">
        <f>'REPRO SEPTIEMBRE'!I168</f>
        <v>0</v>
      </c>
      <c r="L149" s="28">
        <v>2</v>
      </c>
      <c r="M149" s="35">
        <f>'REPRO SEPTIEMBRE'!J168</f>
        <v>0</v>
      </c>
      <c r="N149" s="28">
        <v>2</v>
      </c>
      <c r="O149" s="25">
        <f>'REPRO SEPTIEMBRE'!K168</f>
        <v>0</v>
      </c>
      <c r="P149" s="28">
        <v>2</v>
      </c>
      <c r="Q149" s="25">
        <f>'REPRO SEPTIEMBRE'!L168</f>
        <v>0</v>
      </c>
      <c r="R149" s="28">
        <v>2</v>
      </c>
      <c r="S149" s="25">
        <f>'REPRO SEPTIEMBRE'!M168</f>
        <v>0</v>
      </c>
      <c r="T149" s="28">
        <v>2</v>
      </c>
      <c r="U149" s="25">
        <f>'REPRO SEPTIEMBRE'!N168</f>
        <v>4426.8</v>
      </c>
      <c r="V149" s="24">
        <v>0</v>
      </c>
      <c r="W149" s="25">
        <v>0</v>
      </c>
      <c r="X149" s="24">
        <v>0</v>
      </c>
      <c r="Y149" s="25">
        <v>0</v>
      </c>
      <c r="Z149" s="24">
        <v>0</v>
      </c>
      <c r="AA149" s="25">
        <v>0</v>
      </c>
      <c r="AB149" s="27">
        <v>0</v>
      </c>
      <c r="AC149" s="25">
        <v>0</v>
      </c>
      <c r="AD149" s="25">
        <v>0</v>
      </c>
      <c r="AE149" s="25">
        <v>0</v>
      </c>
      <c r="AF149" s="25">
        <f t="shared" si="1"/>
        <v>42240</v>
      </c>
      <c r="AG149" s="25">
        <f t="shared" si="2"/>
        <v>3520</v>
      </c>
      <c r="AH149" s="25">
        <v>0</v>
      </c>
      <c r="AI149" s="25">
        <v>0</v>
      </c>
      <c r="AJ149" s="25">
        <v>0</v>
      </c>
      <c r="AK149" s="30">
        <f t="shared" si="3"/>
        <v>7946.8</v>
      </c>
      <c r="AL149" s="16"/>
      <c r="AM149" s="16"/>
      <c r="AN149" s="16"/>
    </row>
    <row r="150" spans="1:40" ht="15.75" customHeight="1">
      <c r="A150" s="16"/>
      <c r="B150" s="31">
        <v>131</v>
      </c>
      <c r="C150" s="423"/>
      <c r="D150" s="36" t="s">
        <v>36</v>
      </c>
      <c r="E150" s="23">
        <v>72.540000000000006</v>
      </c>
      <c r="F150" s="28">
        <v>4</v>
      </c>
      <c r="G150" s="25">
        <f>'REPRO SEPTIEMBRE'!G169</f>
        <v>8994.9600000000009</v>
      </c>
      <c r="H150" s="28">
        <v>4</v>
      </c>
      <c r="I150" s="25">
        <f>'REPRO SEPTIEMBRE'!H169</f>
        <v>8124.4800000000005</v>
      </c>
      <c r="J150" s="28">
        <v>4</v>
      </c>
      <c r="K150" s="25">
        <f>'REPRO SEPTIEMBRE'!I169</f>
        <v>8994.9600000000009</v>
      </c>
      <c r="L150" s="28">
        <v>4</v>
      </c>
      <c r="M150" s="35">
        <f>'REPRO SEPTIEMBRE'!J169</f>
        <v>8704.8000000000011</v>
      </c>
      <c r="N150" s="28">
        <v>4</v>
      </c>
      <c r="O150" s="25">
        <f>'REPRO SEPTIEMBRE'!K169</f>
        <v>8994.9600000000009</v>
      </c>
      <c r="P150" s="28">
        <v>4</v>
      </c>
      <c r="Q150" s="25">
        <f>'REPRO SEPTIEMBRE'!L169</f>
        <v>8704.8000000000011</v>
      </c>
      <c r="R150" s="28">
        <v>4</v>
      </c>
      <c r="S150" s="25">
        <f>'REPRO SEPTIEMBRE'!M169</f>
        <v>8994.9600000000009</v>
      </c>
      <c r="T150" s="28">
        <v>4</v>
      </c>
      <c r="U150" s="25">
        <f>'REPRO SEPTIEMBRE'!N169</f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7">
        <v>0</v>
      </c>
      <c r="AC150" s="25">
        <v>0</v>
      </c>
      <c r="AD150" s="25">
        <v>0</v>
      </c>
      <c r="AE150" s="25">
        <v>0</v>
      </c>
      <c r="AF150" s="25">
        <f t="shared" si="1"/>
        <v>84480</v>
      </c>
      <c r="AG150" s="25">
        <f t="shared" si="2"/>
        <v>7040</v>
      </c>
      <c r="AH150" s="25">
        <v>0</v>
      </c>
      <c r="AI150" s="25">
        <v>0</v>
      </c>
      <c r="AJ150" s="25">
        <v>0</v>
      </c>
      <c r="AK150" s="30">
        <f t="shared" si="3"/>
        <v>68553.920000000013</v>
      </c>
      <c r="AL150" s="16"/>
      <c r="AM150" s="16"/>
      <c r="AN150" s="16"/>
    </row>
    <row r="151" spans="1:40" ht="15.75" customHeight="1">
      <c r="A151" s="16"/>
      <c r="B151" s="31">
        <v>132</v>
      </c>
      <c r="C151" s="423"/>
      <c r="D151" s="36" t="s">
        <v>40</v>
      </c>
      <c r="E151" s="23">
        <v>71.400000000000006</v>
      </c>
      <c r="F151" s="28">
        <v>1</v>
      </c>
      <c r="G151" s="25">
        <f>'REPRO SEPTIEMBRE'!G170</f>
        <v>2213.4</v>
      </c>
      <c r="H151" s="28">
        <v>1</v>
      </c>
      <c r="I151" s="25">
        <f>'REPRO SEPTIEMBRE'!H170</f>
        <v>1999.2000000000003</v>
      </c>
      <c r="J151" s="28">
        <v>1</v>
      </c>
      <c r="K151" s="25">
        <f>'REPRO SEPTIEMBRE'!I170</f>
        <v>2213.4</v>
      </c>
      <c r="L151" s="28">
        <v>1</v>
      </c>
      <c r="M151" s="35">
        <f>'REPRO SEPTIEMBRE'!J170</f>
        <v>2142</v>
      </c>
      <c r="N151" s="28">
        <v>1</v>
      </c>
      <c r="O151" s="25">
        <f>'REPRO SEPTIEMBRE'!K170</f>
        <v>2213.4</v>
      </c>
      <c r="P151" s="28">
        <v>1</v>
      </c>
      <c r="Q151" s="25">
        <f>'REPRO SEPTIEMBRE'!L170</f>
        <v>2142</v>
      </c>
      <c r="R151" s="28">
        <v>1</v>
      </c>
      <c r="S151" s="25">
        <f>'REPRO SEPTIEMBRE'!M170</f>
        <v>2213.4</v>
      </c>
      <c r="T151" s="28">
        <v>1</v>
      </c>
      <c r="U151" s="25">
        <f>'REPRO SEPTIEMBRE'!N170</f>
        <v>0</v>
      </c>
      <c r="V151" s="24">
        <v>0</v>
      </c>
      <c r="W151" s="25">
        <v>0</v>
      </c>
      <c r="X151" s="24">
        <v>0</v>
      </c>
      <c r="Y151" s="25">
        <v>0</v>
      </c>
      <c r="Z151" s="24">
        <v>0</v>
      </c>
      <c r="AA151" s="25">
        <v>0</v>
      </c>
      <c r="AB151" s="27">
        <v>0</v>
      </c>
      <c r="AC151" s="25">
        <v>0</v>
      </c>
      <c r="AD151" s="25">
        <v>0</v>
      </c>
      <c r="AE151" s="25">
        <v>0</v>
      </c>
      <c r="AF151" s="25">
        <f t="shared" si="1"/>
        <v>21120</v>
      </c>
      <c r="AG151" s="25">
        <f t="shared" si="2"/>
        <v>1760</v>
      </c>
      <c r="AH151" s="25">
        <v>0</v>
      </c>
      <c r="AI151" s="25">
        <v>0</v>
      </c>
      <c r="AJ151" s="25">
        <v>0</v>
      </c>
      <c r="AK151" s="30">
        <f t="shared" si="3"/>
        <v>16896.8</v>
      </c>
      <c r="AL151" s="16"/>
      <c r="AM151" s="16"/>
      <c r="AN151" s="16"/>
    </row>
    <row r="152" spans="1:40" ht="15.75" customHeight="1">
      <c r="A152" s="16"/>
      <c r="B152" s="21">
        <v>133</v>
      </c>
      <c r="C152" s="423"/>
      <c r="D152" s="36" t="s">
        <v>60</v>
      </c>
      <c r="E152" s="23">
        <v>72.540000000000006</v>
      </c>
      <c r="F152" s="28">
        <v>1</v>
      </c>
      <c r="G152" s="25">
        <f>'REPRO SEPTIEMBRE'!G171</f>
        <v>2248.7400000000002</v>
      </c>
      <c r="H152" s="28">
        <v>1</v>
      </c>
      <c r="I152" s="25">
        <f>'REPRO SEPTIEMBRE'!H171</f>
        <v>2031.1200000000001</v>
      </c>
      <c r="J152" s="28">
        <v>1</v>
      </c>
      <c r="K152" s="25">
        <f>'REPRO SEPTIEMBRE'!I171</f>
        <v>2248.7400000000002</v>
      </c>
      <c r="L152" s="28">
        <v>1</v>
      </c>
      <c r="M152" s="35">
        <f>'REPRO SEPTIEMBRE'!J171</f>
        <v>2176.2000000000003</v>
      </c>
      <c r="N152" s="28">
        <v>1</v>
      </c>
      <c r="O152" s="25">
        <f>'REPRO SEPTIEMBRE'!K171</f>
        <v>2248.7400000000002</v>
      </c>
      <c r="P152" s="28">
        <v>1</v>
      </c>
      <c r="Q152" s="25">
        <f>'REPRO SEPTIEMBRE'!L171</f>
        <v>2176.2000000000003</v>
      </c>
      <c r="R152" s="28">
        <v>1</v>
      </c>
      <c r="S152" s="25">
        <f>'REPRO SEPTIEMBRE'!M171</f>
        <v>2248.7400000000002</v>
      </c>
      <c r="T152" s="28">
        <v>1</v>
      </c>
      <c r="U152" s="25">
        <f>'REPRO SEPTIEMBRE'!N171</f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7">
        <v>0</v>
      </c>
      <c r="AC152" s="25">
        <v>0</v>
      </c>
      <c r="AD152" s="25">
        <v>0</v>
      </c>
      <c r="AE152" s="25">
        <v>0</v>
      </c>
      <c r="AF152" s="25">
        <f t="shared" si="1"/>
        <v>21120</v>
      </c>
      <c r="AG152" s="25">
        <f t="shared" si="2"/>
        <v>1760</v>
      </c>
      <c r="AH152" s="25">
        <v>0</v>
      </c>
      <c r="AI152" s="25">
        <v>0</v>
      </c>
      <c r="AJ152" s="25">
        <v>0</v>
      </c>
      <c r="AK152" s="30">
        <f t="shared" si="3"/>
        <v>17138.480000000003</v>
      </c>
      <c r="AL152" s="16"/>
      <c r="AM152" s="16"/>
      <c r="AN152" s="16"/>
    </row>
    <row r="153" spans="1:40" ht="15.75" customHeight="1">
      <c r="A153" s="16"/>
      <c r="B153" s="21">
        <v>134</v>
      </c>
      <c r="C153" s="423"/>
      <c r="D153" s="36" t="s">
        <v>46</v>
      </c>
      <c r="E153" s="23">
        <v>71.400000000000006</v>
      </c>
      <c r="F153" s="28">
        <v>9</v>
      </c>
      <c r="G153" s="25">
        <f>'REPRO SEPTIEMBRE'!G172</f>
        <v>19920.600000000002</v>
      </c>
      <c r="H153" s="28">
        <v>9</v>
      </c>
      <c r="I153" s="25">
        <f>'REPRO SEPTIEMBRE'!H172</f>
        <v>17992.8</v>
      </c>
      <c r="J153" s="28">
        <v>9</v>
      </c>
      <c r="K153" s="25">
        <f>'REPRO SEPTIEMBRE'!I172</f>
        <v>19920.600000000002</v>
      </c>
      <c r="L153" s="28">
        <v>9</v>
      </c>
      <c r="M153" s="35">
        <f>'REPRO SEPTIEMBRE'!J172</f>
        <v>19278</v>
      </c>
      <c r="N153" s="28">
        <v>9</v>
      </c>
      <c r="O153" s="25">
        <f>'REPRO SEPTIEMBRE'!K172</f>
        <v>19920.600000000002</v>
      </c>
      <c r="P153" s="28">
        <v>9</v>
      </c>
      <c r="Q153" s="25">
        <f>'REPRO SEPTIEMBRE'!L172</f>
        <v>19278</v>
      </c>
      <c r="R153" s="28">
        <v>9</v>
      </c>
      <c r="S153" s="25">
        <f>'REPRO SEPTIEMBRE'!M172</f>
        <v>19920.600000000002</v>
      </c>
      <c r="T153" s="28">
        <v>9</v>
      </c>
      <c r="U153" s="25">
        <f>'REPRO SEPTIEMBRE'!N172</f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7">
        <v>0</v>
      </c>
      <c r="AC153" s="25">
        <v>0</v>
      </c>
      <c r="AD153" s="25">
        <v>0</v>
      </c>
      <c r="AE153" s="25">
        <v>0</v>
      </c>
      <c r="AF153" s="25">
        <f t="shared" si="1"/>
        <v>190080</v>
      </c>
      <c r="AG153" s="25">
        <f t="shared" si="2"/>
        <v>15840</v>
      </c>
      <c r="AH153" s="25">
        <v>0</v>
      </c>
      <c r="AI153" s="25">
        <v>0</v>
      </c>
      <c r="AJ153" s="25">
        <v>0</v>
      </c>
      <c r="AK153" s="30">
        <f t="shared" si="3"/>
        <v>152071.20000000001</v>
      </c>
      <c r="AL153" s="16"/>
      <c r="AM153" s="16"/>
      <c r="AN153" s="16"/>
    </row>
    <row r="154" spans="1:40" ht="15.75" customHeight="1">
      <c r="A154" s="16"/>
      <c r="B154" s="31">
        <v>135</v>
      </c>
      <c r="C154" s="423"/>
      <c r="D154" s="36" t="s">
        <v>50</v>
      </c>
      <c r="E154" s="23">
        <v>71.400000000000006</v>
      </c>
      <c r="F154" s="28">
        <v>5</v>
      </c>
      <c r="G154" s="25">
        <f>'REPRO SEPTIEMBRE'!G173</f>
        <v>11067</v>
      </c>
      <c r="H154" s="28">
        <v>5</v>
      </c>
      <c r="I154" s="25">
        <f>'REPRO SEPTIEMBRE'!H173</f>
        <v>9996</v>
      </c>
      <c r="J154" s="28">
        <v>5</v>
      </c>
      <c r="K154" s="25">
        <f>'REPRO SEPTIEMBRE'!I173</f>
        <v>11067</v>
      </c>
      <c r="L154" s="28">
        <v>5</v>
      </c>
      <c r="M154" s="35">
        <f>'REPRO SEPTIEMBRE'!J173</f>
        <v>10710</v>
      </c>
      <c r="N154" s="28">
        <v>5</v>
      </c>
      <c r="O154" s="25">
        <f>'REPRO SEPTIEMBRE'!K173</f>
        <v>11067</v>
      </c>
      <c r="P154" s="28">
        <v>5</v>
      </c>
      <c r="Q154" s="25">
        <f>'REPRO SEPTIEMBRE'!L173</f>
        <v>10710</v>
      </c>
      <c r="R154" s="28">
        <v>5</v>
      </c>
      <c r="S154" s="25">
        <f>'REPRO SEPTIEMBRE'!M173</f>
        <v>11067</v>
      </c>
      <c r="T154" s="28">
        <v>5</v>
      </c>
      <c r="U154" s="25">
        <f>'REPRO SEPTIEMBRE'!N173</f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7">
        <v>0</v>
      </c>
      <c r="AC154" s="25">
        <v>0</v>
      </c>
      <c r="AD154" s="25">
        <v>0</v>
      </c>
      <c r="AE154" s="25">
        <v>0</v>
      </c>
      <c r="AF154" s="25">
        <f t="shared" si="1"/>
        <v>105600</v>
      </c>
      <c r="AG154" s="25">
        <f t="shared" si="2"/>
        <v>8800</v>
      </c>
      <c r="AH154" s="25">
        <v>0</v>
      </c>
      <c r="AI154" s="25">
        <v>0</v>
      </c>
      <c r="AJ154" s="25">
        <v>0</v>
      </c>
      <c r="AK154" s="30">
        <f t="shared" si="3"/>
        <v>84484</v>
      </c>
      <c r="AL154" s="16"/>
      <c r="AM154" s="16"/>
      <c r="AN154" s="16"/>
    </row>
    <row r="155" spans="1:40" ht="15.75" customHeight="1">
      <c r="A155" s="16"/>
      <c r="B155" s="31">
        <v>136</v>
      </c>
      <c r="C155" s="423"/>
      <c r="D155" s="36" t="s">
        <v>50</v>
      </c>
      <c r="E155" s="23">
        <v>71.400000000000006</v>
      </c>
      <c r="F155" s="28">
        <v>1</v>
      </c>
      <c r="G155" s="25">
        <f>'REPRO SEPTIEMBRE'!G174</f>
        <v>0</v>
      </c>
      <c r="H155" s="28">
        <v>1</v>
      </c>
      <c r="I155" s="25">
        <f>'REPRO SEPTIEMBRE'!H174</f>
        <v>4212.6000000000004</v>
      </c>
      <c r="J155" s="28">
        <v>1</v>
      </c>
      <c r="K155" s="25">
        <f>'REPRO SEPTIEMBRE'!I174</f>
        <v>2213.4</v>
      </c>
      <c r="L155" s="28">
        <v>1</v>
      </c>
      <c r="M155" s="35">
        <f>'REPRO SEPTIEMBRE'!J174</f>
        <v>2142</v>
      </c>
      <c r="N155" s="28">
        <v>1</v>
      </c>
      <c r="O155" s="25">
        <f>'REPRO SEPTIEMBRE'!K174</f>
        <v>2213.4</v>
      </c>
      <c r="P155" s="28">
        <v>1</v>
      </c>
      <c r="Q155" s="25">
        <f>'REPRO SEPTIEMBRE'!L174</f>
        <v>2142</v>
      </c>
      <c r="R155" s="28">
        <v>1</v>
      </c>
      <c r="S155" s="25">
        <f>'REPRO SEPTIEMBRE'!M174</f>
        <v>2213.4</v>
      </c>
      <c r="T155" s="28">
        <v>1</v>
      </c>
      <c r="U155" s="25">
        <f>'REPRO SEPTIEMBRE'!N174</f>
        <v>0</v>
      </c>
      <c r="V155" s="24">
        <v>0</v>
      </c>
      <c r="W155" s="25">
        <v>0</v>
      </c>
      <c r="X155" s="24">
        <v>0</v>
      </c>
      <c r="Y155" s="25">
        <v>0</v>
      </c>
      <c r="Z155" s="24">
        <v>0</v>
      </c>
      <c r="AA155" s="25">
        <v>0</v>
      </c>
      <c r="AB155" s="27">
        <v>0</v>
      </c>
      <c r="AC155" s="25">
        <v>0</v>
      </c>
      <c r="AD155" s="25">
        <v>0</v>
      </c>
      <c r="AE155" s="25">
        <v>0</v>
      </c>
      <c r="AF155" s="25">
        <f t="shared" si="1"/>
        <v>21120</v>
      </c>
      <c r="AG155" s="25">
        <f t="shared" si="2"/>
        <v>1760</v>
      </c>
      <c r="AH155" s="25">
        <v>0</v>
      </c>
      <c r="AI155" s="25">
        <v>0</v>
      </c>
      <c r="AJ155" s="25">
        <v>0</v>
      </c>
      <c r="AK155" s="30">
        <f t="shared" si="3"/>
        <v>16896.8</v>
      </c>
      <c r="AL155" s="16"/>
      <c r="AM155" s="16"/>
      <c r="AN155" s="16"/>
    </row>
    <row r="156" spans="1:40" ht="15.75" customHeight="1">
      <c r="A156" s="16"/>
      <c r="B156" s="31">
        <v>137</v>
      </c>
      <c r="C156" s="423"/>
      <c r="D156" s="36" t="s">
        <v>61</v>
      </c>
      <c r="E156" s="23">
        <v>80.86</v>
      </c>
      <c r="F156" s="28">
        <v>1</v>
      </c>
      <c r="G156" s="25">
        <f>'REPRO SEPTIEMBRE'!G175</f>
        <v>2506.66</v>
      </c>
      <c r="H156" s="28">
        <v>1</v>
      </c>
      <c r="I156" s="25">
        <f>'REPRO SEPTIEMBRE'!H175</f>
        <v>2264.08</v>
      </c>
      <c r="J156" s="28">
        <v>1</v>
      </c>
      <c r="K156" s="25">
        <f>'REPRO SEPTIEMBRE'!I175</f>
        <v>2506.66</v>
      </c>
      <c r="L156" s="28">
        <v>1</v>
      </c>
      <c r="M156" s="35">
        <f>'REPRO SEPTIEMBRE'!J175</f>
        <v>2425.8000000000002</v>
      </c>
      <c r="N156" s="28">
        <v>1</v>
      </c>
      <c r="O156" s="25">
        <f>'REPRO SEPTIEMBRE'!K175</f>
        <v>2506.66</v>
      </c>
      <c r="P156" s="28">
        <v>1</v>
      </c>
      <c r="Q156" s="25">
        <f>'REPRO SEPTIEMBRE'!L175</f>
        <v>0</v>
      </c>
      <c r="R156" s="28">
        <v>1</v>
      </c>
      <c r="S156" s="25">
        <f>'REPRO SEPTIEMBRE'!M175</f>
        <v>0</v>
      </c>
      <c r="T156" s="28">
        <v>1</v>
      </c>
      <c r="U156" s="25">
        <f>'REPRO SEPTIEMBRE'!N175</f>
        <v>0</v>
      </c>
      <c r="V156" s="24">
        <v>0</v>
      </c>
      <c r="W156" s="25">
        <v>0</v>
      </c>
      <c r="X156" s="24">
        <v>0</v>
      </c>
      <c r="Y156" s="25">
        <v>0</v>
      </c>
      <c r="Z156" s="24">
        <v>0</v>
      </c>
      <c r="AA156" s="25">
        <v>0</v>
      </c>
      <c r="AB156" s="27">
        <v>0</v>
      </c>
      <c r="AC156" s="25">
        <v>0</v>
      </c>
      <c r="AD156" s="25">
        <v>0</v>
      </c>
      <c r="AE156" s="25">
        <v>0</v>
      </c>
      <c r="AF156" s="25">
        <f t="shared" si="1"/>
        <v>21120</v>
      </c>
      <c r="AG156" s="25">
        <f t="shared" si="2"/>
        <v>1760</v>
      </c>
      <c r="AH156" s="25">
        <v>0</v>
      </c>
      <c r="AI156" s="25">
        <v>0</v>
      </c>
      <c r="AJ156" s="25">
        <v>0</v>
      </c>
      <c r="AK156" s="30">
        <f t="shared" si="3"/>
        <v>13969.86</v>
      </c>
      <c r="AL156" s="16"/>
      <c r="AM156" s="16"/>
      <c r="AN156" s="16"/>
    </row>
    <row r="157" spans="1:40" ht="15.75" customHeight="1">
      <c r="A157" s="16"/>
      <c r="B157" s="21">
        <v>138</v>
      </c>
      <c r="C157" s="423"/>
      <c r="D157" s="36" t="s">
        <v>36</v>
      </c>
      <c r="E157" s="23">
        <v>72.540000000000006</v>
      </c>
      <c r="F157" s="28">
        <v>4</v>
      </c>
      <c r="G157" s="25">
        <f>'REPRO SEPTIEMBRE'!G176</f>
        <v>0</v>
      </c>
      <c r="H157" s="28">
        <v>4</v>
      </c>
      <c r="I157" s="25">
        <f>'REPRO SEPTIEMBRE'!H176</f>
        <v>0</v>
      </c>
      <c r="J157" s="28">
        <v>4</v>
      </c>
      <c r="K157" s="25">
        <f>'REPRO SEPTIEMBRE'!I176</f>
        <v>0</v>
      </c>
      <c r="L157" s="28">
        <v>4</v>
      </c>
      <c r="M157" s="35">
        <f>'REPRO SEPTIEMBRE'!J176</f>
        <v>0</v>
      </c>
      <c r="N157" s="28">
        <v>4</v>
      </c>
      <c r="O157" s="25">
        <f>'REPRO SEPTIEMBRE'!K176</f>
        <v>0</v>
      </c>
      <c r="P157" s="28">
        <v>4</v>
      </c>
      <c r="Q157" s="25">
        <f>'REPRO SEPTIEMBRE'!L176</f>
        <v>0</v>
      </c>
      <c r="R157" s="28">
        <v>4</v>
      </c>
      <c r="S157" s="25">
        <f>'REPRO SEPTIEMBRE'!M176</f>
        <v>0</v>
      </c>
      <c r="T157" s="28">
        <v>4</v>
      </c>
      <c r="U157" s="25">
        <f>'REPRO SEPTIEMBRE'!N176</f>
        <v>8994.9600000000009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7">
        <v>0</v>
      </c>
      <c r="AC157" s="25">
        <v>0</v>
      </c>
      <c r="AD157" s="25">
        <v>0</v>
      </c>
      <c r="AE157" s="25">
        <v>0</v>
      </c>
      <c r="AF157" s="25">
        <f t="shared" si="1"/>
        <v>84480</v>
      </c>
      <c r="AG157" s="25">
        <f t="shared" si="2"/>
        <v>7040</v>
      </c>
      <c r="AH157" s="25">
        <v>0</v>
      </c>
      <c r="AI157" s="25">
        <v>0</v>
      </c>
      <c r="AJ157" s="25">
        <v>0</v>
      </c>
      <c r="AK157" s="30">
        <f t="shared" si="3"/>
        <v>16034.960000000001</v>
      </c>
      <c r="AL157" s="16"/>
      <c r="AM157" s="16"/>
      <c r="AN157" s="16"/>
    </row>
    <row r="158" spans="1:40" ht="15.75" customHeight="1">
      <c r="A158" s="16"/>
      <c r="B158" s="31">
        <v>139</v>
      </c>
      <c r="C158" s="423"/>
      <c r="D158" s="36" t="s">
        <v>40</v>
      </c>
      <c r="E158" s="23">
        <v>71.400000000000006</v>
      </c>
      <c r="F158" s="28">
        <v>1</v>
      </c>
      <c r="G158" s="25">
        <f>'REPRO SEPTIEMBRE'!G177</f>
        <v>0</v>
      </c>
      <c r="H158" s="28">
        <v>1</v>
      </c>
      <c r="I158" s="25">
        <f>'REPRO SEPTIEMBRE'!H177</f>
        <v>0</v>
      </c>
      <c r="J158" s="28">
        <v>1</v>
      </c>
      <c r="K158" s="25">
        <f>'REPRO SEPTIEMBRE'!I177</f>
        <v>0</v>
      </c>
      <c r="L158" s="28">
        <v>1</v>
      </c>
      <c r="M158" s="35">
        <f>'REPRO SEPTIEMBRE'!J177</f>
        <v>0</v>
      </c>
      <c r="N158" s="28">
        <v>1</v>
      </c>
      <c r="O158" s="25">
        <f>'REPRO SEPTIEMBRE'!K177</f>
        <v>0</v>
      </c>
      <c r="P158" s="28">
        <v>1</v>
      </c>
      <c r="Q158" s="25">
        <f>'REPRO SEPTIEMBRE'!L177</f>
        <v>0</v>
      </c>
      <c r="R158" s="28">
        <v>1</v>
      </c>
      <c r="S158" s="25">
        <f>'REPRO SEPTIEMBRE'!M177</f>
        <v>0</v>
      </c>
      <c r="T158" s="28">
        <v>1</v>
      </c>
      <c r="U158" s="25">
        <f>'REPRO SEPTIEMBRE'!N177</f>
        <v>2213.4</v>
      </c>
      <c r="V158" s="24">
        <v>0</v>
      </c>
      <c r="W158" s="25">
        <v>0</v>
      </c>
      <c r="X158" s="24">
        <v>0</v>
      </c>
      <c r="Y158" s="25">
        <v>0</v>
      </c>
      <c r="Z158" s="24">
        <v>0</v>
      </c>
      <c r="AA158" s="25">
        <v>0</v>
      </c>
      <c r="AB158" s="27">
        <v>0</v>
      </c>
      <c r="AC158" s="25">
        <v>0</v>
      </c>
      <c r="AD158" s="25">
        <v>0</v>
      </c>
      <c r="AE158" s="25">
        <v>0</v>
      </c>
      <c r="AF158" s="25">
        <f t="shared" si="1"/>
        <v>21120</v>
      </c>
      <c r="AG158" s="25">
        <f t="shared" si="2"/>
        <v>1760</v>
      </c>
      <c r="AH158" s="25">
        <v>0</v>
      </c>
      <c r="AI158" s="25">
        <v>0</v>
      </c>
      <c r="AJ158" s="25">
        <v>0</v>
      </c>
      <c r="AK158" s="30">
        <f t="shared" si="3"/>
        <v>3973.4</v>
      </c>
      <c r="AL158" s="16"/>
      <c r="AM158" s="16"/>
      <c r="AN158" s="16"/>
    </row>
    <row r="159" spans="1:40" ht="15.75" customHeight="1">
      <c r="A159" s="16"/>
      <c r="B159" s="31">
        <v>140</v>
      </c>
      <c r="C159" s="423"/>
      <c r="D159" s="36" t="s">
        <v>60</v>
      </c>
      <c r="E159" s="23">
        <v>72.540000000000006</v>
      </c>
      <c r="F159" s="28">
        <v>1</v>
      </c>
      <c r="G159" s="25">
        <f>'REPRO SEPTIEMBRE'!G178</f>
        <v>0</v>
      </c>
      <c r="H159" s="28">
        <v>1</v>
      </c>
      <c r="I159" s="25">
        <f>'REPRO SEPTIEMBRE'!H178</f>
        <v>0</v>
      </c>
      <c r="J159" s="28">
        <v>1</v>
      </c>
      <c r="K159" s="25">
        <f>'REPRO SEPTIEMBRE'!I178</f>
        <v>0</v>
      </c>
      <c r="L159" s="28">
        <v>1</v>
      </c>
      <c r="M159" s="35">
        <f>'REPRO SEPTIEMBRE'!J178</f>
        <v>0</v>
      </c>
      <c r="N159" s="28">
        <v>1</v>
      </c>
      <c r="O159" s="25">
        <f>'REPRO SEPTIEMBRE'!K178</f>
        <v>0</v>
      </c>
      <c r="P159" s="28">
        <v>1</v>
      </c>
      <c r="Q159" s="25">
        <f>'REPRO SEPTIEMBRE'!L178</f>
        <v>0</v>
      </c>
      <c r="R159" s="28">
        <v>1</v>
      </c>
      <c r="S159" s="25">
        <f>'REPRO SEPTIEMBRE'!M178</f>
        <v>0</v>
      </c>
      <c r="T159" s="28">
        <v>1</v>
      </c>
      <c r="U159" s="25">
        <f>'REPRO SEPTIEMBRE'!N178</f>
        <v>2248.7400000000002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7">
        <v>0</v>
      </c>
      <c r="AC159" s="25">
        <v>0</v>
      </c>
      <c r="AD159" s="25">
        <v>0</v>
      </c>
      <c r="AE159" s="25">
        <v>0</v>
      </c>
      <c r="AF159" s="25">
        <f t="shared" si="1"/>
        <v>21120</v>
      </c>
      <c r="AG159" s="25">
        <f t="shared" si="2"/>
        <v>1760</v>
      </c>
      <c r="AH159" s="25">
        <v>0</v>
      </c>
      <c r="AI159" s="25">
        <v>0</v>
      </c>
      <c r="AJ159" s="25">
        <v>0</v>
      </c>
      <c r="AK159" s="30">
        <f t="shared" si="3"/>
        <v>4008.7400000000002</v>
      </c>
      <c r="AL159" s="16"/>
      <c r="AM159" s="16"/>
      <c r="AN159" s="16"/>
    </row>
    <row r="160" spans="1:40" ht="15.75" customHeight="1">
      <c r="A160" s="16"/>
      <c r="B160" s="31">
        <v>141</v>
      </c>
      <c r="C160" s="423"/>
      <c r="D160" s="36" t="s">
        <v>46</v>
      </c>
      <c r="E160" s="23">
        <v>71.400000000000006</v>
      </c>
      <c r="F160" s="28">
        <v>9</v>
      </c>
      <c r="G160" s="25">
        <f>'REPRO SEPTIEMBRE'!G179</f>
        <v>0</v>
      </c>
      <c r="H160" s="28">
        <v>9</v>
      </c>
      <c r="I160" s="25">
        <f>'REPRO SEPTIEMBRE'!H179</f>
        <v>0</v>
      </c>
      <c r="J160" s="28">
        <v>9</v>
      </c>
      <c r="K160" s="25">
        <f>'REPRO SEPTIEMBRE'!I179</f>
        <v>0</v>
      </c>
      <c r="L160" s="28">
        <v>9</v>
      </c>
      <c r="M160" s="35">
        <f>'REPRO SEPTIEMBRE'!J179</f>
        <v>0</v>
      </c>
      <c r="N160" s="28">
        <v>9</v>
      </c>
      <c r="O160" s="25">
        <f>'REPRO SEPTIEMBRE'!K179</f>
        <v>0</v>
      </c>
      <c r="P160" s="28">
        <v>9</v>
      </c>
      <c r="Q160" s="25">
        <f>'REPRO SEPTIEMBRE'!L179</f>
        <v>0</v>
      </c>
      <c r="R160" s="28">
        <v>9</v>
      </c>
      <c r="S160" s="25">
        <f>'REPRO SEPTIEMBRE'!M179</f>
        <v>0</v>
      </c>
      <c r="T160" s="28">
        <v>9</v>
      </c>
      <c r="U160" s="25">
        <f>'REPRO SEPTIEMBRE'!N179</f>
        <v>19920.600000000002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7">
        <v>0</v>
      </c>
      <c r="AC160" s="25">
        <v>0</v>
      </c>
      <c r="AD160" s="25">
        <v>0</v>
      </c>
      <c r="AE160" s="25">
        <v>0</v>
      </c>
      <c r="AF160" s="25">
        <f t="shared" si="1"/>
        <v>190080</v>
      </c>
      <c r="AG160" s="25">
        <f t="shared" si="2"/>
        <v>15840</v>
      </c>
      <c r="AH160" s="25">
        <v>0</v>
      </c>
      <c r="AI160" s="25">
        <v>0</v>
      </c>
      <c r="AJ160" s="25">
        <v>0</v>
      </c>
      <c r="AK160" s="30">
        <f t="shared" si="3"/>
        <v>35760.600000000006</v>
      </c>
      <c r="AL160" s="16"/>
      <c r="AM160" s="16"/>
      <c r="AN160" s="16"/>
    </row>
    <row r="161" spans="1:40" ht="15.75" customHeight="1">
      <c r="A161" s="16"/>
      <c r="B161" s="21">
        <v>142</v>
      </c>
      <c r="C161" s="423"/>
      <c r="D161" s="36" t="s">
        <v>50</v>
      </c>
      <c r="E161" s="23">
        <v>71.400000000000006</v>
      </c>
      <c r="F161" s="28">
        <v>1</v>
      </c>
      <c r="G161" s="25">
        <f>'REPRO SEPTIEMBRE'!G180</f>
        <v>0</v>
      </c>
      <c r="H161" s="28">
        <v>1</v>
      </c>
      <c r="I161" s="25">
        <f>'REPRO SEPTIEMBRE'!H180</f>
        <v>0</v>
      </c>
      <c r="J161" s="28">
        <v>1</v>
      </c>
      <c r="K161" s="25">
        <f>'REPRO SEPTIEMBRE'!I180</f>
        <v>0</v>
      </c>
      <c r="L161" s="28">
        <v>1</v>
      </c>
      <c r="M161" s="35">
        <f>'REPRO SEPTIEMBRE'!J180</f>
        <v>0</v>
      </c>
      <c r="N161" s="28">
        <v>1</v>
      </c>
      <c r="O161" s="25">
        <f>'REPRO SEPTIEMBRE'!K180</f>
        <v>0</v>
      </c>
      <c r="P161" s="28">
        <v>1</v>
      </c>
      <c r="Q161" s="25">
        <f>'REPRO SEPTIEMBRE'!L180</f>
        <v>0</v>
      </c>
      <c r="R161" s="28">
        <v>1</v>
      </c>
      <c r="S161" s="25">
        <f>'REPRO SEPTIEMBRE'!M180</f>
        <v>0</v>
      </c>
      <c r="T161" s="28">
        <v>1</v>
      </c>
      <c r="U161" s="25">
        <f>'REPRO SEPTIEMBRE'!N180</f>
        <v>0</v>
      </c>
      <c r="V161" s="24">
        <v>0</v>
      </c>
      <c r="W161" s="25">
        <v>0</v>
      </c>
      <c r="X161" s="24">
        <v>0</v>
      </c>
      <c r="Y161" s="25">
        <v>0</v>
      </c>
      <c r="Z161" s="24">
        <v>0</v>
      </c>
      <c r="AA161" s="25">
        <v>0</v>
      </c>
      <c r="AB161" s="27">
        <v>0</v>
      </c>
      <c r="AC161" s="25">
        <v>0</v>
      </c>
      <c r="AD161" s="25">
        <v>0</v>
      </c>
      <c r="AE161" s="25">
        <v>0</v>
      </c>
      <c r="AF161" s="25">
        <f t="shared" si="1"/>
        <v>21120</v>
      </c>
      <c r="AG161" s="25">
        <f t="shared" si="2"/>
        <v>1760</v>
      </c>
      <c r="AH161" s="25">
        <v>0</v>
      </c>
      <c r="AI161" s="25">
        <v>0</v>
      </c>
      <c r="AJ161" s="25">
        <v>0</v>
      </c>
      <c r="AK161" s="30">
        <f t="shared" si="3"/>
        <v>1760</v>
      </c>
      <c r="AL161" s="16"/>
      <c r="AM161" s="16"/>
      <c r="AN161" s="16"/>
    </row>
    <row r="162" spans="1:40" ht="15.75" customHeight="1">
      <c r="A162" s="16"/>
      <c r="B162" s="31">
        <v>143</v>
      </c>
      <c r="C162" s="423"/>
      <c r="D162" s="36" t="s">
        <v>50</v>
      </c>
      <c r="E162" s="23">
        <v>71.400000000000006</v>
      </c>
      <c r="F162" s="28">
        <v>5</v>
      </c>
      <c r="G162" s="25">
        <f>'REPRO SEPTIEMBRE'!G181</f>
        <v>0</v>
      </c>
      <c r="H162" s="28">
        <v>5</v>
      </c>
      <c r="I162" s="25">
        <f>'REPRO SEPTIEMBRE'!H181</f>
        <v>0</v>
      </c>
      <c r="J162" s="28">
        <v>5</v>
      </c>
      <c r="K162" s="25">
        <f>'REPRO SEPTIEMBRE'!I181</f>
        <v>0</v>
      </c>
      <c r="L162" s="28">
        <v>5</v>
      </c>
      <c r="M162" s="35">
        <f>'REPRO SEPTIEMBRE'!J181</f>
        <v>0</v>
      </c>
      <c r="N162" s="28">
        <v>5</v>
      </c>
      <c r="O162" s="25">
        <f>'REPRO SEPTIEMBRE'!K181</f>
        <v>0</v>
      </c>
      <c r="P162" s="28">
        <v>5</v>
      </c>
      <c r="Q162" s="25">
        <f>'REPRO SEPTIEMBRE'!L181</f>
        <v>0</v>
      </c>
      <c r="R162" s="28">
        <v>5</v>
      </c>
      <c r="S162" s="25">
        <f>'REPRO SEPTIEMBRE'!M181</f>
        <v>0</v>
      </c>
      <c r="T162" s="28">
        <v>5</v>
      </c>
      <c r="U162" s="25">
        <f>'REPRO SEPTIEMBRE'!N181</f>
        <v>11067</v>
      </c>
      <c r="V162" s="24">
        <v>0</v>
      </c>
      <c r="W162" s="25">
        <v>0</v>
      </c>
      <c r="X162" s="24">
        <v>0</v>
      </c>
      <c r="Y162" s="25">
        <v>0</v>
      </c>
      <c r="Z162" s="24">
        <v>0</v>
      </c>
      <c r="AA162" s="25">
        <v>0</v>
      </c>
      <c r="AB162" s="27">
        <v>0</v>
      </c>
      <c r="AC162" s="25">
        <v>0</v>
      </c>
      <c r="AD162" s="25">
        <v>0</v>
      </c>
      <c r="AE162" s="25">
        <v>0</v>
      </c>
      <c r="AF162" s="25">
        <f t="shared" si="1"/>
        <v>105600</v>
      </c>
      <c r="AG162" s="25">
        <f t="shared" si="2"/>
        <v>8800</v>
      </c>
      <c r="AH162" s="25">
        <v>0</v>
      </c>
      <c r="AI162" s="25">
        <v>0</v>
      </c>
      <c r="AJ162" s="25">
        <v>0</v>
      </c>
      <c r="AK162" s="30">
        <f t="shared" si="3"/>
        <v>19867</v>
      </c>
      <c r="AL162" s="16"/>
      <c r="AM162" s="16"/>
      <c r="AN162" s="16"/>
    </row>
    <row r="163" spans="1:40" ht="15.75" customHeight="1">
      <c r="A163" s="16"/>
      <c r="B163" s="31">
        <v>144</v>
      </c>
      <c r="C163" s="423"/>
      <c r="D163" s="36" t="s">
        <v>37</v>
      </c>
      <c r="E163" s="23">
        <v>71.400000000000006</v>
      </c>
      <c r="F163" s="40">
        <v>2</v>
      </c>
      <c r="G163" s="25">
        <f>'REPRO SEPTIEMBRE'!G182</f>
        <v>4426.8</v>
      </c>
      <c r="H163" s="40">
        <v>2</v>
      </c>
      <c r="I163" s="25">
        <f>'REPRO SEPTIEMBRE'!H182</f>
        <v>3998.4000000000005</v>
      </c>
      <c r="J163" s="40">
        <v>2</v>
      </c>
      <c r="K163" s="25">
        <f>'REPRO SEPTIEMBRE'!I182</f>
        <v>4426.8</v>
      </c>
      <c r="L163" s="40">
        <v>2</v>
      </c>
      <c r="M163" s="35">
        <f>'REPRO SEPTIEMBRE'!J182</f>
        <v>4284</v>
      </c>
      <c r="N163" s="40">
        <v>2</v>
      </c>
      <c r="O163" s="25">
        <f>'REPRO SEPTIEMBRE'!K182</f>
        <v>4426.8</v>
      </c>
      <c r="P163" s="40">
        <v>2</v>
      </c>
      <c r="Q163" s="25">
        <f>'REPRO SEPTIEMBRE'!L182</f>
        <v>4284</v>
      </c>
      <c r="R163" s="40">
        <v>2</v>
      </c>
      <c r="S163" s="25">
        <f>'REPRO SEPTIEMBRE'!M182</f>
        <v>4426.8</v>
      </c>
      <c r="T163" s="40">
        <v>2</v>
      </c>
      <c r="U163" s="25">
        <f>'REPRO SEPTIEMBRE'!N182</f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7">
        <v>0</v>
      </c>
      <c r="AC163" s="25">
        <v>0</v>
      </c>
      <c r="AD163" s="25">
        <v>0</v>
      </c>
      <c r="AE163" s="25">
        <v>0</v>
      </c>
      <c r="AF163" s="25">
        <f t="shared" si="1"/>
        <v>42240</v>
      </c>
      <c r="AG163" s="25">
        <f t="shared" si="2"/>
        <v>3520</v>
      </c>
      <c r="AH163" s="25">
        <v>0</v>
      </c>
      <c r="AI163" s="25">
        <v>0</v>
      </c>
      <c r="AJ163" s="25">
        <v>0</v>
      </c>
      <c r="AK163" s="30">
        <f t="shared" si="3"/>
        <v>33793.599999999999</v>
      </c>
      <c r="AL163" s="16"/>
      <c r="AM163" s="16"/>
      <c r="AN163" s="16"/>
    </row>
    <row r="164" spans="1:40" ht="15.75" customHeight="1">
      <c r="A164" s="16"/>
      <c r="B164" s="31">
        <v>145</v>
      </c>
      <c r="C164" s="423"/>
      <c r="D164" s="36" t="s">
        <v>46</v>
      </c>
      <c r="E164" s="23">
        <v>71.400000000000006</v>
      </c>
      <c r="F164" s="28">
        <v>1</v>
      </c>
      <c r="G164" s="25">
        <f>'REPRO SEPTIEMBRE'!G183</f>
        <v>2213.4</v>
      </c>
      <c r="H164" s="28">
        <v>1</v>
      </c>
      <c r="I164" s="25">
        <f>'REPRO SEPTIEMBRE'!H183</f>
        <v>1999.2000000000003</v>
      </c>
      <c r="J164" s="28">
        <v>1</v>
      </c>
      <c r="K164" s="25">
        <f>'REPRO SEPTIEMBRE'!I183</f>
        <v>2213.4</v>
      </c>
      <c r="L164" s="28">
        <v>1</v>
      </c>
      <c r="M164" s="35">
        <f>'REPRO SEPTIEMBRE'!J183</f>
        <v>2142</v>
      </c>
      <c r="N164" s="28">
        <v>1</v>
      </c>
      <c r="O164" s="25">
        <f>'REPRO SEPTIEMBRE'!K183</f>
        <v>2213.4</v>
      </c>
      <c r="P164" s="28">
        <v>1</v>
      </c>
      <c r="Q164" s="25">
        <f>'REPRO SEPTIEMBRE'!L183</f>
        <v>2142</v>
      </c>
      <c r="R164" s="28">
        <v>1</v>
      </c>
      <c r="S164" s="25">
        <f>'REPRO SEPTIEMBRE'!M183</f>
        <v>2213.4</v>
      </c>
      <c r="T164" s="28">
        <v>1</v>
      </c>
      <c r="U164" s="25">
        <f>'REPRO SEPTIEMBRE'!N183</f>
        <v>0</v>
      </c>
      <c r="V164" s="24">
        <v>0</v>
      </c>
      <c r="W164" s="25">
        <v>0</v>
      </c>
      <c r="X164" s="24">
        <v>0</v>
      </c>
      <c r="Y164" s="25">
        <v>0</v>
      </c>
      <c r="Z164" s="24">
        <v>0</v>
      </c>
      <c r="AA164" s="25">
        <v>0</v>
      </c>
      <c r="AB164" s="27">
        <v>0</v>
      </c>
      <c r="AC164" s="25">
        <v>0</v>
      </c>
      <c r="AD164" s="25">
        <v>0</v>
      </c>
      <c r="AE164" s="25">
        <v>0</v>
      </c>
      <c r="AF164" s="25">
        <f t="shared" si="1"/>
        <v>21120</v>
      </c>
      <c r="AG164" s="25">
        <f t="shared" si="2"/>
        <v>1760</v>
      </c>
      <c r="AH164" s="25">
        <v>0</v>
      </c>
      <c r="AI164" s="25">
        <v>0</v>
      </c>
      <c r="AJ164" s="25">
        <v>0</v>
      </c>
      <c r="AK164" s="30">
        <f t="shared" si="3"/>
        <v>16896.8</v>
      </c>
      <c r="AL164" s="16"/>
      <c r="AM164" s="16"/>
      <c r="AN164" s="16"/>
    </row>
    <row r="165" spans="1:40" ht="15.75" customHeight="1">
      <c r="A165" s="16"/>
      <c r="B165" s="21">
        <v>146</v>
      </c>
      <c r="C165" s="423"/>
      <c r="D165" s="36" t="s">
        <v>38</v>
      </c>
      <c r="E165" s="23">
        <v>71.400000000000006</v>
      </c>
      <c r="F165" s="28">
        <v>1</v>
      </c>
      <c r="G165" s="25">
        <f>'REPRO SEPTIEMBRE'!G184</f>
        <v>0</v>
      </c>
      <c r="H165" s="28">
        <v>1</v>
      </c>
      <c r="I165" s="25">
        <f>'REPRO SEPTIEMBRE'!H184</f>
        <v>3070.2000000000003</v>
      </c>
      <c r="J165" s="28">
        <v>1</v>
      </c>
      <c r="K165" s="25">
        <f>'REPRO SEPTIEMBRE'!I184</f>
        <v>2213.4</v>
      </c>
      <c r="L165" s="28">
        <v>1</v>
      </c>
      <c r="M165" s="35">
        <f>'REPRO SEPTIEMBRE'!J184</f>
        <v>0</v>
      </c>
      <c r="N165" s="28">
        <v>1</v>
      </c>
      <c r="O165" s="25">
        <f>'REPRO SEPTIEMBRE'!K184</f>
        <v>0</v>
      </c>
      <c r="P165" s="28">
        <v>1</v>
      </c>
      <c r="Q165" s="25">
        <f>'REPRO SEPTIEMBRE'!L184</f>
        <v>0</v>
      </c>
      <c r="R165" s="28">
        <v>1</v>
      </c>
      <c r="S165" s="25">
        <f>'REPRO SEPTIEMBRE'!M184</f>
        <v>0</v>
      </c>
      <c r="T165" s="28">
        <v>1</v>
      </c>
      <c r="U165" s="25">
        <f>'REPRO SEPTIEMBRE'!N184</f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7">
        <v>0</v>
      </c>
      <c r="AC165" s="25">
        <v>0</v>
      </c>
      <c r="AD165" s="25">
        <v>0</v>
      </c>
      <c r="AE165" s="25">
        <v>0</v>
      </c>
      <c r="AF165" s="25">
        <f t="shared" si="1"/>
        <v>21120</v>
      </c>
      <c r="AG165" s="25">
        <f t="shared" si="2"/>
        <v>1760</v>
      </c>
      <c r="AH165" s="25">
        <v>0</v>
      </c>
      <c r="AI165" s="25">
        <v>0</v>
      </c>
      <c r="AJ165" s="25">
        <v>0</v>
      </c>
      <c r="AK165" s="30">
        <f t="shared" si="3"/>
        <v>7043.6</v>
      </c>
      <c r="AL165" s="16"/>
      <c r="AM165" s="16"/>
      <c r="AN165" s="16"/>
    </row>
    <row r="166" spans="1:40" ht="15.75" customHeight="1">
      <c r="A166" s="16"/>
      <c r="B166" s="31">
        <v>147</v>
      </c>
      <c r="C166" s="423"/>
      <c r="D166" s="36" t="s">
        <v>38</v>
      </c>
      <c r="E166" s="23">
        <v>71.400000000000006</v>
      </c>
      <c r="F166" s="28">
        <v>1</v>
      </c>
      <c r="G166" s="25">
        <f>'REPRO SEPTIEMBRE'!G185</f>
        <v>0</v>
      </c>
      <c r="H166" s="28">
        <v>1</v>
      </c>
      <c r="I166" s="25">
        <f>'REPRO SEPTIEMBRE'!H185</f>
        <v>0</v>
      </c>
      <c r="J166" s="28">
        <v>1</v>
      </c>
      <c r="K166" s="25">
        <f>'REPRO SEPTIEMBRE'!I185</f>
        <v>0</v>
      </c>
      <c r="L166" s="28">
        <v>1</v>
      </c>
      <c r="M166" s="35">
        <f>'REPRO SEPTIEMBRE'!J185</f>
        <v>2142</v>
      </c>
      <c r="N166" s="28">
        <v>1</v>
      </c>
      <c r="O166" s="25">
        <f>'REPRO SEPTIEMBRE'!K185</f>
        <v>2213.4</v>
      </c>
      <c r="P166" s="28">
        <v>1</v>
      </c>
      <c r="Q166" s="25">
        <f>'REPRO SEPTIEMBRE'!L185</f>
        <v>2142</v>
      </c>
      <c r="R166" s="28">
        <v>1</v>
      </c>
      <c r="S166" s="25">
        <f>'REPRO SEPTIEMBRE'!M185</f>
        <v>0</v>
      </c>
      <c r="T166" s="28">
        <v>1</v>
      </c>
      <c r="U166" s="25">
        <f>'REPRO SEPTIEMBRE'!N185</f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7">
        <v>0</v>
      </c>
      <c r="AC166" s="25">
        <v>0</v>
      </c>
      <c r="AD166" s="25">
        <v>0</v>
      </c>
      <c r="AE166" s="25">
        <v>0</v>
      </c>
      <c r="AF166" s="25">
        <f t="shared" si="1"/>
        <v>21120</v>
      </c>
      <c r="AG166" s="25">
        <f t="shared" si="2"/>
        <v>1760</v>
      </c>
      <c r="AH166" s="25">
        <v>0</v>
      </c>
      <c r="AI166" s="25">
        <v>0</v>
      </c>
      <c r="AJ166" s="25">
        <v>0</v>
      </c>
      <c r="AK166" s="30">
        <f t="shared" si="3"/>
        <v>8257.4</v>
      </c>
      <c r="AL166" s="16"/>
      <c r="AM166" s="16"/>
      <c r="AN166" s="16"/>
    </row>
    <row r="167" spans="1:40" ht="15.75" customHeight="1">
      <c r="A167" s="16"/>
      <c r="B167" s="31">
        <v>148</v>
      </c>
      <c r="C167" s="423"/>
      <c r="D167" s="36" t="s">
        <v>38</v>
      </c>
      <c r="E167" s="23">
        <v>71.400000000000006</v>
      </c>
      <c r="F167" s="28">
        <v>1</v>
      </c>
      <c r="G167" s="25">
        <f>'REPRO SEPTIEMBRE'!G186</f>
        <v>0</v>
      </c>
      <c r="H167" s="28">
        <v>1</v>
      </c>
      <c r="I167" s="25">
        <f>'REPRO SEPTIEMBRE'!H186</f>
        <v>0</v>
      </c>
      <c r="J167" s="28">
        <v>1</v>
      </c>
      <c r="K167" s="25">
        <f>'REPRO SEPTIEMBRE'!I186</f>
        <v>0</v>
      </c>
      <c r="L167" s="28">
        <v>1</v>
      </c>
      <c r="M167" s="35">
        <f>'REPRO SEPTIEMBRE'!J186</f>
        <v>0</v>
      </c>
      <c r="N167" s="28">
        <v>1</v>
      </c>
      <c r="O167" s="25">
        <f>'REPRO SEPTIEMBRE'!K186</f>
        <v>0</v>
      </c>
      <c r="P167" s="28">
        <v>1</v>
      </c>
      <c r="Q167" s="25">
        <f>'REPRO SEPTIEMBRE'!L186</f>
        <v>0</v>
      </c>
      <c r="R167" s="28">
        <v>1</v>
      </c>
      <c r="S167" s="25">
        <f>'REPRO SEPTIEMBRE'!M186</f>
        <v>2213.4</v>
      </c>
      <c r="T167" s="28">
        <v>1</v>
      </c>
      <c r="U167" s="25">
        <f>'REPRO SEPTIEMBRE'!N186</f>
        <v>2213.4</v>
      </c>
      <c r="V167" s="24">
        <v>0</v>
      </c>
      <c r="W167" s="25">
        <v>0</v>
      </c>
      <c r="X167" s="24">
        <v>0</v>
      </c>
      <c r="Y167" s="25">
        <v>0</v>
      </c>
      <c r="Z167" s="24">
        <v>0</v>
      </c>
      <c r="AA167" s="25">
        <v>0</v>
      </c>
      <c r="AB167" s="27">
        <v>0</v>
      </c>
      <c r="AC167" s="25">
        <v>0</v>
      </c>
      <c r="AD167" s="25">
        <v>0</v>
      </c>
      <c r="AE167" s="25">
        <v>0</v>
      </c>
      <c r="AF167" s="25">
        <f t="shared" si="1"/>
        <v>21120</v>
      </c>
      <c r="AG167" s="25">
        <f t="shared" si="2"/>
        <v>1760</v>
      </c>
      <c r="AH167" s="25">
        <v>0</v>
      </c>
      <c r="AI167" s="25">
        <v>0</v>
      </c>
      <c r="AJ167" s="25">
        <v>0</v>
      </c>
      <c r="AK167" s="30">
        <f t="shared" si="3"/>
        <v>6186.8</v>
      </c>
      <c r="AL167" s="16"/>
      <c r="AM167" s="16"/>
      <c r="AN167" s="16"/>
    </row>
    <row r="168" spans="1:40" ht="15.75" customHeight="1">
      <c r="A168" s="16"/>
      <c r="B168" s="31">
        <v>149</v>
      </c>
      <c r="C168" s="423"/>
      <c r="D168" s="36" t="s">
        <v>50</v>
      </c>
      <c r="E168" s="23">
        <v>71.400000000000006</v>
      </c>
      <c r="F168" s="28">
        <v>1</v>
      </c>
      <c r="G168" s="25">
        <f>'REPRO SEPTIEMBRE'!G187</f>
        <v>0</v>
      </c>
      <c r="H168" s="28">
        <v>1</v>
      </c>
      <c r="I168" s="25">
        <f>'REPRO SEPTIEMBRE'!H187</f>
        <v>3070.2000000000003</v>
      </c>
      <c r="J168" s="28">
        <v>1</v>
      </c>
      <c r="K168" s="25">
        <f>'REPRO SEPTIEMBRE'!I187</f>
        <v>2213.4</v>
      </c>
      <c r="L168" s="28">
        <v>1</v>
      </c>
      <c r="M168" s="35">
        <f>'REPRO SEPTIEMBRE'!J187</f>
        <v>0</v>
      </c>
      <c r="N168" s="28">
        <v>1</v>
      </c>
      <c r="O168" s="25">
        <f>'REPRO SEPTIEMBRE'!K187</f>
        <v>0</v>
      </c>
      <c r="P168" s="28">
        <v>1</v>
      </c>
      <c r="Q168" s="25">
        <f>'REPRO SEPTIEMBRE'!L187</f>
        <v>0</v>
      </c>
      <c r="R168" s="28">
        <v>1</v>
      </c>
      <c r="S168" s="25">
        <f>'REPRO SEPTIEMBRE'!M187</f>
        <v>0</v>
      </c>
      <c r="T168" s="28">
        <v>1</v>
      </c>
      <c r="U168" s="25">
        <f>'REPRO SEPTIEMBRE'!N187</f>
        <v>0</v>
      </c>
      <c r="V168" s="24">
        <v>0</v>
      </c>
      <c r="W168" s="25">
        <v>0</v>
      </c>
      <c r="X168" s="24">
        <v>0</v>
      </c>
      <c r="Y168" s="25">
        <v>0</v>
      </c>
      <c r="Z168" s="24">
        <v>0</v>
      </c>
      <c r="AA168" s="25">
        <v>0</v>
      </c>
      <c r="AB168" s="27">
        <v>0</v>
      </c>
      <c r="AC168" s="25">
        <v>0</v>
      </c>
      <c r="AD168" s="25">
        <v>0</v>
      </c>
      <c r="AE168" s="25">
        <v>0</v>
      </c>
      <c r="AF168" s="25">
        <f t="shared" si="1"/>
        <v>21120</v>
      </c>
      <c r="AG168" s="25">
        <f t="shared" si="2"/>
        <v>1760</v>
      </c>
      <c r="AH168" s="25">
        <v>0</v>
      </c>
      <c r="AI168" s="25">
        <v>0</v>
      </c>
      <c r="AJ168" s="25">
        <v>0</v>
      </c>
      <c r="AK168" s="30">
        <f t="shared" si="3"/>
        <v>7043.6</v>
      </c>
      <c r="AL168" s="16"/>
      <c r="AM168" s="16"/>
      <c r="AN168" s="16"/>
    </row>
    <row r="169" spans="1:40" ht="15.75" customHeight="1">
      <c r="A169" s="16"/>
      <c r="B169" s="21">
        <v>150</v>
      </c>
      <c r="C169" s="423"/>
      <c r="D169" s="36" t="s">
        <v>50</v>
      </c>
      <c r="E169" s="23">
        <v>71.400000000000006</v>
      </c>
      <c r="F169" s="28">
        <v>1</v>
      </c>
      <c r="G169" s="25">
        <f>'REPRO SEPTIEMBRE'!G188</f>
        <v>0</v>
      </c>
      <c r="H169" s="28">
        <v>1</v>
      </c>
      <c r="I169" s="25">
        <f>'REPRO SEPTIEMBRE'!H188</f>
        <v>0</v>
      </c>
      <c r="J169" s="28">
        <v>1</v>
      </c>
      <c r="K169" s="25">
        <f>'REPRO SEPTIEMBRE'!I188</f>
        <v>0</v>
      </c>
      <c r="L169" s="28">
        <v>1</v>
      </c>
      <c r="M169" s="35">
        <f>'REPRO SEPTIEMBRE'!J188</f>
        <v>2142</v>
      </c>
      <c r="N169" s="28">
        <v>1</v>
      </c>
      <c r="O169" s="25">
        <f>'REPRO SEPTIEMBRE'!K188</f>
        <v>2213.4</v>
      </c>
      <c r="P169" s="28">
        <v>1</v>
      </c>
      <c r="Q169" s="25">
        <f>'REPRO SEPTIEMBRE'!L188</f>
        <v>2142</v>
      </c>
      <c r="R169" s="28">
        <v>1</v>
      </c>
      <c r="S169" s="25">
        <f>'REPRO SEPTIEMBRE'!M188</f>
        <v>0</v>
      </c>
      <c r="T169" s="28">
        <v>1</v>
      </c>
      <c r="U169" s="25">
        <f>'REPRO SEPTIEMBRE'!N188</f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7">
        <v>0</v>
      </c>
      <c r="AC169" s="25">
        <v>0</v>
      </c>
      <c r="AD169" s="25">
        <v>0</v>
      </c>
      <c r="AE169" s="25">
        <v>0</v>
      </c>
      <c r="AF169" s="25">
        <f t="shared" si="1"/>
        <v>21120</v>
      </c>
      <c r="AG169" s="25">
        <f t="shared" si="2"/>
        <v>1760</v>
      </c>
      <c r="AH169" s="25">
        <v>0</v>
      </c>
      <c r="AI169" s="25">
        <v>0</v>
      </c>
      <c r="AJ169" s="25">
        <v>0</v>
      </c>
      <c r="AK169" s="30">
        <f t="shared" si="3"/>
        <v>8257.4</v>
      </c>
      <c r="AL169" s="16"/>
      <c r="AM169" s="16"/>
      <c r="AN169" s="16"/>
    </row>
    <row r="170" spans="1:40" ht="15.75" customHeight="1">
      <c r="A170" s="16"/>
      <c r="B170" s="31">
        <v>151</v>
      </c>
      <c r="C170" s="423"/>
      <c r="D170" s="36" t="s">
        <v>50</v>
      </c>
      <c r="E170" s="23">
        <v>71.400000000000006</v>
      </c>
      <c r="F170" s="28">
        <v>1</v>
      </c>
      <c r="G170" s="25">
        <f>'REPRO SEPTIEMBRE'!G189</f>
        <v>0</v>
      </c>
      <c r="H170" s="28">
        <v>1</v>
      </c>
      <c r="I170" s="25">
        <f>'REPRO SEPTIEMBRE'!H189</f>
        <v>0</v>
      </c>
      <c r="J170" s="28">
        <v>1</v>
      </c>
      <c r="K170" s="25">
        <f>'REPRO SEPTIEMBRE'!I189</f>
        <v>0</v>
      </c>
      <c r="L170" s="28">
        <v>1</v>
      </c>
      <c r="M170" s="35">
        <f>'REPRO SEPTIEMBRE'!J189</f>
        <v>0</v>
      </c>
      <c r="N170" s="28">
        <v>1</v>
      </c>
      <c r="O170" s="25">
        <f>'REPRO SEPTIEMBRE'!K189</f>
        <v>0</v>
      </c>
      <c r="P170" s="28">
        <v>1</v>
      </c>
      <c r="Q170" s="25">
        <f>'REPRO SEPTIEMBRE'!L189</f>
        <v>0</v>
      </c>
      <c r="R170" s="28">
        <v>1</v>
      </c>
      <c r="S170" s="25">
        <f>'REPRO SEPTIEMBRE'!M189</f>
        <v>2213.4</v>
      </c>
      <c r="T170" s="28">
        <v>1</v>
      </c>
      <c r="U170" s="25">
        <f>'REPRO SEPTIEMBRE'!N189</f>
        <v>2213.4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7">
        <v>0</v>
      </c>
      <c r="AC170" s="25">
        <v>0</v>
      </c>
      <c r="AD170" s="25">
        <v>0</v>
      </c>
      <c r="AE170" s="25">
        <v>0</v>
      </c>
      <c r="AF170" s="25">
        <f t="shared" si="1"/>
        <v>21120</v>
      </c>
      <c r="AG170" s="25">
        <f t="shared" si="2"/>
        <v>1760</v>
      </c>
      <c r="AH170" s="25">
        <v>0</v>
      </c>
      <c r="AI170" s="25">
        <v>0</v>
      </c>
      <c r="AJ170" s="25">
        <v>0</v>
      </c>
      <c r="AK170" s="30">
        <f t="shared" si="3"/>
        <v>6186.8</v>
      </c>
      <c r="AL170" s="16"/>
      <c r="AM170" s="16"/>
      <c r="AN170" s="16"/>
    </row>
    <row r="171" spans="1:40" ht="15.75" customHeight="1">
      <c r="A171" s="16"/>
      <c r="B171" s="21">
        <v>152</v>
      </c>
      <c r="C171" s="423"/>
      <c r="D171" s="36" t="s">
        <v>50</v>
      </c>
      <c r="E171" s="23">
        <v>71.400000000000006</v>
      </c>
      <c r="F171" s="28">
        <v>13</v>
      </c>
      <c r="G171" s="25">
        <f>'REPRO SEPTIEMBRE'!G190</f>
        <v>28774.2</v>
      </c>
      <c r="H171" s="28">
        <v>13</v>
      </c>
      <c r="I171" s="25">
        <f>'REPRO SEPTIEMBRE'!H190</f>
        <v>25989.600000000002</v>
      </c>
      <c r="J171" s="28">
        <v>13</v>
      </c>
      <c r="K171" s="25">
        <f>'REPRO SEPTIEMBRE'!I190</f>
        <v>28774.2</v>
      </c>
      <c r="L171" s="28">
        <v>13</v>
      </c>
      <c r="M171" s="35">
        <f>'REPRO SEPTIEMBRE'!J190</f>
        <v>27846</v>
      </c>
      <c r="N171" s="28">
        <v>13</v>
      </c>
      <c r="O171" s="25">
        <f>'REPRO SEPTIEMBRE'!K190</f>
        <v>28774.2</v>
      </c>
      <c r="P171" s="28">
        <v>13</v>
      </c>
      <c r="Q171" s="25">
        <f>'REPRO SEPTIEMBRE'!L190</f>
        <v>27846</v>
      </c>
      <c r="R171" s="28">
        <v>13</v>
      </c>
      <c r="S171" s="25">
        <f>'REPRO SEPTIEMBRE'!M190</f>
        <v>28774.2</v>
      </c>
      <c r="T171" s="28">
        <v>13</v>
      </c>
      <c r="U171" s="25">
        <f>'REPRO SEPTIEMBRE'!N190</f>
        <v>0</v>
      </c>
      <c r="V171" s="24">
        <v>0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7">
        <v>0</v>
      </c>
      <c r="AC171" s="25">
        <v>0</v>
      </c>
      <c r="AD171" s="25">
        <v>0</v>
      </c>
      <c r="AE171" s="25">
        <v>0</v>
      </c>
      <c r="AF171" s="25">
        <f t="shared" si="1"/>
        <v>274560</v>
      </c>
      <c r="AG171" s="25">
        <f t="shared" si="2"/>
        <v>22880</v>
      </c>
      <c r="AH171" s="25">
        <v>0</v>
      </c>
      <c r="AI171" s="25">
        <v>0</v>
      </c>
      <c r="AJ171" s="25">
        <v>0</v>
      </c>
      <c r="AK171" s="30">
        <f t="shared" si="3"/>
        <v>219658.40000000002</v>
      </c>
      <c r="AL171" s="16"/>
      <c r="AM171" s="16"/>
      <c r="AN171" s="16"/>
    </row>
    <row r="172" spans="1:40" ht="15.75" customHeight="1">
      <c r="A172" s="16"/>
      <c r="B172" s="31">
        <v>153</v>
      </c>
      <c r="C172" s="423"/>
      <c r="D172" s="36" t="s">
        <v>37</v>
      </c>
      <c r="E172" s="23">
        <v>71.400000000000006</v>
      </c>
      <c r="F172" s="40">
        <v>2</v>
      </c>
      <c r="G172" s="25">
        <f>'REPRO SEPTIEMBRE'!G191</f>
        <v>0</v>
      </c>
      <c r="H172" s="40">
        <v>2</v>
      </c>
      <c r="I172" s="25">
        <f>'REPRO SEPTIEMBRE'!H191</f>
        <v>0</v>
      </c>
      <c r="J172" s="40">
        <v>2</v>
      </c>
      <c r="K172" s="25">
        <f>'REPRO SEPTIEMBRE'!I191</f>
        <v>0</v>
      </c>
      <c r="L172" s="40">
        <v>2</v>
      </c>
      <c r="M172" s="35">
        <f>'REPRO SEPTIEMBRE'!J191</f>
        <v>0</v>
      </c>
      <c r="N172" s="40">
        <v>2</v>
      </c>
      <c r="O172" s="25">
        <f>'REPRO SEPTIEMBRE'!K191</f>
        <v>0</v>
      </c>
      <c r="P172" s="40">
        <v>2</v>
      </c>
      <c r="Q172" s="25">
        <f>'REPRO SEPTIEMBRE'!L191</f>
        <v>0</v>
      </c>
      <c r="R172" s="40">
        <v>2</v>
      </c>
      <c r="S172" s="25">
        <f>'REPRO SEPTIEMBRE'!M191</f>
        <v>0</v>
      </c>
      <c r="T172" s="40">
        <v>2</v>
      </c>
      <c r="U172" s="25">
        <f>'REPRO SEPTIEMBRE'!N191</f>
        <v>4426.8</v>
      </c>
      <c r="V172" s="24">
        <v>0</v>
      </c>
      <c r="W172" s="25">
        <v>0</v>
      </c>
      <c r="X172" s="24">
        <v>0</v>
      </c>
      <c r="Y172" s="25">
        <v>0</v>
      </c>
      <c r="Z172" s="24">
        <v>0</v>
      </c>
      <c r="AA172" s="25">
        <v>0</v>
      </c>
      <c r="AB172" s="27">
        <v>0</v>
      </c>
      <c r="AC172" s="25">
        <v>0</v>
      </c>
      <c r="AD172" s="25">
        <v>0</v>
      </c>
      <c r="AE172" s="25">
        <v>0</v>
      </c>
      <c r="AF172" s="25">
        <f t="shared" si="1"/>
        <v>42240</v>
      </c>
      <c r="AG172" s="25">
        <f t="shared" si="2"/>
        <v>3520</v>
      </c>
      <c r="AH172" s="25">
        <v>0</v>
      </c>
      <c r="AI172" s="25">
        <v>0</v>
      </c>
      <c r="AJ172" s="25">
        <v>0</v>
      </c>
      <c r="AK172" s="30">
        <f t="shared" si="3"/>
        <v>7946.8</v>
      </c>
      <c r="AL172" s="16"/>
      <c r="AM172" s="16"/>
      <c r="AN172" s="16"/>
    </row>
    <row r="173" spans="1:40" ht="15.75" customHeight="1">
      <c r="A173" s="16"/>
      <c r="B173" s="31">
        <v>154</v>
      </c>
      <c r="C173" s="423"/>
      <c r="D173" s="36" t="s">
        <v>46</v>
      </c>
      <c r="E173" s="23">
        <v>71.400000000000006</v>
      </c>
      <c r="F173" s="28">
        <v>1</v>
      </c>
      <c r="G173" s="25">
        <f>'REPRO SEPTIEMBRE'!G192</f>
        <v>0</v>
      </c>
      <c r="H173" s="28">
        <v>1</v>
      </c>
      <c r="I173" s="25">
        <f>'REPRO SEPTIEMBRE'!H192</f>
        <v>0</v>
      </c>
      <c r="J173" s="28">
        <v>1</v>
      </c>
      <c r="K173" s="25">
        <f>'REPRO SEPTIEMBRE'!I192</f>
        <v>0</v>
      </c>
      <c r="L173" s="28">
        <v>1</v>
      </c>
      <c r="M173" s="35">
        <f>'REPRO SEPTIEMBRE'!J192</f>
        <v>0</v>
      </c>
      <c r="N173" s="28">
        <v>1</v>
      </c>
      <c r="O173" s="25">
        <f>'REPRO SEPTIEMBRE'!K192</f>
        <v>0</v>
      </c>
      <c r="P173" s="28">
        <v>1</v>
      </c>
      <c r="Q173" s="25">
        <f>'REPRO SEPTIEMBRE'!L192</f>
        <v>0</v>
      </c>
      <c r="R173" s="28">
        <v>1</v>
      </c>
      <c r="S173" s="25">
        <f>'REPRO SEPTIEMBRE'!M192</f>
        <v>0</v>
      </c>
      <c r="T173" s="28">
        <v>1</v>
      </c>
      <c r="U173" s="25">
        <f>'REPRO SEPTIEMBRE'!N192</f>
        <v>2213.4</v>
      </c>
      <c r="V173" s="24">
        <v>0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7">
        <v>0</v>
      </c>
      <c r="AC173" s="25">
        <v>0</v>
      </c>
      <c r="AD173" s="25">
        <v>0</v>
      </c>
      <c r="AE173" s="25">
        <v>0</v>
      </c>
      <c r="AF173" s="25">
        <f t="shared" si="1"/>
        <v>21120</v>
      </c>
      <c r="AG173" s="25">
        <f t="shared" si="2"/>
        <v>1760</v>
      </c>
      <c r="AH173" s="25">
        <v>0</v>
      </c>
      <c r="AI173" s="25">
        <v>0</v>
      </c>
      <c r="AJ173" s="25">
        <v>0</v>
      </c>
      <c r="AK173" s="30">
        <f t="shared" si="3"/>
        <v>3973.4</v>
      </c>
      <c r="AL173" s="16"/>
      <c r="AM173" s="16"/>
      <c r="AN173" s="16"/>
    </row>
    <row r="174" spans="1:40" ht="15.75" customHeight="1">
      <c r="A174" s="16"/>
      <c r="B174" s="31">
        <v>155</v>
      </c>
      <c r="C174" s="423"/>
      <c r="D174" s="36" t="s">
        <v>50</v>
      </c>
      <c r="E174" s="23">
        <v>71.400000000000006</v>
      </c>
      <c r="F174" s="28">
        <v>13</v>
      </c>
      <c r="G174" s="25">
        <f>'REPRO SEPTIEMBRE'!G193</f>
        <v>0</v>
      </c>
      <c r="H174" s="28">
        <v>13</v>
      </c>
      <c r="I174" s="25">
        <f>'REPRO SEPTIEMBRE'!H193</f>
        <v>0</v>
      </c>
      <c r="J174" s="28">
        <v>13</v>
      </c>
      <c r="K174" s="25">
        <f>'REPRO SEPTIEMBRE'!I193</f>
        <v>0</v>
      </c>
      <c r="L174" s="28">
        <v>13</v>
      </c>
      <c r="M174" s="35">
        <f>'REPRO SEPTIEMBRE'!J193</f>
        <v>0</v>
      </c>
      <c r="N174" s="28">
        <v>13</v>
      </c>
      <c r="O174" s="25">
        <f>'REPRO SEPTIEMBRE'!K193</f>
        <v>0</v>
      </c>
      <c r="P174" s="28">
        <v>13</v>
      </c>
      <c r="Q174" s="25">
        <f>'REPRO SEPTIEMBRE'!L193</f>
        <v>0</v>
      </c>
      <c r="R174" s="28">
        <v>13</v>
      </c>
      <c r="S174" s="25">
        <f>'REPRO SEPTIEMBRE'!M193</f>
        <v>0</v>
      </c>
      <c r="T174" s="28">
        <v>13</v>
      </c>
      <c r="U174" s="25">
        <f>'REPRO SEPTIEMBRE'!N193</f>
        <v>28774.2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7">
        <v>0</v>
      </c>
      <c r="AC174" s="25">
        <v>0</v>
      </c>
      <c r="AD174" s="25">
        <v>0</v>
      </c>
      <c r="AE174" s="25">
        <v>0</v>
      </c>
      <c r="AF174" s="25">
        <f t="shared" si="1"/>
        <v>274560</v>
      </c>
      <c r="AG174" s="25">
        <f t="shared" si="2"/>
        <v>22880</v>
      </c>
      <c r="AH174" s="25">
        <v>0</v>
      </c>
      <c r="AI174" s="25">
        <v>0</v>
      </c>
      <c r="AJ174" s="25">
        <v>0</v>
      </c>
      <c r="AK174" s="30">
        <f t="shared" si="3"/>
        <v>51654.2</v>
      </c>
      <c r="AL174" s="16"/>
      <c r="AM174" s="16"/>
      <c r="AN174" s="16"/>
    </row>
    <row r="175" spans="1:40" ht="15.75" customHeight="1">
      <c r="A175" s="16"/>
      <c r="B175" s="21">
        <v>156</v>
      </c>
      <c r="C175" s="423"/>
      <c r="D175" s="36" t="s">
        <v>53</v>
      </c>
      <c r="E175" s="23">
        <v>74.63</v>
      </c>
      <c r="F175" s="28">
        <v>2</v>
      </c>
      <c r="G175" s="25">
        <f>'REPRO SEPTIEMBRE'!G194</f>
        <v>4627.0599999999995</v>
      </c>
      <c r="H175" s="28">
        <v>2</v>
      </c>
      <c r="I175" s="25">
        <f>'REPRO SEPTIEMBRE'!H194</f>
        <v>4179.28</v>
      </c>
      <c r="J175" s="28">
        <v>2</v>
      </c>
      <c r="K175" s="25">
        <f>'REPRO SEPTIEMBRE'!I194</f>
        <v>4627.0599999999995</v>
      </c>
      <c r="L175" s="28">
        <v>2</v>
      </c>
      <c r="M175" s="35">
        <f>'REPRO SEPTIEMBRE'!J194</f>
        <v>4477.7999999999993</v>
      </c>
      <c r="N175" s="28">
        <v>2</v>
      </c>
      <c r="O175" s="25">
        <f>'REPRO SEPTIEMBRE'!K194</f>
        <v>4627.0599999999995</v>
      </c>
      <c r="P175" s="28">
        <v>2</v>
      </c>
      <c r="Q175" s="25">
        <f>'REPRO SEPTIEMBRE'!L194</f>
        <v>4477.7999999999993</v>
      </c>
      <c r="R175" s="28">
        <v>2</v>
      </c>
      <c r="S175" s="25">
        <f>'REPRO SEPTIEMBRE'!M194</f>
        <v>4627.0599999999995</v>
      </c>
      <c r="T175" s="28">
        <v>2</v>
      </c>
      <c r="U175" s="25">
        <f>'REPRO SEPTIEMBRE'!N194</f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7">
        <v>0</v>
      </c>
      <c r="AC175" s="25">
        <v>0</v>
      </c>
      <c r="AD175" s="25">
        <v>0</v>
      </c>
      <c r="AE175" s="25">
        <v>0</v>
      </c>
      <c r="AF175" s="25">
        <f t="shared" si="1"/>
        <v>42240</v>
      </c>
      <c r="AG175" s="25">
        <f t="shared" si="2"/>
        <v>3520</v>
      </c>
      <c r="AH175" s="25">
        <v>0</v>
      </c>
      <c r="AI175" s="25">
        <v>0</v>
      </c>
      <c r="AJ175" s="25">
        <v>0</v>
      </c>
      <c r="AK175" s="30">
        <f t="shared" si="3"/>
        <v>35163.119999999995</v>
      </c>
      <c r="AL175" s="16"/>
      <c r="AM175" s="16"/>
      <c r="AN175" s="16"/>
    </row>
    <row r="176" spans="1:40" ht="15.75" customHeight="1">
      <c r="A176" s="16"/>
      <c r="B176" s="31">
        <v>157</v>
      </c>
      <c r="C176" s="423"/>
      <c r="D176" s="36" t="s">
        <v>37</v>
      </c>
      <c r="E176" s="23">
        <v>71.400000000000006</v>
      </c>
      <c r="F176" s="28">
        <v>1</v>
      </c>
      <c r="G176" s="25">
        <f>'REPRO SEPTIEMBRE'!G195</f>
        <v>2213.4</v>
      </c>
      <c r="H176" s="28">
        <v>1</v>
      </c>
      <c r="I176" s="25">
        <f>'REPRO SEPTIEMBRE'!H195</f>
        <v>1999.2000000000003</v>
      </c>
      <c r="J176" s="28">
        <v>1</v>
      </c>
      <c r="K176" s="25">
        <f>'REPRO SEPTIEMBRE'!I195</f>
        <v>2213.4</v>
      </c>
      <c r="L176" s="28">
        <v>1</v>
      </c>
      <c r="M176" s="35">
        <f>'REPRO SEPTIEMBRE'!J195</f>
        <v>2142</v>
      </c>
      <c r="N176" s="28">
        <v>1</v>
      </c>
      <c r="O176" s="25">
        <f>'REPRO SEPTIEMBRE'!K195</f>
        <v>2213.4</v>
      </c>
      <c r="P176" s="28">
        <v>1</v>
      </c>
      <c r="Q176" s="25">
        <f>'REPRO SEPTIEMBRE'!L195</f>
        <v>2142</v>
      </c>
      <c r="R176" s="28">
        <v>1</v>
      </c>
      <c r="S176" s="25">
        <f>'REPRO SEPTIEMBRE'!M195</f>
        <v>2213.4</v>
      </c>
      <c r="T176" s="28">
        <v>1</v>
      </c>
      <c r="U176" s="25">
        <f>'REPRO SEPTIEMBRE'!N195</f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7">
        <v>0</v>
      </c>
      <c r="AC176" s="25">
        <v>0</v>
      </c>
      <c r="AD176" s="25">
        <v>0</v>
      </c>
      <c r="AE176" s="25">
        <v>0</v>
      </c>
      <c r="AF176" s="25">
        <f t="shared" si="1"/>
        <v>21120</v>
      </c>
      <c r="AG176" s="25">
        <f t="shared" si="2"/>
        <v>1760</v>
      </c>
      <c r="AH176" s="25">
        <v>0</v>
      </c>
      <c r="AI176" s="25">
        <v>0</v>
      </c>
      <c r="AJ176" s="25">
        <v>0</v>
      </c>
      <c r="AK176" s="30">
        <f t="shared" si="3"/>
        <v>16896.8</v>
      </c>
      <c r="AL176" s="16"/>
      <c r="AM176" s="16"/>
      <c r="AN176" s="16"/>
    </row>
    <row r="177" spans="1:40" ht="15.75" customHeight="1">
      <c r="A177" s="16"/>
      <c r="B177" s="31">
        <v>158</v>
      </c>
      <c r="C177" s="423"/>
      <c r="D177" s="36" t="s">
        <v>46</v>
      </c>
      <c r="E177" s="23">
        <v>71.400000000000006</v>
      </c>
      <c r="F177" s="28">
        <v>1</v>
      </c>
      <c r="G177" s="25">
        <f>'REPRO SEPTIEMBRE'!G196</f>
        <v>2213.4</v>
      </c>
      <c r="H177" s="28">
        <v>1</v>
      </c>
      <c r="I177" s="25">
        <f>'REPRO SEPTIEMBRE'!H196</f>
        <v>1999.2000000000003</v>
      </c>
      <c r="J177" s="28">
        <v>1</v>
      </c>
      <c r="K177" s="25">
        <f>'REPRO SEPTIEMBRE'!I196</f>
        <v>2213.4</v>
      </c>
      <c r="L177" s="28">
        <v>1</v>
      </c>
      <c r="M177" s="35">
        <f>'REPRO SEPTIEMBRE'!J196</f>
        <v>2142</v>
      </c>
      <c r="N177" s="28">
        <v>1</v>
      </c>
      <c r="O177" s="25">
        <f>'REPRO SEPTIEMBRE'!K196</f>
        <v>2213.4</v>
      </c>
      <c r="P177" s="28">
        <v>1</v>
      </c>
      <c r="Q177" s="25">
        <f>'REPRO SEPTIEMBRE'!L196</f>
        <v>2142</v>
      </c>
      <c r="R177" s="28">
        <v>1</v>
      </c>
      <c r="S177" s="25">
        <f>'REPRO SEPTIEMBRE'!M196</f>
        <v>2213.4</v>
      </c>
      <c r="T177" s="28">
        <v>1</v>
      </c>
      <c r="U177" s="25">
        <f>'REPRO SEPTIEMBRE'!N196</f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7">
        <v>0</v>
      </c>
      <c r="AC177" s="25">
        <v>0</v>
      </c>
      <c r="AD177" s="25">
        <v>0</v>
      </c>
      <c r="AE177" s="25">
        <v>0</v>
      </c>
      <c r="AF177" s="25">
        <f t="shared" si="1"/>
        <v>21120</v>
      </c>
      <c r="AG177" s="25">
        <f t="shared" si="2"/>
        <v>1760</v>
      </c>
      <c r="AH177" s="25">
        <v>0</v>
      </c>
      <c r="AI177" s="25">
        <v>0</v>
      </c>
      <c r="AJ177" s="25">
        <v>0</v>
      </c>
      <c r="AK177" s="30">
        <f t="shared" si="3"/>
        <v>16896.8</v>
      </c>
      <c r="AL177" s="16"/>
      <c r="AM177" s="16"/>
      <c r="AN177" s="16"/>
    </row>
    <row r="178" spans="1:40" ht="15.75" customHeight="1">
      <c r="A178" s="16"/>
      <c r="B178" s="31">
        <v>159</v>
      </c>
      <c r="C178" s="423"/>
      <c r="D178" s="36" t="s">
        <v>50</v>
      </c>
      <c r="E178" s="23">
        <v>71.400000000000006</v>
      </c>
      <c r="F178" s="28">
        <v>13</v>
      </c>
      <c r="G178" s="25">
        <f>'REPRO SEPTIEMBRE'!G197</f>
        <v>28774.2</v>
      </c>
      <c r="H178" s="28">
        <v>13</v>
      </c>
      <c r="I178" s="25">
        <f>'REPRO SEPTIEMBRE'!H197</f>
        <v>25989.600000000002</v>
      </c>
      <c r="J178" s="28">
        <v>13</v>
      </c>
      <c r="K178" s="25">
        <f>'REPRO SEPTIEMBRE'!I197</f>
        <v>28774.2</v>
      </c>
      <c r="L178" s="28">
        <v>13</v>
      </c>
      <c r="M178" s="35">
        <f>'REPRO SEPTIEMBRE'!J197</f>
        <v>27846</v>
      </c>
      <c r="N178" s="28">
        <v>13</v>
      </c>
      <c r="O178" s="25">
        <f>'REPRO SEPTIEMBRE'!K197</f>
        <v>28774.2</v>
      </c>
      <c r="P178" s="28">
        <v>13</v>
      </c>
      <c r="Q178" s="25">
        <f>'REPRO SEPTIEMBRE'!L197</f>
        <v>27846</v>
      </c>
      <c r="R178" s="28">
        <v>13</v>
      </c>
      <c r="S178" s="25">
        <f>'REPRO SEPTIEMBRE'!M197</f>
        <v>28774.2</v>
      </c>
      <c r="T178" s="28">
        <v>13</v>
      </c>
      <c r="U178" s="25">
        <f>'REPRO SEPTIEMBRE'!N197</f>
        <v>0</v>
      </c>
      <c r="V178" s="24">
        <v>0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7">
        <v>0</v>
      </c>
      <c r="AC178" s="25">
        <v>0</v>
      </c>
      <c r="AD178" s="25">
        <v>0</v>
      </c>
      <c r="AE178" s="25">
        <v>0</v>
      </c>
      <c r="AF178" s="25">
        <f t="shared" si="1"/>
        <v>274560</v>
      </c>
      <c r="AG178" s="25">
        <f t="shared" si="2"/>
        <v>22880</v>
      </c>
      <c r="AH178" s="25">
        <v>0</v>
      </c>
      <c r="AI178" s="25">
        <v>0</v>
      </c>
      <c r="AJ178" s="25">
        <v>0</v>
      </c>
      <c r="AK178" s="30">
        <f t="shared" si="3"/>
        <v>219658.40000000002</v>
      </c>
      <c r="AL178" s="16"/>
      <c r="AM178" s="16"/>
      <c r="AN178" s="16"/>
    </row>
    <row r="179" spans="1:40" ht="15.75" customHeight="1">
      <c r="A179" s="16"/>
      <c r="B179" s="21">
        <v>160</v>
      </c>
      <c r="C179" s="423"/>
      <c r="D179" s="36" t="s">
        <v>53</v>
      </c>
      <c r="E179" s="23">
        <v>74.63</v>
      </c>
      <c r="F179" s="28">
        <v>2</v>
      </c>
      <c r="G179" s="25">
        <f>'REPRO SEPTIEMBRE'!G198</f>
        <v>0</v>
      </c>
      <c r="H179" s="28">
        <v>2</v>
      </c>
      <c r="I179" s="25">
        <f>'REPRO SEPTIEMBRE'!H198</f>
        <v>0</v>
      </c>
      <c r="J179" s="28">
        <v>2</v>
      </c>
      <c r="K179" s="25">
        <f>'REPRO SEPTIEMBRE'!I198</f>
        <v>0</v>
      </c>
      <c r="L179" s="28">
        <v>2</v>
      </c>
      <c r="M179" s="35">
        <f>'REPRO SEPTIEMBRE'!J198</f>
        <v>0</v>
      </c>
      <c r="N179" s="28">
        <v>2</v>
      </c>
      <c r="O179" s="25">
        <f>'REPRO SEPTIEMBRE'!K198</f>
        <v>0</v>
      </c>
      <c r="P179" s="28">
        <v>2</v>
      </c>
      <c r="Q179" s="25">
        <f>'REPRO SEPTIEMBRE'!L198</f>
        <v>0</v>
      </c>
      <c r="R179" s="28">
        <v>2</v>
      </c>
      <c r="S179" s="25">
        <f>'REPRO SEPTIEMBRE'!M198</f>
        <v>0</v>
      </c>
      <c r="T179" s="28">
        <v>2</v>
      </c>
      <c r="U179" s="25">
        <f>'REPRO SEPTIEMBRE'!N198</f>
        <v>4627.0599999999995</v>
      </c>
      <c r="V179" s="24">
        <v>0</v>
      </c>
      <c r="W179" s="25">
        <v>0</v>
      </c>
      <c r="X179" s="24">
        <v>0</v>
      </c>
      <c r="Y179" s="25">
        <v>0</v>
      </c>
      <c r="Z179" s="24">
        <v>0</v>
      </c>
      <c r="AA179" s="25">
        <v>0</v>
      </c>
      <c r="AB179" s="27">
        <v>0</v>
      </c>
      <c r="AC179" s="25">
        <v>0</v>
      </c>
      <c r="AD179" s="25">
        <v>0</v>
      </c>
      <c r="AE179" s="25">
        <v>0</v>
      </c>
      <c r="AF179" s="25">
        <f t="shared" si="1"/>
        <v>42240</v>
      </c>
      <c r="AG179" s="25">
        <f t="shared" si="2"/>
        <v>3520</v>
      </c>
      <c r="AH179" s="25">
        <v>0</v>
      </c>
      <c r="AI179" s="25">
        <v>0</v>
      </c>
      <c r="AJ179" s="25">
        <v>0</v>
      </c>
      <c r="AK179" s="30">
        <f t="shared" si="3"/>
        <v>8147.0599999999995</v>
      </c>
      <c r="AL179" s="16"/>
      <c r="AM179" s="16"/>
      <c r="AN179" s="16"/>
    </row>
    <row r="180" spans="1:40" ht="15.75" customHeight="1">
      <c r="A180" s="16"/>
      <c r="B180" s="31">
        <v>161</v>
      </c>
      <c r="C180" s="423"/>
      <c r="D180" s="36" t="s">
        <v>37</v>
      </c>
      <c r="E180" s="23">
        <v>71.400000000000006</v>
      </c>
      <c r="F180" s="28">
        <v>1</v>
      </c>
      <c r="G180" s="25">
        <f>'REPRO SEPTIEMBRE'!G199</f>
        <v>0</v>
      </c>
      <c r="H180" s="28">
        <v>1</v>
      </c>
      <c r="I180" s="25">
        <f>'REPRO SEPTIEMBRE'!H199</f>
        <v>0</v>
      </c>
      <c r="J180" s="28">
        <v>1</v>
      </c>
      <c r="K180" s="25">
        <f>'REPRO SEPTIEMBRE'!I199</f>
        <v>0</v>
      </c>
      <c r="L180" s="28">
        <v>1</v>
      </c>
      <c r="M180" s="35">
        <f>'REPRO SEPTIEMBRE'!J199</f>
        <v>0</v>
      </c>
      <c r="N180" s="28">
        <v>1</v>
      </c>
      <c r="O180" s="25">
        <f>'REPRO SEPTIEMBRE'!K199</f>
        <v>0</v>
      </c>
      <c r="P180" s="28">
        <v>1</v>
      </c>
      <c r="Q180" s="25">
        <f>'REPRO SEPTIEMBRE'!L199</f>
        <v>0</v>
      </c>
      <c r="R180" s="28">
        <v>1</v>
      </c>
      <c r="S180" s="25">
        <f>'REPRO SEPTIEMBRE'!M199</f>
        <v>0</v>
      </c>
      <c r="T180" s="28">
        <v>1</v>
      </c>
      <c r="U180" s="25">
        <f>'REPRO SEPTIEMBRE'!N199</f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7">
        <v>0</v>
      </c>
      <c r="AC180" s="25">
        <v>0</v>
      </c>
      <c r="AD180" s="25">
        <v>0</v>
      </c>
      <c r="AE180" s="25">
        <v>0</v>
      </c>
      <c r="AF180" s="25">
        <f t="shared" si="1"/>
        <v>21120</v>
      </c>
      <c r="AG180" s="25">
        <f t="shared" si="2"/>
        <v>1760</v>
      </c>
      <c r="AH180" s="25">
        <v>0</v>
      </c>
      <c r="AI180" s="25">
        <v>0</v>
      </c>
      <c r="AJ180" s="25">
        <v>0</v>
      </c>
      <c r="AK180" s="30">
        <f t="shared" si="3"/>
        <v>1760</v>
      </c>
      <c r="AL180" s="16"/>
      <c r="AM180" s="16"/>
      <c r="AN180" s="16"/>
    </row>
    <row r="181" spans="1:40" ht="15.75" customHeight="1">
      <c r="A181" s="16"/>
      <c r="B181" s="31">
        <v>162</v>
      </c>
      <c r="C181" s="423"/>
      <c r="D181" s="36" t="s">
        <v>46</v>
      </c>
      <c r="E181" s="23">
        <v>71.400000000000006</v>
      </c>
      <c r="F181" s="28">
        <v>1</v>
      </c>
      <c r="G181" s="25">
        <f>'REPRO SEPTIEMBRE'!G200</f>
        <v>0</v>
      </c>
      <c r="H181" s="28">
        <v>1</v>
      </c>
      <c r="I181" s="25">
        <f>'REPRO SEPTIEMBRE'!H200</f>
        <v>0</v>
      </c>
      <c r="J181" s="28">
        <v>1</v>
      </c>
      <c r="K181" s="25">
        <f>'REPRO SEPTIEMBRE'!I200</f>
        <v>0</v>
      </c>
      <c r="L181" s="28">
        <v>1</v>
      </c>
      <c r="M181" s="35">
        <f>'REPRO SEPTIEMBRE'!J200</f>
        <v>0</v>
      </c>
      <c r="N181" s="28">
        <v>1</v>
      </c>
      <c r="O181" s="25">
        <f>'REPRO SEPTIEMBRE'!K200</f>
        <v>0</v>
      </c>
      <c r="P181" s="28">
        <v>1</v>
      </c>
      <c r="Q181" s="25">
        <f>'REPRO SEPTIEMBRE'!L200</f>
        <v>0</v>
      </c>
      <c r="R181" s="28">
        <v>1</v>
      </c>
      <c r="S181" s="25">
        <f>'REPRO SEPTIEMBRE'!M200</f>
        <v>0</v>
      </c>
      <c r="T181" s="28">
        <v>1</v>
      </c>
      <c r="U181" s="25">
        <f>'REPRO SEPTIEMBRE'!N200</f>
        <v>2213.4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7">
        <v>0</v>
      </c>
      <c r="AC181" s="25">
        <v>0</v>
      </c>
      <c r="AD181" s="25">
        <v>0</v>
      </c>
      <c r="AE181" s="25">
        <v>0</v>
      </c>
      <c r="AF181" s="25">
        <f t="shared" si="1"/>
        <v>21120</v>
      </c>
      <c r="AG181" s="25">
        <f t="shared" si="2"/>
        <v>1760</v>
      </c>
      <c r="AH181" s="25">
        <v>0</v>
      </c>
      <c r="AI181" s="25">
        <v>0</v>
      </c>
      <c r="AJ181" s="25">
        <v>0</v>
      </c>
      <c r="AK181" s="30">
        <f t="shared" si="3"/>
        <v>3973.4</v>
      </c>
      <c r="AL181" s="16"/>
      <c r="AM181" s="16"/>
      <c r="AN181" s="16"/>
    </row>
    <row r="182" spans="1:40" ht="15.75" customHeight="1">
      <c r="A182" s="16"/>
      <c r="B182" s="31">
        <v>163</v>
      </c>
      <c r="C182" s="423"/>
      <c r="D182" s="36" t="s">
        <v>50</v>
      </c>
      <c r="E182" s="23">
        <v>71.400000000000006</v>
      </c>
      <c r="F182" s="28">
        <v>13</v>
      </c>
      <c r="G182" s="25">
        <f>'REPRO SEPTIEMBRE'!G201</f>
        <v>0</v>
      </c>
      <c r="H182" s="28">
        <v>13</v>
      </c>
      <c r="I182" s="25">
        <f>'REPRO SEPTIEMBRE'!H201</f>
        <v>0</v>
      </c>
      <c r="J182" s="28">
        <v>13</v>
      </c>
      <c r="K182" s="25">
        <f>'REPRO SEPTIEMBRE'!I201</f>
        <v>0</v>
      </c>
      <c r="L182" s="28">
        <v>13</v>
      </c>
      <c r="M182" s="35">
        <f>'REPRO SEPTIEMBRE'!J201</f>
        <v>0</v>
      </c>
      <c r="N182" s="28">
        <v>13</v>
      </c>
      <c r="O182" s="25">
        <f>'REPRO SEPTIEMBRE'!K201</f>
        <v>0</v>
      </c>
      <c r="P182" s="28">
        <v>13</v>
      </c>
      <c r="Q182" s="25">
        <f>'REPRO SEPTIEMBRE'!L201</f>
        <v>0</v>
      </c>
      <c r="R182" s="28">
        <v>13</v>
      </c>
      <c r="S182" s="25">
        <f>'REPRO SEPTIEMBRE'!M201</f>
        <v>0</v>
      </c>
      <c r="T182" s="28">
        <v>13</v>
      </c>
      <c r="U182" s="25">
        <f>'REPRO SEPTIEMBRE'!N201</f>
        <v>28774.2</v>
      </c>
      <c r="V182" s="24">
        <v>0</v>
      </c>
      <c r="W182" s="25">
        <v>0</v>
      </c>
      <c r="X182" s="24">
        <v>0</v>
      </c>
      <c r="Y182" s="25">
        <v>0</v>
      </c>
      <c r="Z182" s="24">
        <v>0</v>
      </c>
      <c r="AA182" s="25">
        <v>0</v>
      </c>
      <c r="AB182" s="27">
        <v>0</v>
      </c>
      <c r="AC182" s="25">
        <v>0</v>
      </c>
      <c r="AD182" s="25">
        <v>0</v>
      </c>
      <c r="AE182" s="25">
        <v>0</v>
      </c>
      <c r="AF182" s="25">
        <f t="shared" si="1"/>
        <v>274560</v>
      </c>
      <c r="AG182" s="25">
        <f t="shared" si="2"/>
        <v>22880</v>
      </c>
      <c r="AH182" s="25">
        <v>0</v>
      </c>
      <c r="AI182" s="25">
        <v>0</v>
      </c>
      <c r="AJ182" s="25">
        <v>0</v>
      </c>
      <c r="AK182" s="30">
        <f t="shared" si="3"/>
        <v>51654.2</v>
      </c>
      <c r="AL182" s="16"/>
      <c r="AM182" s="16"/>
      <c r="AN182" s="16"/>
    </row>
    <row r="183" spans="1:40" ht="15.75" customHeight="1">
      <c r="A183" s="16"/>
      <c r="B183" s="21">
        <v>164</v>
      </c>
      <c r="C183" s="423"/>
      <c r="D183" s="36" t="s">
        <v>37</v>
      </c>
      <c r="E183" s="23">
        <v>71.400000000000006</v>
      </c>
      <c r="F183" s="28">
        <v>1</v>
      </c>
      <c r="G183" s="25">
        <f>'REPRO SEPTIEMBRE'!G202</f>
        <v>2213.4</v>
      </c>
      <c r="H183" s="28">
        <v>1</v>
      </c>
      <c r="I183" s="25">
        <f>'REPRO SEPTIEMBRE'!H202</f>
        <v>1999.2000000000003</v>
      </c>
      <c r="J183" s="28">
        <v>1</v>
      </c>
      <c r="K183" s="25">
        <f>'REPRO SEPTIEMBRE'!I202</f>
        <v>2213.4</v>
      </c>
      <c r="L183" s="28">
        <v>1</v>
      </c>
      <c r="M183" s="35">
        <f>'REPRO SEPTIEMBRE'!J202</f>
        <v>2142</v>
      </c>
      <c r="N183" s="28">
        <v>1</v>
      </c>
      <c r="O183" s="25">
        <f>'REPRO SEPTIEMBRE'!K202</f>
        <v>2213.4</v>
      </c>
      <c r="P183" s="28">
        <v>1</v>
      </c>
      <c r="Q183" s="25">
        <f>'REPRO SEPTIEMBRE'!L202</f>
        <v>2142</v>
      </c>
      <c r="R183" s="28">
        <v>1</v>
      </c>
      <c r="S183" s="25">
        <f>'REPRO SEPTIEMBRE'!M202</f>
        <v>2213.4</v>
      </c>
      <c r="T183" s="28">
        <v>1</v>
      </c>
      <c r="U183" s="25">
        <f>'REPRO SEPTIEMBRE'!N202</f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7">
        <v>0</v>
      </c>
      <c r="AC183" s="25">
        <v>0</v>
      </c>
      <c r="AD183" s="25">
        <v>0</v>
      </c>
      <c r="AE183" s="25">
        <v>0</v>
      </c>
      <c r="AF183" s="25">
        <f t="shared" si="1"/>
        <v>21120</v>
      </c>
      <c r="AG183" s="25">
        <f t="shared" si="2"/>
        <v>1760</v>
      </c>
      <c r="AH183" s="25">
        <v>0</v>
      </c>
      <c r="AI183" s="25">
        <v>0</v>
      </c>
      <c r="AJ183" s="25">
        <v>0</v>
      </c>
      <c r="AK183" s="30">
        <f t="shared" si="3"/>
        <v>16896.8</v>
      </c>
      <c r="AL183" s="16"/>
      <c r="AM183" s="16"/>
      <c r="AN183" s="16"/>
    </row>
    <row r="184" spans="1:40" ht="15.75" customHeight="1">
      <c r="A184" s="16"/>
      <c r="B184" s="31">
        <v>165</v>
      </c>
      <c r="C184" s="423"/>
      <c r="D184" s="36" t="s">
        <v>50</v>
      </c>
      <c r="E184" s="23">
        <v>71.400000000000006</v>
      </c>
      <c r="F184" s="28">
        <v>1</v>
      </c>
      <c r="G184" s="25">
        <f>'REPRO SEPTIEMBRE'!G203</f>
        <v>0</v>
      </c>
      <c r="H184" s="28">
        <v>1</v>
      </c>
      <c r="I184" s="25">
        <f>'REPRO SEPTIEMBRE'!H203</f>
        <v>3070.2000000000003</v>
      </c>
      <c r="J184" s="28">
        <v>1</v>
      </c>
      <c r="K184" s="25">
        <f>'REPRO SEPTIEMBRE'!I203</f>
        <v>2213.4</v>
      </c>
      <c r="L184" s="28">
        <v>1</v>
      </c>
      <c r="M184" s="35">
        <f>'REPRO SEPTIEMBRE'!J203</f>
        <v>0</v>
      </c>
      <c r="N184" s="28">
        <v>1</v>
      </c>
      <c r="O184" s="25">
        <f>'REPRO SEPTIEMBRE'!K203</f>
        <v>0</v>
      </c>
      <c r="P184" s="28">
        <v>1</v>
      </c>
      <c r="Q184" s="25">
        <f>'REPRO SEPTIEMBRE'!L203</f>
        <v>0</v>
      </c>
      <c r="R184" s="28">
        <v>1</v>
      </c>
      <c r="S184" s="25">
        <f>'REPRO SEPTIEMBRE'!M203</f>
        <v>0</v>
      </c>
      <c r="T184" s="28">
        <v>1</v>
      </c>
      <c r="U184" s="25">
        <f>'REPRO SEPTIEMBRE'!N203</f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7">
        <v>0</v>
      </c>
      <c r="AC184" s="25">
        <v>0</v>
      </c>
      <c r="AD184" s="25">
        <v>0</v>
      </c>
      <c r="AE184" s="25">
        <v>0</v>
      </c>
      <c r="AF184" s="25">
        <f t="shared" si="1"/>
        <v>21120</v>
      </c>
      <c r="AG184" s="25">
        <f t="shared" si="2"/>
        <v>1760</v>
      </c>
      <c r="AH184" s="25">
        <v>0</v>
      </c>
      <c r="AI184" s="25">
        <v>0</v>
      </c>
      <c r="AJ184" s="25">
        <v>0</v>
      </c>
      <c r="AK184" s="30">
        <f t="shared" si="3"/>
        <v>7043.6</v>
      </c>
      <c r="AL184" s="16"/>
      <c r="AM184" s="16"/>
      <c r="AN184" s="16"/>
    </row>
    <row r="185" spans="1:40" ht="15.75" customHeight="1">
      <c r="A185" s="16"/>
      <c r="B185" s="31">
        <v>166</v>
      </c>
      <c r="C185" s="423"/>
      <c r="D185" s="36" t="s">
        <v>50</v>
      </c>
      <c r="E185" s="23">
        <v>71.400000000000006</v>
      </c>
      <c r="F185" s="28">
        <v>1</v>
      </c>
      <c r="G185" s="25">
        <f>'REPRO SEPTIEMBRE'!G204</f>
        <v>0</v>
      </c>
      <c r="H185" s="28">
        <v>1</v>
      </c>
      <c r="I185" s="25">
        <f>'REPRO SEPTIEMBRE'!H204</f>
        <v>0</v>
      </c>
      <c r="J185" s="28">
        <v>1</v>
      </c>
      <c r="K185" s="25">
        <f>'REPRO SEPTIEMBRE'!I204</f>
        <v>0</v>
      </c>
      <c r="L185" s="28">
        <v>1</v>
      </c>
      <c r="M185" s="35">
        <f>'REPRO SEPTIEMBRE'!J204</f>
        <v>2142</v>
      </c>
      <c r="N185" s="28">
        <v>1</v>
      </c>
      <c r="O185" s="25">
        <f>'REPRO SEPTIEMBRE'!K204</f>
        <v>2213.4</v>
      </c>
      <c r="P185" s="28">
        <v>1</v>
      </c>
      <c r="Q185" s="25">
        <f>'REPRO SEPTIEMBRE'!L204</f>
        <v>2142</v>
      </c>
      <c r="R185" s="28">
        <v>1</v>
      </c>
      <c r="S185" s="25">
        <f>'REPRO SEPTIEMBRE'!M204</f>
        <v>0</v>
      </c>
      <c r="T185" s="28">
        <v>1</v>
      </c>
      <c r="U185" s="25">
        <f>'REPRO SEPTIEMBRE'!N204</f>
        <v>0</v>
      </c>
      <c r="V185" s="24">
        <v>0</v>
      </c>
      <c r="W185" s="25">
        <v>0</v>
      </c>
      <c r="X185" s="24">
        <v>0</v>
      </c>
      <c r="Y185" s="25">
        <v>0</v>
      </c>
      <c r="Z185" s="24">
        <v>0</v>
      </c>
      <c r="AA185" s="25">
        <v>0</v>
      </c>
      <c r="AB185" s="27">
        <v>0</v>
      </c>
      <c r="AC185" s="25">
        <v>0</v>
      </c>
      <c r="AD185" s="25">
        <v>0</v>
      </c>
      <c r="AE185" s="25">
        <v>0</v>
      </c>
      <c r="AF185" s="25">
        <f t="shared" si="1"/>
        <v>21120</v>
      </c>
      <c r="AG185" s="25">
        <f t="shared" si="2"/>
        <v>1760</v>
      </c>
      <c r="AH185" s="25">
        <v>0</v>
      </c>
      <c r="AI185" s="25">
        <v>0</v>
      </c>
      <c r="AJ185" s="25">
        <v>0</v>
      </c>
      <c r="AK185" s="30">
        <f t="shared" si="3"/>
        <v>8257.4</v>
      </c>
      <c r="AL185" s="16"/>
      <c r="AM185" s="16"/>
      <c r="AN185" s="16"/>
    </row>
    <row r="186" spans="1:40" ht="15.75" customHeight="1">
      <c r="A186" s="16"/>
      <c r="B186" s="31">
        <v>167</v>
      </c>
      <c r="C186" s="423"/>
      <c r="D186" s="36" t="s">
        <v>50</v>
      </c>
      <c r="E186" s="23">
        <v>71.400000000000006</v>
      </c>
      <c r="F186" s="28">
        <v>8</v>
      </c>
      <c r="G186" s="25">
        <f>'REPRO SEPTIEMBRE'!G205</f>
        <v>17707.2</v>
      </c>
      <c r="H186" s="28">
        <v>8</v>
      </c>
      <c r="I186" s="25">
        <f>'REPRO SEPTIEMBRE'!H205</f>
        <v>15993.600000000002</v>
      </c>
      <c r="J186" s="28">
        <v>8</v>
      </c>
      <c r="K186" s="25">
        <f>'REPRO SEPTIEMBRE'!I205</f>
        <v>17707.2</v>
      </c>
      <c r="L186" s="28">
        <v>8</v>
      </c>
      <c r="M186" s="35">
        <f>'REPRO SEPTIEMBRE'!J205</f>
        <v>17136</v>
      </c>
      <c r="N186" s="28">
        <v>8</v>
      </c>
      <c r="O186" s="25">
        <f>'REPRO SEPTIEMBRE'!K205</f>
        <v>17707.2</v>
      </c>
      <c r="P186" s="28">
        <v>8</v>
      </c>
      <c r="Q186" s="25">
        <f>'REPRO SEPTIEMBRE'!L205</f>
        <v>17136</v>
      </c>
      <c r="R186" s="28">
        <v>8</v>
      </c>
      <c r="S186" s="25">
        <f>'REPRO SEPTIEMBRE'!M205</f>
        <v>17707.2</v>
      </c>
      <c r="T186" s="28">
        <v>8</v>
      </c>
      <c r="U186" s="25">
        <f>'REPRO SEPTIEMBRE'!N205</f>
        <v>0</v>
      </c>
      <c r="V186" s="24">
        <v>0</v>
      </c>
      <c r="W186" s="25">
        <v>0</v>
      </c>
      <c r="X186" s="24">
        <v>0</v>
      </c>
      <c r="Y186" s="25">
        <v>0</v>
      </c>
      <c r="Z186" s="24">
        <v>0</v>
      </c>
      <c r="AA186" s="25">
        <v>0</v>
      </c>
      <c r="AB186" s="27">
        <v>0</v>
      </c>
      <c r="AC186" s="25">
        <v>0</v>
      </c>
      <c r="AD186" s="25">
        <v>0</v>
      </c>
      <c r="AE186" s="25">
        <v>0</v>
      </c>
      <c r="AF186" s="25">
        <f t="shared" si="1"/>
        <v>168960</v>
      </c>
      <c r="AG186" s="25">
        <f t="shared" si="2"/>
        <v>14080</v>
      </c>
      <c r="AH186" s="25">
        <v>0</v>
      </c>
      <c r="AI186" s="25">
        <v>0</v>
      </c>
      <c r="AJ186" s="25">
        <v>0</v>
      </c>
      <c r="AK186" s="30">
        <f t="shared" si="3"/>
        <v>135174.39999999999</v>
      </c>
      <c r="AL186" s="16"/>
      <c r="AM186" s="16"/>
      <c r="AN186" s="16"/>
    </row>
    <row r="187" spans="1:40" ht="15.75" customHeight="1">
      <c r="A187" s="16"/>
      <c r="B187" s="21">
        <v>168</v>
      </c>
      <c r="C187" s="423"/>
      <c r="D187" s="36" t="s">
        <v>50</v>
      </c>
      <c r="E187" s="23">
        <v>71.400000000000006</v>
      </c>
      <c r="F187" s="28">
        <v>1</v>
      </c>
      <c r="G187" s="25">
        <f>'REPRO SEPTIEMBRE'!G206</f>
        <v>0</v>
      </c>
      <c r="H187" s="28">
        <v>1</v>
      </c>
      <c r="I187" s="25">
        <f>'REPRO SEPTIEMBRE'!H206</f>
        <v>0</v>
      </c>
      <c r="J187" s="28">
        <v>1</v>
      </c>
      <c r="K187" s="25">
        <f>'REPRO SEPTIEMBRE'!I206</f>
        <v>0</v>
      </c>
      <c r="L187" s="28">
        <v>1</v>
      </c>
      <c r="M187" s="35">
        <f>'REPRO SEPTIEMBRE'!J206</f>
        <v>0</v>
      </c>
      <c r="N187" s="28">
        <v>1</v>
      </c>
      <c r="O187" s="25">
        <f>'REPRO SEPTIEMBRE'!K206</f>
        <v>0</v>
      </c>
      <c r="P187" s="28">
        <v>1</v>
      </c>
      <c r="Q187" s="25">
        <f>'REPRO SEPTIEMBRE'!L206</f>
        <v>0</v>
      </c>
      <c r="R187" s="28">
        <v>1</v>
      </c>
      <c r="S187" s="25">
        <f>'REPRO SEPTIEMBRE'!M206</f>
        <v>2213.4</v>
      </c>
      <c r="T187" s="28">
        <v>1</v>
      </c>
      <c r="U187" s="25">
        <f>'REPRO SEPTIEMBRE'!N206</f>
        <v>2213.4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7">
        <v>0</v>
      </c>
      <c r="AC187" s="25">
        <v>0</v>
      </c>
      <c r="AD187" s="25">
        <v>0</v>
      </c>
      <c r="AE187" s="25">
        <v>0</v>
      </c>
      <c r="AF187" s="25">
        <f t="shared" si="1"/>
        <v>21120</v>
      </c>
      <c r="AG187" s="25">
        <f t="shared" si="2"/>
        <v>1760</v>
      </c>
      <c r="AH187" s="25">
        <v>0</v>
      </c>
      <c r="AI187" s="25">
        <v>0</v>
      </c>
      <c r="AJ187" s="25">
        <v>0</v>
      </c>
      <c r="AK187" s="30">
        <f t="shared" si="3"/>
        <v>6186.8</v>
      </c>
      <c r="AL187" s="16"/>
      <c r="AM187" s="16"/>
      <c r="AN187" s="16"/>
    </row>
    <row r="188" spans="1:40" ht="15.75" customHeight="1">
      <c r="A188" s="16"/>
      <c r="B188" s="31">
        <v>169</v>
      </c>
      <c r="C188" s="423"/>
      <c r="D188" s="36" t="s">
        <v>37</v>
      </c>
      <c r="E188" s="23">
        <v>71.400000000000006</v>
      </c>
      <c r="F188" s="28">
        <v>1</v>
      </c>
      <c r="G188" s="25">
        <f>'REPRO SEPTIEMBRE'!G207</f>
        <v>0</v>
      </c>
      <c r="H188" s="28">
        <v>1</v>
      </c>
      <c r="I188" s="25">
        <f>'REPRO SEPTIEMBRE'!H207</f>
        <v>0</v>
      </c>
      <c r="J188" s="28">
        <v>1</v>
      </c>
      <c r="K188" s="25">
        <f>'REPRO SEPTIEMBRE'!I207</f>
        <v>0</v>
      </c>
      <c r="L188" s="28">
        <v>1</v>
      </c>
      <c r="M188" s="35">
        <f>'REPRO SEPTIEMBRE'!J207</f>
        <v>0</v>
      </c>
      <c r="N188" s="28">
        <v>1</v>
      </c>
      <c r="O188" s="25">
        <f>'REPRO SEPTIEMBRE'!K207</f>
        <v>0</v>
      </c>
      <c r="P188" s="28">
        <v>1</v>
      </c>
      <c r="Q188" s="25">
        <f>'REPRO SEPTIEMBRE'!L207</f>
        <v>0</v>
      </c>
      <c r="R188" s="28">
        <v>1</v>
      </c>
      <c r="S188" s="25">
        <f>'REPRO SEPTIEMBRE'!M207</f>
        <v>0</v>
      </c>
      <c r="T188" s="28">
        <v>1</v>
      </c>
      <c r="U188" s="25">
        <f>'REPRO SEPTIEMBRE'!N207</f>
        <v>4426.8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7">
        <v>0</v>
      </c>
      <c r="AC188" s="25">
        <v>0</v>
      </c>
      <c r="AD188" s="25">
        <v>0</v>
      </c>
      <c r="AE188" s="25">
        <v>0</v>
      </c>
      <c r="AF188" s="25">
        <f t="shared" si="1"/>
        <v>21120</v>
      </c>
      <c r="AG188" s="25">
        <f t="shared" si="2"/>
        <v>1760</v>
      </c>
      <c r="AH188" s="25">
        <v>0</v>
      </c>
      <c r="AI188" s="25">
        <v>0</v>
      </c>
      <c r="AJ188" s="25">
        <v>0</v>
      </c>
      <c r="AK188" s="30">
        <f t="shared" si="3"/>
        <v>6186.8</v>
      </c>
      <c r="AL188" s="16"/>
      <c r="AM188" s="16"/>
      <c r="AN188" s="16"/>
    </row>
    <row r="189" spans="1:40" ht="15.75" customHeight="1">
      <c r="A189" s="16"/>
      <c r="B189" s="21">
        <v>170</v>
      </c>
      <c r="C189" s="423"/>
      <c r="D189" s="36" t="s">
        <v>37</v>
      </c>
      <c r="E189" s="23">
        <v>71.400000000000006</v>
      </c>
      <c r="F189" s="28">
        <v>1</v>
      </c>
      <c r="G189" s="25">
        <f>'REPRO SEPTIEMBRE'!G208</f>
        <v>0</v>
      </c>
      <c r="H189" s="28">
        <v>1</v>
      </c>
      <c r="I189" s="25">
        <f>'REPRO SEPTIEMBRE'!H208</f>
        <v>0</v>
      </c>
      <c r="J189" s="28">
        <v>1</v>
      </c>
      <c r="K189" s="25">
        <f>'REPRO SEPTIEMBRE'!I208</f>
        <v>0</v>
      </c>
      <c r="L189" s="28">
        <v>1</v>
      </c>
      <c r="M189" s="35">
        <f>'REPRO SEPTIEMBRE'!J208</f>
        <v>0</v>
      </c>
      <c r="N189" s="28">
        <v>1</v>
      </c>
      <c r="O189" s="25">
        <f>'REPRO SEPTIEMBRE'!K208</f>
        <v>0</v>
      </c>
      <c r="P189" s="28">
        <v>1</v>
      </c>
      <c r="Q189" s="25">
        <f>'REPRO SEPTIEMBRE'!L208</f>
        <v>0</v>
      </c>
      <c r="R189" s="28">
        <v>1</v>
      </c>
      <c r="S189" s="25">
        <f>'REPRO SEPTIEMBRE'!M208</f>
        <v>0</v>
      </c>
      <c r="T189" s="28">
        <v>1</v>
      </c>
      <c r="U189" s="25">
        <f>'REPRO SEPTIEMBRE'!N208</f>
        <v>2213.4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7">
        <v>0</v>
      </c>
      <c r="AC189" s="25">
        <v>0</v>
      </c>
      <c r="AD189" s="25">
        <v>0</v>
      </c>
      <c r="AE189" s="25">
        <v>0</v>
      </c>
      <c r="AF189" s="25">
        <f t="shared" si="1"/>
        <v>21120</v>
      </c>
      <c r="AG189" s="25">
        <f t="shared" si="2"/>
        <v>1760</v>
      </c>
      <c r="AH189" s="25">
        <v>0</v>
      </c>
      <c r="AI189" s="25">
        <v>0</v>
      </c>
      <c r="AJ189" s="25">
        <v>0</v>
      </c>
      <c r="AK189" s="30">
        <f t="shared" si="3"/>
        <v>3973.4</v>
      </c>
      <c r="AL189" s="16"/>
      <c r="AM189" s="16"/>
      <c r="AN189" s="16"/>
    </row>
    <row r="190" spans="1:40" ht="15.75" customHeight="1">
      <c r="A190" s="16"/>
      <c r="B190" s="31">
        <v>171</v>
      </c>
      <c r="C190" s="423"/>
      <c r="D190" s="36" t="s">
        <v>50</v>
      </c>
      <c r="E190" s="23">
        <v>71.400000000000006</v>
      </c>
      <c r="F190" s="28">
        <v>8</v>
      </c>
      <c r="G190" s="25">
        <f>'REPRO SEPTIEMBRE'!G209</f>
        <v>0</v>
      </c>
      <c r="H190" s="28">
        <v>8</v>
      </c>
      <c r="I190" s="25">
        <f>'REPRO SEPTIEMBRE'!H209</f>
        <v>0</v>
      </c>
      <c r="J190" s="28">
        <v>8</v>
      </c>
      <c r="K190" s="25">
        <f>'REPRO SEPTIEMBRE'!I209</f>
        <v>0</v>
      </c>
      <c r="L190" s="28">
        <v>8</v>
      </c>
      <c r="M190" s="35">
        <f>'REPRO SEPTIEMBRE'!J209</f>
        <v>0</v>
      </c>
      <c r="N190" s="28">
        <v>8</v>
      </c>
      <c r="O190" s="25">
        <f>'REPRO SEPTIEMBRE'!K209</f>
        <v>0</v>
      </c>
      <c r="P190" s="28">
        <v>8</v>
      </c>
      <c r="Q190" s="25">
        <f>'REPRO SEPTIEMBRE'!L209</f>
        <v>0</v>
      </c>
      <c r="R190" s="28">
        <v>8</v>
      </c>
      <c r="S190" s="25">
        <f>'REPRO SEPTIEMBRE'!M209</f>
        <v>0</v>
      </c>
      <c r="T190" s="28">
        <v>8</v>
      </c>
      <c r="U190" s="25">
        <f>'REPRO SEPTIEMBRE'!N209</f>
        <v>17707.2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7">
        <v>0</v>
      </c>
      <c r="AC190" s="25">
        <v>0</v>
      </c>
      <c r="AD190" s="25">
        <v>0</v>
      </c>
      <c r="AE190" s="25">
        <v>0</v>
      </c>
      <c r="AF190" s="25">
        <f t="shared" si="1"/>
        <v>168960</v>
      </c>
      <c r="AG190" s="25">
        <f t="shared" si="2"/>
        <v>14080</v>
      </c>
      <c r="AH190" s="25">
        <v>0</v>
      </c>
      <c r="AI190" s="25">
        <v>0</v>
      </c>
      <c r="AJ190" s="25">
        <v>0</v>
      </c>
      <c r="AK190" s="30">
        <f t="shared" si="3"/>
        <v>31787.200000000001</v>
      </c>
      <c r="AL190" s="16"/>
      <c r="AM190" s="16"/>
      <c r="AN190" s="16"/>
    </row>
    <row r="191" spans="1:40" ht="15.75" customHeight="1">
      <c r="A191" s="16"/>
      <c r="B191" s="31">
        <v>172</v>
      </c>
      <c r="C191" s="423"/>
      <c r="D191" s="36" t="s">
        <v>37</v>
      </c>
      <c r="E191" s="23">
        <v>71.400000000000006</v>
      </c>
      <c r="F191" s="28">
        <v>1</v>
      </c>
      <c r="G191" s="25">
        <f>'REPRO SEPTIEMBRE'!G210</f>
        <v>2213.4</v>
      </c>
      <c r="H191" s="28">
        <v>1</v>
      </c>
      <c r="I191" s="25">
        <f>'REPRO SEPTIEMBRE'!H210</f>
        <v>1999.2000000000003</v>
      </c>
      <c r="J191" s="28">
        <v>1</v>
      </c>
      <c r="K191" s="25">
        <f>'REPRO SEPTIEMBRE'!I210</f>
        <v>2213.4</v>
      </c>
      <c r="L191" s="28">
        <v>1</v>
      </c>
      <c r="M191" s="35">
        <f>'REPRO SEPTIEMBRE'!J210</f>
        <v>2142</v>
      </c>
      <c r="N191" s="28">
        <v>1</v>
      </c>
      <c r="O191" s="25">
        <f>'REPRO SEPTIEMBRE'!K210</f>
        <v>2213.4</v>
      </c>
      <c r="P191" s="28">
        <v>1</v>
      </c>
      <c r="Q191" s="25">
        <f>'REPRO SEPTIEMBRE'!L210</f>
        <v>2142</v>
      </c>
      <c r="R191" s="28">
        <v>1</v>
      </c>
      <c r="S191" s="25">
        <f>'REPRO SEPTIEMBRE'!M210</f>
        <v>2213.4</v>
      </c>
      <c r="T191" s="28">
        <v>1</v>
      </c>
      <c r="U191" s="25">
        <f>'REPRO SEPTIEMBRE'!N210</f>
        <v>0</v>
      </c>
      <c r="V191" s="24">
        <v>0</v>
      </c>
      <c r="W191" s="25">
        <v>0</v>
      </c>
      <c r="X191" s="24">
        <v>0</v>
      </c>
      <c r="Y191" s="25">
        <v>0</v>
      </c>
      <c r="Z191" s="24">
        <v>0</v>
      </c>
      <c r="AA191" s="25">
        <v>0</v>
      </c>
      <c r="AB191" s="27">
        <v>0</v>
      </c>
      <c r="AC191" s="25">
        <v>0</v>
      </c>
      <c r="AD191" s="25">
        <v>0</v>
      </c>
      <c r="AE191" s="25">
        <v>0</v>
      </c>
      <c r="AF191" s="25">
        <f t="shared" si="1"/>
        <v>21120</v>
      </c>
      <c r="AG191" s="25">
        <f t="shared" si="2"/>
        <v>1760</v>
      </c>
      <c r="AH191" s="25">
        <v>0</v>
      </c>
      <c r="AI191" s="25">
        <v>0</v>
      </c>
      <c r="AJ191" s="25">
        <v>0</v>
      </c>
      <c r="AK191" s="30">
        <f t="shared" si="3"/>
        <v>16896.8</v>
      </c>
      <c r="AL191" s="16"/>
      <c r="AM191" s="16"/>
      <c r="AN191" s="16"/>
    </row>
    <row r="192" spans="1:40" ht="15.75" customHeight="1">
      <c r="A192" s="16"/>
      <c r="B192" s="31">
        <v>173</v>
      </c>
      <c r="C192" s="423"/>
      <c r="D192" s="36" t="s">
        <v>50</v>
      </c>
      <c r="E192" s="23">
        <v>71.400000000000006</v>
      </c>
      <c r="F192" s="28">
        <v>23</v>
      </c>
      <c r="G192" s="25">
        <f>'REPRO SEPTIEMBRE'!G211</f>
        <v>50908.200000000004</v>
      </c>
      <c r="H192" s="28">
        <v>23</v>
      </c>
      <c r="I192" s="25">
        <f>'REPRO SEPTIEMBRE'!H211</f>
        <v>45981.599999999999</v>
      </c>
      <c r="J192" s="28">
        <v>23</v>
      </c>
      <c r="K192" s="25">
        <f>'REPRO SEPTIEMBRE'!I211</f>
        <v>50908.200000000004</v>
      </c>
      <c r="L192" s="28">
        <v>23</v>
      </c>
      <c r="M192" s="35">
        <f>'REPRO SEPTIEMBRE'!J211</f>
        <v>49266</v>
      </c>
      <c r="N192" s="28">
        <v>23</v>
      </c>
      <c r="O192" s="25">
        <f>'REPRO SEPTIEMBRE'!K211</f>
        <v>50908.200000000004</v>
      </c>
      <c r="P192" s="28">
        <v>23</v>
      </c>
      <c r="Q192" s="25">
        <f>'REPRO SEPTIEMBRE'!L211</f>
        <v>49266</v>
      </c>
      <c r="R192" s="28">
        <v>23</v>
      </c>
      <c r="S192" s="25">
        <f>'REPRO SEPTIEMBRE'!M211</f>
        <v>50908.200000000004</v>
      </c>
      <c r="T192" s="28">
        <v>23</v>
      </c>
      <c r="U192" s="25">
        <f>'REPRO SEPTIEMBRE'!N211</f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7">
        <v>0</v>
      </c>
      <c r="AC192" s="25">
        <v>0</v>
      </c>
      <c r="AD192" s="25">
        <v>0</v>
      </c>
      <c r="AE192" s="25">
        <v>0</v>
      </c>
      <c r="AF192" s="25">
        <f t="shared" si="1"/>
        <v>485760</v>
      </c>
      <c r="AG192" s="25">
        <f t="shared" si="2"/>
        <v>40480</v>
      </c>
      <c r="AH192" s="25">
        <v>0</v>
      </c>
      <c r="AI192" s="25">
        <v>0</v>
      </c>
      <c r="AJ192" s="25">
        <v>0</v>
      </c>
      <c r="AK192" s="30">
        <f t="shared" si="3"/>
        <v>388626.4</v>
      </c>
      <c r="AL192" s="16"/>
      <c r="AM192" s="16"/>
      <c r="AN192" s="16"/>
    </row>
    <row r="193" spans="1:40" ht="15.75" customHeight="1">
      <c r="A193" s="16"/>
      <c r="B193" s="21">
        <v>174</v>
      </c>
      <c r="C193" s="423"/>
      <c r="D193" s="36" t="s">
        <v>61</v>
      </c>
      <c r="E193" s="23">
        <v>80.86</v>
      </c>
      <c r="F193" s="28">
        <v>1</v>
      </c>
      <c r="G193" s="25">
        <f>'REPRO SEPTIEMBRE'!G212</f>
        <v>2506.66</v>
      </c>
      <c r="H193" s="28">
        <v>1</v>
      </c>
      <c r="I193" s="25">
        <f>'REPRO SEPTIEMBRE'!H212</f>
        <v>2264.08</v>
      </c>
      <c r="J193" s="28">
        <v>1</v>
      </c>
      <c r="K193" s="25">
        <f>'REPRO SEPTIEMBRE'!I212</f>
        <v>2506.66</v>
      </c>
      <c r="L193" s="28">
        <v>1</v>
      </c>
      <c r="M193" s="35">
        <f>'REPRO SEPTIEMBRE'!J212</f>
        <v>2425.8000000000002</v>
      </c>
      <c r="N193" s="28">
        <v>1</v>
      </c>
      <c r="O193" s="25">
        <f>'REPRO SEPTIEMBRE'!K212</f>
        <v>2506.66</v>
      </c>
      <c r="P193" s="28">
        <v>1</v>
      </c>
      <c r="Q193" s="25">
        <f>'REPRO SEPTIEMBRE'!L212</f>
        <v>2425.8000000000002</v>
      </c>
      <c r="R193" s="28">
        <v>1</v>
      </c>
      <c r="S193" s="25">
        <f>'REPRO SEPTIEMBRE'!M212</f>
        <v>2506.66</v>
      </c>
      <c r="T193" s="28">
        <v>1</v>
      </c>
      <c r="U193" s="25">
        <f>'REPRO SEPTIEMBRE'!N212</f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7">
        <v>0</v>
      </c>
      <c r="AC193" s="25">
        <v>0</v>
      </c>
      <c r="AD193" s="25">
        <v>0</v>
      </c>
      <c r="AE193" s="25">
        <v>0</v>
      </c>
      <c r="AF193" s="25">
        <f t="shared" si="1"/>
        <v>21120</v>
      </c>
      <c r="AG193" s="25">
        <f t="shared" si="2"/>
        <v>1760</v>
      </c>
      <c r="AH193" s="25">
        <v>0</v>
      </c>
      <c r="AI193" s="25">
        <v>0</v>
      </c>
      <c r="AJ193" s="25">
        <v>0</v>
      </c>
      <c r="AK193" s="30">
        <f t="shared" si="3"/>
        <v>18902.32</v>
      </c>
      <c r="AL193" s="16"/>
      <c r="AM193" s="16"/>
      <c r="AN193" s="16"/>
    </row>
    <row r="194" spans="1:40" ht="15.75" customHeight="1">
      <c r="A194" s="16"/>
      <c r="B194" s="21">
        <v>175</v>
      </c>
      <c r="C194" s="423"/>
      <c r="D194" s="36" t="s">
        <v>37</v>
      </c>
      <c r="E194" s="23">
        <v>71.400000000000006</v>
      </c>
      <c r="F194" s="28">
        <v>1</v>
      </c>
      <c r="G194" s="25">
        <f>'REPRO SEPTIEMBRE'!G213</f>
        <v>0</v>
      </c>
      <c r="H194" s="28">
        <v>1</v>
      </c>
      <c r="I194" s="25">
        <f>'REPRO SEPTIEMBRE'!H213</f>
        <v>0</v>
      </c>
      <c r="J194" s="28">
        <v>1</v>
      </c>
      <c r="K194" s="25">
        <f>'REPRO SEPTIEMBRE'!I213</f>
        <v>0</v>
      </c>
      <c r="L194" s="28">
        <v>1</v>
      </c>
      <c r="M194" s="35">
        <f>'REPRO SEPTIEMBRE'!J213</f>
        <v>0</v>
      </c>
      <c r="N194" s="28">
        <v>1</v>
      </c>
      <c r="O194" s="25">
        <f>'REPRO SEPTIEMBRE'!K213</f>
        <v>0</v>
      </c>
      <c r="P194" s="28">
        <v>1</v>
      </c>
      <c r="Q194" s="25">
        <f>'REPRO SEPTIEMBRE'!L213</f>
        <v>0</v>
      </c>
      <c r="R194" s="28">
        <v>1</v>
      </c>
      <c r="S194" s="25">
        <f>'REPRO SEPTIEMBRE'!M213</f>
        <v>0</v>
      </c>
      <c r="T194" s="28">
        <v>1</v>
      </c>
      <c r="U194" s="25">
        <f>'REPRO SEPTIEMBRE'!N213</f>
        <v>2213.4</v>
      </c>
      <c r="V194" s="24">
        <v>0</v>
      </c>
      <c r="W194" s="25">
        <v>0</v>
      </c>
      <c r="X194" s="24">
        <v>0</v>
      </c>
      <c r="Y194" s="25">
        <v>0</v>
      </c>
      <c r="Z194" s="24">
        <v>0</v>
      </c>
      <c r="AA194" s="25">
        <v>0</v>
      </c>
      <c r="AB194" s="27">
        <v>0</v>
      </c>
      <c r="AC194" s="25">
        <v>0</v>
      </c>
      <c r="AD194" s="25">
        <v>0</v>
      </c>
      <c r="AE194" s="25">
        <v>0</v>
      </c>
      <c r="AF194" s="25">
        <f t="shared" si="1"/>
        <v>21120</v>
      </c>
      <c r="AG194" s="25">
        <f t="shared" si="2"/>
        <v>1760</v>
      </c>
      <c r="AH194" s="25">
        <v>0</v>
      </c>
      <c r="AI194" s="25">
        <v>0</v>
      </c>
      <c r="AJ194" s="25">
        <v>0</v>
      </c>
      <c r="AK194" s="30">
        <f t="shared" si="3"/>
        <v>3973.4</v>
      </c>
      <c r="AL194" s="16"/>
      <c r="AM194" s="16"/>
      <c r="AN194" s="16"/>
    </row>
    <row r="195" spans="1:40" ht="15.75" customHeight="1">
      <c r="A195" s="16"/>
      <c r="B195" s="31">
        <v>176</v>
      </c>
      <c r="C195" s="423"/>
      <c r="D195" s="36" t="s">
        <v>50</v>
      </c>
      <c r="E195" s="23">
        <v>71.400000000000006</v>
      </c>
      <c r="F195" s="28">
        <v>23</v>
      </c>
      <c r="G195" s="25">
        <f>'REPRO SEPTIEMBRE'!G214</f>
        <v>0</v>
      </c>
      <c r="H195" s="28">
        <v>23</v>
      </c>
      <c r="I195" s="25">
        <f>'REPRO SEPTIEMBRE'!H214</f>
        <v>0</v>
      </c>
      <c r="J195" s="28">
        <v>23</v>
      </c>
      <c r="K195" s="25">
        <f>'REPRO SEPTIEMBRE'!I214</f>
        <v>0</v>
      </c>
      <c r="L195" s="28">
        <v>23</v>
      </c>
      <c r="M195" s="35">
        <f>'REPRO SEPTIEMBRE'!J214</f>
        <v>0</v>
      </c>
      <c r="N195" s="28">
        <v>23</v>
      </c>
      <c r="O195" s="25">
        <f>'REPRO SEPTIEMBRE'!K214</f>
        <v>0</v>
      </c>
      <c r="P195" s="28">
        <v>23</v>
      </c>
      <c r="Q195" s="25">
        <f>'REPRO SEPTIEMBRE'!L214</f>
        <v>0</v>
      </c>
      <c r="R195" s="28">
        <v>23</v>
      </c>
      <c r="S195" s="25">
        <f>'REPRO SEPTIEMBRE'!M214</f>
        <v>0</v>
      </c>
      <c r="T195" s="28">
        <v>23</v>
      </c>
      <c r="U195" s="25">
        <f>'REPRO SEPTIEMBRE'!N214</f>
        <v>50908.200000000004</v>
      </c>
      <c r="V195" s="24">
        <v>0</v>
      </c>
      <c r="W195" s="25">
        <v>0</v>
      </c>
      <c r="X195" s="24">
        <v>0</v>
      </c>
      <c r="Y195" s="25">
        <v>0</v>
      </c>
      <c r="Z195" s="24">
        <v>0</v>
      </c>
      <c r="AA195" s="25">
        <v>0</v>
      </c>
      <c r="AB195" s="27">
        <v>0</v>
      </c>
      <c r="AC195" s="25">
        <v>0</v>
      </c>
      <c r="AD195" s="25">
        <v>0</v>
      </c>
      <c r="AE195" s="25">
        <v>0</v>
      </c>
      <c r="AF195" s="25">
        <f t="shared" si="1"/>
        <v>485760</v>
      </c>
      <c r="AG195" s="25">
        <f t="shared" si="2"/>
        <v>40480</v>
      </c>
      <c r="AH195" s="25">
        <v>0</v>
      </c>
      <c r="AI195" s="25">
        <v>0</v>
      </c>
      <c r="AJ195" s="25">
        <v>0</v>
      </c>
      <c r="AK195" s="30">
        <f t="shared" si="3"/>
        <v>91388.200000000012</v>
      </c>
      <c r="AL195" s="16"/>
      <c r="AM195" s="16"/>
      <c r="AN195" s="16"/>
    </row>
    <row r="196" spans="1:40" ht="15.75" customHeight="1">
      <c r="A196" s="16"/>
      <c r="B196" s="31">
        <v>177</v>
      </c>
      <c r="C196" s="423"/>
      <c r="D196" s="36" t="s">
        <v>61</v>
      </c>
      <c r="E196" s="23">
        <v>80.86</v>
      </c>
      <c r="F196" s="28">
        <v>1</v>
      </c>
      <c r="G196" s="25">
        <f>'REPRO SEPTIEMBRE'!G215</f>
        <v>0</v>
      </c>
      <c r="H196" s="28">
        <v>1</v>
      </c>
      <c r="I196" s="25">
        <f>'REPRO SEPTIEMBRE'!H215</f>
        <v>0</v>
      </c>
      <c r="J196" s="28">
        <v>1</v>
      </c>
      <c r="K196" s="25">
        <f>'REPRO SEPTIEMBRE'!I215</f>
        <v>0</v>
      </c>
      <c r="L196" s="28">
        <v>1</v>
      </c>
      <c r="M196" s="35">
        <f>'REPRO SEPTIEMBRE'!J215</f>
        <v>0</v>
      </c>
      <c r="N196" s="28">
        <v>1</v>
      </c>
      <c r="O196" s="25">
        <f>'REPRO SEPTIEMBRE'!K215</f>
        <v>0</v>
      </c>
      <c r="P196" s="28">
        <v>1</v>
      </c>
      <c r="Q196" s="25">
        <f>'REPRO SEPTIEMBRE'!L215</f>
        <v>0</v>
      </c>
      <c r="R196" s="28">
        <v>1</v>
      </c>
      <c r="S196" s="25">
        <f>'REPRO SEPTIEMBRE'!M215</f>
        <v>0</v>
      </c>
      <c r="T196" s="28">
        <v>1</v>
      </c>
      <c r="U196" s="25">
        <f>'REPRO SEPTIEMBRE'!N215</f>
        <v>2506.66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7">
        <v>0</v>
      </c>
      <c r="AC196" s="25">
        <v>0</v>
      </c>
      <c r="AD196" s="25">
        <v>0</v>
      </c>
      <c r="AE196" s="25">
        <v>0</v>
      </c>
      <c r="AF196" s="25">
        <f t="shared" si="1"/>
        <v>21120</v>
      </c>
      <c r="AG196" s="25">
        <f t="shared" si="2"/>
        <v>1760</v>
      </c>
      <c r="AH196" s="25">
        <v>0</v>
      </c>
      <c r="AI196" s="25">
        <v>0</v>
      </c>
      <c r="AJ196" s="25">
        <v>0</v>
      </c>
      <c r="AK196" s="30">
        <f t="shared" si="3"/>
        <v>4266.66</v>
      </c>
      <c r="AL196" s="16"/>
      <c r="AM196" s="16"/>
      <c r="AN196" s="16"/>
    </row>
    <row r="197" spans="1:40" ht="15.75" customHeight="1">
      <c r="A197" s="16"/>
      <c r="B197" s="21">
        <v>178</v>
      </c>
      <c r="C197" s="423"/>
      <c r="D197" s="36" t="s">
        <v>46</v>
      </c>
      <c r="E197" s="23">
        <v>71.400000000000006</v>
      </c>
      <c r="F197" s="28">
        <v>1</v>
      </c>
      <c r="G197" s="25">
        <f>'REPRO SEPTIEMBRE'!G216</f>
        <v>2213.4</v>
      </c>
      <c r="H197" s="28">
        <v>1</v>
      </c>
      <c r="I197" s="25">
        <f>'REPRO SEPTIEMBRE'!H216</f>
        <v>1999.2000000000003</v>
      </c>
      <c r="J197" s="28">
        <v>1</v>
      </c>
      <c r="K197" s="25">
        <f>'REPRO SEPTIEMBRE'!I216</f>
        <v>2213.4</v>
      </c>
      <c r="L197" s="28">
        <v>1</v>
      </c>
      <c r="M197" s="35">
        <f>'REPRO SEPTIEMBRE'!J216</f>
        <v>2142</v>
      </c>
      <c r="N197" s="28">
        <v>1</v>
      </c>
      <c r="O197" s="25">
        <f>'REPRO SEPTIEMBRE'!K216</f>
        <v>2213.4</v>
      </c>
      <c r="P197" s="28">
        <v>1</v>
      </c>
      <c r="Q197" s="25">
        <f>'REPRO SEPTIEMBRE'!L216</f>
        <v>2142</v>
      </c>
      <c r="R197" s="28">
        <v>1</v>
      </c>
      <c r="S197" s="25">
        <f>'REPRO SEPTIEMBRE'!M216</f>
        <v>2213.4</v>
      </c>
      <c r="T197" s="28">
        <v>1</v>
      </c>
      <c r="U197" s="25">
        <f>'REPRO SEPTIEMBRE'!N216</f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7">
        <v>0</v>
      </c>
      <c r="AC197" s="25">
        <v>0</v>
      </c>
      <c r="AD197" s="25">
        <v>0</v>
      </c>
      <c r="AE197" s="25">
        <v>0</v>
      </c>
      <c r="AF197" s="25">
        <f t="shared" si="1"/>
        <v>21120</v>
      </c>
      <c r="AG197" s="25">
        <f t="shared" si="2"/>
        <v>1760</v>
      </c>
      <c r="AH197" s="25">
        <v>0</v>
      </c>
      <c r="AI197" s="25">
        <v>0</v>
      </c>
      <c r="AJ197" s="25">
        <v>0</v>
      </c>
      <c r="AK197" s="30">
        <f t="shared" si="3"/>
        <v>16896.8</v>
      </c>
      <c r="AL197" s="16"/>
      <c r="AM197" s="16"/>
      <c r="AN197" s="16"/>
    </row>
    <row r="198" spans="1:40" ht="15.75" customHeight="1">
      <c r="A198" s="16"/>
      <c r="B198" s="21">
        <v>179</v>
      </c>
      <c r="C198" s="423"/>
      <c r="D198" s="36" t="s">
        <v>50</v>
      </c>
      <c r="E198" s="23">
        <v>71.400000000000006</v>
      </c>
      <c r="F198" s="28">
        <v>6</v>
      </c>
      <c r="G198" s="25">
        <f>'REPRO SEPTIEMBRE'!G217</f>
        <v>13280.400000000001</v>
      </c>
      <c r="H198" s="28">
        <v>6</v>
      </c>
      <c r="I198" s="25">
        <f>'REPRO SEPTIEMBRE'!H217</f>
        <v>11995.2</v>
      </c>
      <c r="J198" s="28">
        <v>6</v>
      </c>
      <c r="K198" s="25">
        <f>'REPRO SEPTIEMBRE'!I217</f>
        <v>13280.400000000001</v>
      </c>
      <c r="L198" s="28">
        <v>6</v>
      </c>
      <c r="M198" s="35">
        <f>'REPRO SEPTIEMBRE'!J217</f>
        <v>12852.000000000002</v>
      </c>
      <c r="N198" s="28">
        <v>6</v>
      </c>
      <c r="O198" s="25">
        <f>'REPRO SEPTIEMBRE'!K217</f>
        <v>13280.400000000001</v>
      </c>
      <c r="P198" s="28">
        <v>6</v>
      </c>
      <c r="Q198" s="25">
        <f>'REPRO SEPTIEMBRE'!L217</f>
        <v>12852.000000000002</v>
      </c>
      <c r="R198" s="28">
        <v>6</v>
      </c>
      <c r="S198" s="25">
        <f>'REPRO SEPTIEMBRE'!M217</f>
        <v>13280.400000000001</v>
      </c>
      <c r="T198" s="28">
        <v>6</v>
      </c>
      <c r="U198" s="25">
        <f>'REPRO SEPTIEMBRE'!N217</f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7">
        <v>0</v>
      </c>
      <c r="AC198" s="25">
        <v>0</v>
      </c>
      <c r="AD198" s="25">
        <v>0</v>
      </c>
      <c r="AE198" s="25">
        <v>0</v>
      </c>
      <c r="AF198" s="25">
        <f t="shared" si="1"/>
        <v>126720</v>
      </c>
      <c r="AG198" s="25">
        <f t="shared" si="2"/>
        <v>10560</v>
      </c>
      <c r="AH198" s="25">
        <v>0</v>
      </c>
      <c r="AI198" s="25">
        <v>0</v>
      </c>
      <c r="AJ198" s="25">
        <v>0</v>
      </c>
      <c r="AK198" s="30">
        <f t="shared" si="3"/>
        <v>101380.80000000002</v>
      </c>
      <c r="AL198" s="16"/>
      <c r="AM198" s="16"/>
      <c r="AN198" s="16"/>
    </row>
    <row r="199" spans="1:40" ht="15.75" customHeight="1">
      <c r="A199" s="16"/>
      <c r="B199" s="31">
        <v>180</v>
      </c>
      <c r="C199" s="423"/>
      <c r="D199" s="36" t="s">
        <v>46</v>
      </c>
      <c r="E199" s="23">
        <v>71.400000000000006</v>
      </c>
      <c r="F199" s="28">
        <v>1</v>
      </c>
      <c r="G199" s="25">
        <f>'REPRO SEPTIEMBRE'!G218</f>
        <v>0</v>
      </c>
      <c r="H199" s="28">
        <v>1</v>
      </c>
      <c r="I199" s="25">
        <f>'REPRO SEPTIEMBRE'!H218</f>
        <v>0</v>
      </c>
      <c r="J199" s="28">
        <v>1</v>
      </c>
      <c r="K199" s="25">
        <f>'REPRO SEPTIEMBRE'!I218</f>
        <v>0</v>
      </c>
      <c r="L199" s="28">
        <v>1</v>
      </c>
      <c r="M199" s="35">
        <f>'REPRO SEPTIEMBRE'!J218</f>
        <v>0</v>
      </c>
      <c r="N199" s="28">
        <v>1</v>
      </c>
      <c r="O199" s="25">
        <f>'REPRO SEPTIEMBRE'!K218</f>
        <v>0</v>
      </c>
      <c r="P199" s="28">
        <v>1</v>
      </c>
      <c r="Q199" s="25">
        <f>'REPRO SEPTIEMBRE'!L218</f>
        <v>0</v>
      </c>
      <c r="R199" s="28">
        <v>1</v>
      </c>
      <c r="S199" s="25">
        <f>'REPRO SEPTIEMBRE'!M218</f>
        <v>0</v>
      </c>
      <c r="T199" s="28">
        <v>1</v>
      </c>
      <c r="U199" s="25">
        <f>'REPRO SEPTIEMBRE'!N218</f>
        <v>2213.4</v>
      </c>
      <c r="V199" s="24">
        <v>0</v>
      </c>
      <c r="W199" s="25">
        <v>0</v>
      </c>
      <c r="X199" s="24">
        <v>0</v>
      </c>
      <c r="Y199" s="25">
        <v>0</v>
      </c>
      <c r="Z199" s="24">
        <v>0</v>
      </c>
      <c r="AA199" s="25">
        <v>0</v>
      </c>
      <c r="AB199" s="27">
        <v>0</v>
      </c>
      <c r="AC199" s="25">
        <v>0</v>
      </c>
      <c r="AD199" s="25">
        <v>0</v>
      </c>
      <c r="AE199" s="25">
        <v>0</v>
      </c>
      <c r="AF199" s="25">
        <f t="shared" si="1"/>
        <v>21120</v>
      </c>
      <c r="AG199" s="25">
        <f t="shared" si="2"/>
        <v>1760</v>
      </c>
      <c r="AH199" s="25">
        <v>0</v>
      </c>
      <c r="AI199" s="25">
        <v>0</v>
      </c>
      <c r="AJ199" s="25">
        <v>0</v>
      </c>
      <c r="AK199" s="30">
        <f t="shared" si="3"/>
        <v>3973.4</v>
      </c>
      <c r="AL199" s="16"/>
      <c r="AM199" s="16"/>
      <c r="AN199" s="16"/>
    </row>
    <row r="200" spans="1:40" ht="15.75" customHeight="1">
      <c r="A200" s="16"/>
      <c r="B200" s="31">
        <v>181</v>
      </c>
      <c r="C200" s="423"/>
      <c r="D200" s="36" t="s">
        <v>50</v>
      </c>
      <c r="E200" s="23">
        <v>71.400000000000006</v>
      </c>
      <c r="F200" s="28">
        <v>1</v>
      </c>
      <c r="G200" s="25">
        <f>'REPRO SEPTIEMBRE'!G219</f>
        <v>0</v>
      </c>
      <c r="H200" s="28">
        <v>1</v>
      </c>
      <c r="I200" s="25">
        <f>'REPRO SEPTIEMBRE'!H219</f>
        <v>0</v>
      </c>
      <c r="J200" s="28">
        <v>1</v>
      </c>
      <c r="K200" s="25">
        <f>'REPRO SEPTIEMBRE'!I219</f>
        <v>0</v>
      </c>
      <c r="L200" s="28">
        <v>1</v>
      </c>
      <c r="M200" s="35">
        <f>'REPRO SEPTIEMBRE'!J219</f>
        <v>0</v>
      </c>
      <c r="N200" s="28">
        <v>1</v>
      </c>
      <c r="O200" s="25">
        <f>'REPRO SEPTIEMBRE'!K219</f>
        <v>0</v>
      </c>
      <c r="P200" s="28">
        <v>1</v>
      </c>
      <c r="Q200" s="25">
        <f>'REPRO SEPTIEMBRE'!L219</f>
        <v>0</v>
      </c>
      <c r="R200" s="28">
        <v>1</v>
      </c>
      <c r="S200" s="25">
        <f>'REPRO SEPTIEMBRE'!M219</f>
        <v>0</v>
      </c>
      <c r="T200" s="28">
        <v>1</v>
      </c>
      <c r="U200" s="25">
        <f>'REPRO SEPTIEMBRE'!N219</f>
        <v>0</v>
      </c>
      <c r="V200" s="24">
        <v>0</v>
      </c>
      <c r="W200" s="25">
        <v>0</v>
      </c>
      <c r="X200" s="24">
        <v>0</v>
      </c>
      <c r="Y200" s="25">
        <v>0</v>
      </c>
      <c r="Z200" s="24">
        <v>0</v>
      </c>
      <c r="AA200" s="25">
        <v>0</v>
      </c>
      <c r="AB200" s="27">
        <v>0</v>
      </c>
      <c r="AC200" s="25">
        <v>0</v>
      </c>
      <c r="AD200" s="25">
        <v>0</v>
      </c>
      <c r="AE200" s="25">
        <v>0</v>
      </c>
      <c r="AF200" s="25">
        <f t="shared" si="1"/>
        <v>21120</v>
      </c>
      <c r="AG200" s="25">
        <f t="shared" si="2"/>
        <v>1760</v>
      </c>
      <c r="AH200" s="25">
        <v>0</v>
      </c>
      <c r="AI200" s="25">
        <v>0</v>
      </c>
      <c r="AJ200" s="25">
        <v>0</v>
      </c>
      <c r="AK200" s="30">
        <f t="shared" si="3"/>
        <v>1760</v>
      </c>
      <c r="AL200" s="16"/>
      <c r="AM200" s="16"/>
      <c r="AN200" s="16"/>
    </row>
    <row r="201" spans="1:40" ht="15.75" customHeight="1">
      <c r="A201" s="16"/>
      <c r="B201" s="31">
        <v>182</v>
      </c>
      <c r="C201" s="451"/>
      <c r="D201" s="36" t="s">
        <v>50</v>
      </c>
      <c r="E201" s="23">
        <v>71.400000000000006</v>
      </c>
      <c r="F201" s="28">
        <v>5</v>
      </c>
      <c r="G201" s="25">
        <f>'REPRO SEPTIEMBRE'!G220</f>
        <v>0</v>
      </c>
      <c r="H201" s="28">
        <v>5</v>
      </c>
      <c r="I201" s="25">
        <f>'REPRO SEPTIEMBRE'!H220</f>
        <v>0</v>
      </c>
      <c r="J201" s="28">
        <v>5</v>
      </c>
      <c r="K201" s="25">
        <f>'REPRO SEPTIEMBRE'!I220</f>
        <v>0</v>
      </c>
      <c r="L201" s="28">
        <v>5</v>
      </c>
      <c r="M201" s="35">
        <f>'REPRO SEPTIEMBRE'!J220</f>
        <v>0</v>
      </c>
      <c r="N201" s="28">
        <v>5</v>
      </c>
      <c r="O201" s="25">
        <f>'REPRO SEPTIEMBRE'!K220</f>
        <v>0</v>
      </c>
      <c r="P201" s="28">
        <v>5</v>
      </c>
      <c r="Q201" s="25">
        <f>'REPRO SEPTIEMBRE'!L220</f>
        <v>0</v>
      </c>
      <c r="R201" s="28">
        <v>5</v>
      </c>
      <c r="S201" s="25">
        <f>'REPRO SEPTIEMBRE'!M220</f>
        <v>0</v>
      </c>
      <c r="T201" s="28">
        <v>5</v>
      </c>
      <c r="U201" s="25">
        <f>'REPRO SEPTIEMBRE'!N220</f>
        <v>11067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7">
        <v>0</v>
      </c>
      <c r="AC201" s="25">
        <v>0</v>
      </c>
      <c r="AD201" s="25">
        <v>0</v>
      </c>
      <c r="AE201" s="25">
        <v>0</v>
      </c>
      <c r="AF201" s="25">
        <f t="shared" si="1"/>
        <v>105600</v>
      </c>
      <c r="AG201" s="25">
        <f t="shared" si="2"/>
        <v>8800</v>
      </c>
      <c r="AH201" s="25">
        <v>0</v>
      </c>
      <c r="AI201" s="25">
        <v>0</v>
      </c>
      <c r="AJ201" s="25">
        <v>0</v>
      </c>
      <c r="AK201" s="30">
        <f t="shared" si="3"/>
        <v>19867</v>
      </c>
      <c r="AL201" s="16"/>
      <c r="AM201" s="16"/>
      <c r="AN201" s="16"/>
    </row>
    <row r="202" spans="1:40" ht="15.75" customHeight="1">
      <c r="A202" s="16"/>
      <c r="B202" s="21">
        <v>183</v>
      </c>
      <c r="C202" s="450"/>
      <c r="D202" s="37" t="s">
        <v>36</v>
      </c>
      <c r="E202" s="38">
        <v>72.540000000000006</v>
      </c>
      <c r="F202" s="45">
        <v>4</v>
      </c>
      <c r="G202" s="25">
        <f>'REPRO SEPTIEMBRE'!G228</f>
        <v>8994.9600000000009</v>
      </c>
      <c r="H202" s="45">
        <v>4</v>
      </c>
      <c r="I202" s="25">
        <f>'REPRO SEPTIEMBRE'!H228</f>
        <v>8124.4800000000005</v>
      </c>
      <c r="J202" s="45">
        <v>4</v>
      </c>
      <c r="K202" s="25">
        <f>'REPRO SEPTIEMBRE'!I228</f>
        <v>8994.9600000000009</v>
      </c>
      <c r="L202" s="45">
        <v>4</v>
      </c>
      <c r="M202" s="35">
        <f>'REPRO SEPTIEMBRE'!J228</f>
        <v>8704.8000000000011</v>
      </c>
      <c r="N202" s="45">
        <v>4</v>
      </c>
      <c r="O202" s="25">
        <f>'REPRO SEPTIEMBRE'!K228</f>
        <v>8994.9600000000009</v>
      </c>
      <c r="P202" s="45">
        <v>4</v>
      </c>
      <c r="Q202" s="25">
        <f>'REPRO SEPTIEMBRE'!L228</f>
        <v>8704.8000000000011</v>
      </c>
      <c r="R202" s="45">
        <v>4</v>
      </c>
      <c r="S202" s="25">
        <f>'REPRO SEPTIEMBRE'!M228</f>
        <v>8994.9600000000009</v>
      </c>
      <c r="T202" s="45">
        <v>4</v>
      </c>
      <c r="U202" s="25">
        <f>'REPRO SEPTIEMBRE'!N228</f>
        <v>0</v>
      </c>
      <c r="V202" s="24">
        <v>0</v>
      </c>
      <c r="W202" s="25">
        <v>0</v>
      </c>
      <c r="X202" s="24">
        <v>0</v>
      </c>
      <c r="Y202" s="25">
        <v>0</v>
      </c>
      <c r="Z202" s="24">
        <v>0</v>
      </c>
      <c r="AA202" s="25">
        <v>0</v>
      </c>
      <c r="AB202" s="27">
        <v>0</v>
      </c>
      <c r="AC202" s="25">
        <v>0</v>
      </c>
      <c r="AD202" s="25">
        <v>0</v>
      </c>
      <c r="AE202" s="25">
        <v>0</v>
      </c>
      <c r="AF202" s="25">
        <f t="shared" si="1"/>
        <v>84480</v>
      </c>
      <c r="AG202" s="25">
        <f t="shared" si="2"/>
        <v>7040</v>
      </c>
      <c r="AH202" s="25">
        <v>0</v>
      </c>
      <c r="AI202" s="25">
        <v>0</v>
      </c>
      <c r="AJ202" s="25">
        <v>0</v>
      </c>
      <c r="AK202" s="30">
        <f t="shared" si="3"/>
        <v>68553.920000000013</v>
      </c>
      <c r="AL202" s="16"/>
      <c r="AM202" s="16"/>
      <c r="AN202" s="16"/>
    </row>
    <row r="203" spans="1:40" ht="15.75" customHeight="1">
      <c r="A203" s="16"/>
      <c r="B203" s="31">
        <v>184</v>
      </c>
      <c r="C203" s="423"/>
      <c r="D203" s="36" t="s">
        <v>52</v>
      </c>
      <c r="E203" s="23">
        <v>73.59</v>
      </c>
      <c r="F203" s="28">
        <v>1</v>
      </c>
      <c r="G203" s="25">
        <f>'REPRO SEPTIEMBRE'!G229</f>
        <v>2281.29</v>
      </c>
      <c r="H203" s="28">
        <v>1</v>
      </c>
      <c r="I203" s="25">
        <f>'REPRO SEPTIEMBRE'!H229</f>
        <v>2060.52</v>
      </c>
      <c r="J203" s="28">
        <v>1</v>
      </c>
      <c r="K203" s="25">
        <f>'REPRO SEPTIEMBRE'!I229</f>
        <v>2281.29</v>
      </c>
      <c r="L203" s="28">
        <v>1</v>
      </c>
      <c r="M203" s="35">
        <f>'REPRO SEPTIEMBRE'!J229</f>
        <v>2207.7000000000003</v>
      </c>
      <c r="N203" s="28">
        <v>1</v>
      </c>
      <c r="O203" s="25">
        <f>'REPRO SEPTIEMBRE'!K229</f>
        <v>2281.29</v>
      </c>
      <c r="P203" s="28">
        <v>1</v>
      </c>
      <c r="Q203" s="25">
        <f>'REPRO SEPTIEMBRE'!L229</f>
        <v>2207.7000000000003</v>
      </c>
      <c r="R203" s="28">
        <v>1</v>
      </c>
      <c r="S203" s="25">
        <f>'REPRO SEPTIEMBRE'!M229</f>
        <v>2281.29</v>
      </c>
      <c r="T203" s="28">
        <v>1</v>
      </c>
      <c r="U203" s="25">
        <f>'REPRO SEPTIEMBRE'!N229</f>
        <v>0</v>
      </c>
      <c r="V203" s="24">
        <v>0</v>
      </c>
      <c r="W203" s="25">
        <v>0</v>
      </c>
      <c r="X203" s="24">
        <v>0</v>
      </c>
      <c r="Y203" s="25">
        <v>0</v>
      </c>
      <c r="Z203" s="24">
        <v>0</v>
      </c>
      <c r="AA203" s="25">
        <v>0</v>
      </c>
      <c r="AB203" s="27">
        <v>0</v>
      </c>
      <c r="AC203" s="25">
        <v>0</v>
      </c>
      <c r="AD203" s="25">
        <v>0</v>
      </c>
      <c r="AE203" s="25">
        <v>0</v>
      </c>
      <c r="AF203" s="25">
        <f t="shared" si="1"/>
        <v>21120</v>
      </c>
      <c r="AG203" s="25">
        <f t="shared" si="2"/>
        <v>1760</v>
      </c>
      <c r="AH203" s="25">
        <v>0</v>
      </c>
      <c r="AI203" s="25">
        <v>0</v>
      </c>
      <c r="AJ203" s="25">
        <v>0</v>
      </c>
      <c r="AK203" s="30">
        <f t="shared" si="3"/>
        <v>17361.080000000002</v>
      </c>
      <c r="AL203" s="16"/>
      <c r="AM203" s="16"/>
      <c r="AN203" s="16"/>
    </row>
    <row r="204" spans="1:40" ht="15.75" customHeight="1">
      <c r="A204" s="16"/>
      <c r="B204" s="31">
        <v>185</v>
      </c>
      <c r="C204" s="423"/>
      <c r="D204" s="36" t="s">
        <v>55</v>
      </c>
      <c r="E204" s="23">
        <v>77.59</v>
      </c>
      <c r="F204" s="28">
        <v>1</v>
      </c>
      <c r="G204" s="25">
        <f>'REPRO SEPTIEMBRE'!G230</f>
        <v>2405.29</v>
      </c>
      <c r="H204" s="28">
        <v>1</v>
      </c>
      <c r="I204" s="25">
        <f>'REPRO SEPTIEMBRE'!H230</f>
        <v>2172.52</v>
      </c>
      <c r="J204" s="28">
        <v>1</v>
      </c>
      <c r="K204" s="25">
        <f>'REPRO SEPTIEMBRE'!I230</f>
        <v>2405.29</v>
      </c>
      <c r="L204" s="28">
        <v>1</v>
      </c>
      <c r="M204" s="35">
        <f>'REPRO SEPTIEMBRE'!J230</f>
        <v>2327.7000000000003</v>
      </c>
      <c r="N204" s="28">
        <v>1</v>
      </c>
      <c r="O204" s="25">
        <f>'REPRO SEPTIEMBRE'!K230</f>
        <v>2405.29</v>
      </c>
      <c r="P204" s="28">
        <v>1</v>
      </c>
      <c r="Q204" s="25">
        <f>'REPRO SEPTIEMBRE'!L230</f>
        <v>2327.7000000000003</v>
      </c>
      <c r="R204" s="28">
        <v>1</v>
      </c>
      <c r="S204" s="25">
        <f>'REPRO SEPTIEMBRE'!M230</f>
        <v>2405.29</v>
      </c>
      <c r="T204" s="28">
        <v>1</v>
      </c>
      <c r="U204" s="25">
        <f>'REPRO SEPTIEMBRE'!N230</f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7">
        <v>0</v>
      </c>
      <c r="AC204" s="25">
        <v>0</v>
      </c>
      <c r="AD204" s="25">
        <v>0</v>
      </c>
      <c r="AE204" s="25">
        <v>0</v>
      </c>
      <c r="AF204" s="25">
        <f t="shared" si="1"/>
        <v>21120</v>
      </c>
      <c r="AG204" s="25">
        <f t="shared" si="2"/>
        <v>1760</v>
      </c>
      <c r="AH204" s="25">
        <v>0</v>
      </c>
      <c r="AI204" s="25">
        <v>0</v>
      </c>
      <c r="AJ204" s="25">
        <v>0</v>
      </c>
      <c r="AK204" s="30">
        <f t="shared" si="3"/>
        <v>18209.080000000002</v>
      </c>
      <c r="AL204" s="16"/>
      <c r="AM204" s="16"/>
      <c r="AN204" s="16"/>
    </row>
    <row r="205" spans="1:40" ht="15.75" customHeight="1">
      <c r="A205" s="16"/>
      <c r="B205" s="31">
        <v>186</v>
      </c>
      <c r="C205" s="423"/>
      <c r="D205" s="33" t="s">
        <v>62</v>
      </c>
      <c r="E205" s="32">
        <v>71.400000000000006</v>
      </c>
      <c r="F205" s="34">
        <v>11</v>
      </c>
      <c r="G205" s="25">
        <f>'REPRO SEPTIEMBRE'!G231</f>
        <v>24347.4</v>
      </c>
      <c r="H205" s="34">
        <v>11</v>
      </c>
      <c r="I205" s="25">
        <f>'REPRO SEPTIEMBRE'!H231</f>
        <v>21991.200000000004</v>
      </c>
      <c r="J205" s="34">
        <v>11</v>
      </c>
      <c r="K205" s="25">
        <f>'REPRO SEPTIEMBRE'!I231</f>
        <v>24347.4</v>
      </c>
      <c r="L205" s="34">
        <v>11</v>
      </c>
      <c r="M205" s="35">
        <f>'REPRO SEPTIEMBRE'!J231</f>
        <v>23562.000000000004</v>
      </c>
      <c r="N205" s="34">
        <v>11</v>
      </c>
      <c r="O205" s="25">
        <f>'REPRO SEPTIEMBRE'!K231</f>
        <v>24347.4</v>
      </c>
      <c r="P205" s="34">
        <v>11</v>
      </c>
      <c r="Q205" s="25">
        <f>'REPRO SEPTIEMBRE'!L231</f>
        <v>23562.000000000004</v>
      </c>
      <c r="R205" s="34">
        <v>11</v>
      </c>
      <c r="S205" s="25">
        <f>'REPRO SEPTIEMBRE'!M231</f>
        <v>24347.4</v>
      </c>
      <c r="T205" s="34">
        <v>11</v>
      </c>
      <c r="U205" s="25">
        <f>'REPRO SEPTIEMBRE'!N231</f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7">
        <v>0</v>
      </c>
      <c r="AC205" s="25">
        <v>0</v>
      </c>
      <c r="AD205" s="25">
        <v>0</v>
      </c>
      <c r="AE205" s="25">
        <v>0</v>
      </c>
      <c r="AF205" s="25">
        <f t="shared" si="1"/>
        <v>232320</v>
      </c>
      <c r="AG205" s="25">
        <f t="shared" si="2"/>
        <v>19360</v>
      </c>
      <c r="AH205" s="25">
        <v>0</v>
      </c>
      <c r="AI205" s="25">
        <v>0</v>
      </c>
      <c r="AJ205" s="25">
        <v>0</v>
      </c>
      <c r="AK205" s="30">
        <f t="shared" si="3"/>
        <v>185864.8</v>
      </c>
      <c r="AL205" s="16"/>
      <c r="AM205" s="16"/>
      <c r="AN205" s="16"/>
    </row>
    <row r="206" spans="1:40" ht="15.75" customHeight="1">
      <c r="A206" s="16"/>
      <c r="B206" s="21">
        <v>187</v>
      </c>
      <c r="C206" s="423"/>
      <c r="D206" s="33" t="s">
        <v>62</v>
      </c>
      <c r="E206" s="32">
        <v>71.400000000000006</v>
      </c>
      <c r="F206" s="34">
        <v>1</v>
      </c>
      <c r="G206" s="25">
        <f>'REPRO SEPTIEMBRE'!G232</f>
        <v>0</v>
      </c>
      <c r="H206" s="34">
        <v>1</v>
      </c>
      <c r="I206" s="25">
        <f>'REPRO SEPTIEMBRE'!H232</f>
        <v>1499.4</v>
      </c>
      <c r="J206" s="34">
        <v>1</v>
      </c>
      <c r="K206" s="25">
        <f>'REPRO SEPTIEMBRE'!I232</f>
        <v>0</v>
      </c>
      <c r="L206" s="34">
        <v>1</v>
      </c>
      <c r="M206" s="35">
        <f>'REPRO SEPTIEMBRE'!J232</f>
        <v>0</v>
      </c>
      <c r="N206" s="34">
        <v>1</v>
      </c>
      <c r="O206" s="25">
        <f>'REPRO SEPTIEMBRE'!K232</f>
        <v>0</v>
      </c>
      <c r="P206" s="34">
        <v>1</v>
      </c>
      <c r="Q206" s="25">
        <f>'REPRO SEPTIEMBRE'!L232</f>
        <v>0</v>
      </c>
      <c r="R206" s="34">
        <v>1</v>
      </c>
      <c r="S206" s="25">
        <f>'REPRO SEPTIEMBRE'!M232</f>
        <v>0</v>
      </c>
      <c r="T206" s="34">
        <v>1</v>
      </c>
      <c r="U206" s="25">
        <f>'REPRO SEPTIEMBRE'!N232</f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7">
        <v>0</v>
      </c>
      <c r="AC206" s="25">
        <v>0</v>
      </c>
      <c r="AD206" s="25">
        <v>0</v>
      </c>
      <c r="AE206" s="25">
        <v>0</v>
      </c>
      <c r="AF206" s="25">
        <f t="shared" si="1"/>
        <v>21120</v>
      </c>
      <c r="AG206" s="25">
        <f t="shared" si="2"/>
        <v>1760</v>
      </c>
      <c r="AH206" s="25">
        <v>0</v>
      </c>
      <c r="AI206" s="25">
        <v>0</v>
      </c>
      <c r="AJ206" s="25">
        <v>0</v>
      </c>
      <c r="AK206" s="30">
        <f t="shared" si="3"/>
        <v>3259.4</v>
      </c>
      <c r="AL206" s="16"/>
      <c r="AM206" s="16"/>
      <c r="AN206" s="16"/>
    </row>
    <row r="207" spans="1:40" ht="15.75" customHeight="1">
      <c r="A207" s="16"/>
      <c r="B207" s="31">
        <v>188</v>
      </c>
      <c r="C207" s="423"/>
      <c r="D207" s="33" t="s">
        <v>62</v>
      </c>
      <c r="E207" s="32">
        <v>71.400000000000006</v>
      </c>
      <c r="F207" s="34">
        <v>1</v>
      </c>
      <c r="G207" s="25">
        <f>'REPRO SEPTIEMBRE'!G233</f>
        <v>0</v>
      </c>
      <c r="H207" s="34">
        <v>1</v>
      </c>
      <c r="I207" s="25">
        <f>'REPRO SEPTIEMBRE'!H233</f>
        <v>0</v>
      </c>
      <c r="J207" s="34">
        <v>1</v>
      </c>
      <c r="K207" s="25">
        <f>'REPRO SEPTIEMBRE'!I233</f>
        <v>0</v>
      </c>
      <c r="L207" s="34">
        <v>1</v>
      </c>
      <c r="M207" s="35">
        <f>'REPRO SEPTIEMBRE'!J233</f>
        <v>0</v>
      </c>
      <c r="N207" s="34">
        <v>1</v>
      </c>
      <c r="O207" s="25">
        <f>'REPRO SEPTIEMBRE'!K233</f>
        <v>0</v>
      </c>
      <c r="P207" s="34">
        <v>1</v>
      </c>
      <c r="Q207" s="25">
        <f>'REPRO SEPTIEMBRE'!L233</f>
        <v>0</v>
      </c>
      <c r="R207" s="34">
        <v>1</v>
      </c>
      <c r="S207" s="25">
        <f>'REPRO SEPTIEMBRE'!M233</f>
        <v>0</v>
      </c>
      <c r="T207" s="34">
        <v>1</v>
      </c>
      <c r="U207" s="25">
        <f>'REPRO SEPTIEMBRE'!N233</f>
        <v>0</v>
      </c>
      <c r="V207" s="24">
        <v>0</v>
      </c>
      <c r="W207" s="25">
        <v>0</v>
      </c>
      <c r="X207" s="24">
        <v>0</v>
      </c>
      <c r="Y207" s="25">
        <v>0</v>
      </c>
      <c r="Z207" s="24">
        <v>0</v>
      </c>
      <c r="AA207" s="25">
        <v>0</v>
      </c>
      <c r="AB207" s="27">
        <v>0</v>
      </c>
      <c r="AC207" s="25">
        <v>0</v>
      </c>
      <c r="AD207" s="25">
        <v>0</v>
      </c>
      <c r="AE207" s="25">
        <v>0</v>
      </c>
      <c r="AF207" s="25">
        <f t="shared" si="1"/>
        <v>21120</v>
      </c>
      <c r="AG207" s="25">
        <f t="shared" si="2"/>
        <v>1760</v>
      </c>
      <c r="AH207" s="25">
        <v>0</v>
      </c>
      <c r="AI207" s="25">
        <v>0</v>
      </c>
      <c r="AJ207" s="25">
        <v>0</v>
      </c>
      <c r="AK207" s="30">
        <f t="shared" si="3"/>
        <v>1760</v>
      </c>
      <c r="AL207" s="16"/>
      <c r="AM207" s="16"/>
      <c r="AN207" s="16"/>
    </row>
    <row r="208" spans="1:40" ht="15.75" customHeight="1">
      <c r="A208" s="16"/>
      <c r="B208" s="31">
        <v>189</v>
      </c>
      <c r="C208" s="423"/>
      <c r="D208" s="33" t="s">
        <v>62</v>
      </c>
      <c r="E208" s="32">
        <v>71.400000000000006</v>
      </c>
      <c r="F208" s="34">
        <v>1</v>
      </c>
      <c r="G208" s="25">
        <f>'REPRO SEPTIEMBRE'!G234</f>
        <v>2213.4</v>
      </c>
      <c r="H208" s="34">
        <v>1</v>
      </c>
      <c r="I208" s="25">
        <f>'REPRO SEPTIEMBRE'!H234</f>
        <v>1999.2000000000003</v>
      </c>
      <c r="J208" s="34">
        <v>1</v>
      </c>
      <c r="K208" s="25">
        <f>'REPRO SEPTIEMBRE'!I234</f>
        <v>0</v>
      </c>
      <c r="L208" s="34">
        <v>1</v>
      </c>
      <c r="M208" s="35">
        <f>'REPRO SEPTIEMBRE'!J234</f>
        <v>0</v>
      </c>
      <c r="N208" s="34">
        <v>1</v>
      </c>
      <c r="O208" s="25">
        <f>'REPRO SEPTIEMBRE'!K234</f>
        <v>0</v>
      </c>
      <c r="P208" s="34">
        <v>1</v>
      </c>
      <c r="Q208" s="25">
        <f>'REPRO SEPTIEMBRE'!L234</f>
        <v>0</v>
      </c>
      <c r="R208" s="34">
        <v>1</v>
      </c>
      <c r="S208" s="25">
        <f>'REPRO SEPTIEMBRE'!M234</f>
        <v>0</v>
      </c>
      <c r="T208" s="34">
        <v>1</v>
      </c>
      <c r="U208" s="25">
        <f>'REPRO SEPTIEMBRE'!N234</f>
        <v>0</v>
      </c>
      <c r="V208" s="24">
        <v>0</v>
      </c>
      <c r="W208" s="25">
        <v>0</v>
      </c>
      <c r="X208" s="24">
        <v>0</v>
      </c>
      <c r="Y208" s="25">
        <v>0</v>
      </c>
      <c r="Z208" s="24">
        <v>0</v>
      </c>
      <c r="AA208" s="25">
        <v>0</v>
      </c>
      <c r="AB208" s="27">
        <v>0</v>
      </c>
      <c r="AC208" s="25">
        <v>0</v>
      </c>
      <c r="AD208" s="25">
        <v>0</v>
      </c>
      <c r="AE208" s="25">
        <v>0</v>
      </c>
      <c r="AF208" s="25">
        <f t="shared" si="1"/>
        <v>21120</v>
      </c>
      <c r="AG208" s="25">
        <f t="shared" si="2"/>
        <v>1760</v>
      </c>
      <c r="AH208" s="25">
        <v>0</v>
      </c>
      <c r="AI208" s="25">
        <v>0</v>
      </c>
      <c r="AJ208" s="25">
        <v>0</v>
      </c>
      <c r="AK208" s="30">
        <f t="shared" si="3"/>
        <v>5972.6</v>
      </c>
      <c r="AL208" s="16"/>
      <c r="AM208" s="16"/>
      <c r="AN208" s="16"/>
    </row>
    <row r="209" spans="1:40" ht="15.75" customHeight="1">
      <c r="A209" s="16"/>
      <c r="B209" s="31">
        <v>190</v>
      </c>
      <c r="C209" s="423"/>
      <c r="D209" s="33" t="s">
        <v>62</v>
      </c>
      <c r="E209" s="32">
        <v>71.400000000000006</v>
      </c>
      <c r="F209" s="34">
        <v>1</v>
      </c>
      <c r="G209" s="25">
        <f>'REPRO SEPTIEMBRE'!G235</f>
        <v>2213.4</v>
      </c>
      <c r="H209" s="34">
        <v>1</v>
      </c>
      <c r="I209" s="25">
        <f>'REPRO SEPTIEMBRE'!H235</f>
        <v>1999.2000000000003</v>
      </c>
      <c r="J209" s="34">
        <v>1</v>
      </c>
      <c r="K209" s="25">
        <f>'REPRO SEPTIEMBRE'!I235</f>
        <v>0</v>
      </c>
      <c r="L209" s="34">
        <v>1</v>
      </c>
      <c r="M209" s="35">
        <f>'REPRO SEPTIEMBRE'!J235</f>
        <v>0</v>
      </c>
      <c r="N209" s="34">
        <v>1</v>
      </c>
      <c r="O209" s="25">
        <f>'REPRO SEPTIEMBRE'!K235</f>
        <v>0</v>
      </c>
      <c r="P209" s="34">
        <v>1</v>
      </c>
      <c r="Q209" s="25">
        <f>'REPRO SEPTIEMBRE'!L235</f>
        <v>0</v>
      </c>
      <c r="R209" s="34">
        <v>1</v>
      </c>
      <c r="S209" s="25">
        <f>'REPRO SEPTIEMBRE'!M235</f>
        <v>0</v>
      </c>
      <c r="T209" s="34">
        <v>1</v>
      </c>
      <c r="U209" s="25">
        <f>'REPRO SEPTIEMBRE'!N235</f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7">
        <v>0</v>
      </c>
      <c r="AC209" s="25">
        <v>0</v>
      </c>
      <c r="AD209" s="25">
        <v>0</v>
      </c>
      <c r="AE209" s="25">
        <v>0</v>
      </c>
      <c r="AF209" s="25">
        <f t="shared" si="1"/>
        <v>21120</v>
      </c>
      <c r="AG209" s="25">
        <f t="shared" si="2"/>
        <v>1760</v>
      </c>
      <c r="AH209" s="25">
        <v>0</v>
      </c>
      <c r="AI209" s="25">
        <v>0</v>
      </c>
      <c r="AJ209" s="25">
        <v>0</v>
      </c>
      <c r="AK209" s="30">
        <f t="shared" si="3"/>
        <v>5972.6</v>
      </c>
      <c r="AL209" s="16"/>
      <c r="AM209" s="16"/>
      <c r="AN209" s="16"/>
    </row>
    <row r="210" spans="1:40" ht="15.75" customHeight="1">
      <c r="A210" s="16"/>
      <c r="B210" s="21">
        <v>191</v>
      </c>
      <c r="C210" s="423"/>
      <c r="D210" s="33" t="s">
        <v>62</v>
      </c>
      <c r="E210" s="32">
        <v>71.400000000000006</v>
      </c>
      <c r="F210" s="34">
        <v>1</v>
      </c>
      <c r="G210" s="25">
        <f>'REPRO SEPTIEMBRE'!G236</f>
        <v>0</v>
      </c>
      <c r="H210" s="34">
        <v>1</v>
      </c>
      <c r="I210" s="25">
        <f>'REPRO SEPTIEMBRE'!H236</f>
        <v>0</v>
      </c>
      <c r="J210" s="34">
        <v>1</v>
      </c>
      <c r="K210" s="25">
        <f>'REPRO SEPTIEMBRE'!I236</f>
        <v>2213.4</v>
      </c>
      <c r="L210" s="34">
        <v>1</v>
      </c>
      <c r="M210" s="35">
        <f>'REPRO SEPTIEMBRE'!J236</f>
        <v>2142</v>
      </c>
      <c r="N210" s="34">
        <v>1</v>
      </c>
      <c r="O210" s="25">
        <f>'REPRO SEPTIEMBRE'!K236</f>
        <v>2213.4</v>
      </c>
      <c r="P210" s="34">
        <v>1</v>
      </c>
      <c r="Q210" s="25">
        <f>'REPRO SEPTIEMBRE'!L236</f>
        <v>2142</v>
      </c>
      <c r="R210" s="34">
        <v>1</v>
      </c>
      <c r="S210" s="25">
        <f>'REPRO SEPTIEMBRE'!M236</f>
        <v>2213.4</v>
      </c>
      <c r="T210" s="34">
        <v>1</v>
      </c>
      <c r="U210" s="25">
        <f>'REPRO SEPTIEMBRE'!N236</f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7">
        <v>0</v>
      </c>
      <c r="AC210" s="25">
        <v>0</v>
      </c>
      <c r="AD210" s="25">
        <v>0</v>
      </c>
      <c r="AE210" s="25">
        <v>0</v>
      </c>
      <c r="AF210" s="25">
        <f t="shared" si="1"/>
        <v>21120</v>
      </c>
      <c r="AG210" s="25">
        <f t="shared" si="2"/>
        <v>1760</v>
      </c>
      <c r="AH210" s="25">
        <v>0</v>
      </c>
      <c r="AI210" s="25">
        <v>0</v>
      </c>
      <c r="AJ210" s="25">
        <v>0</v>
      </c>
      <c r="AK210" s="30">
        <f t="shared" si="3"/>
        <v>12684.199999999999</v>
      </c>
      <c r="AL210" s="16"/>
      <c r="AM210" s="16"/>
      <c r="AN210" s="16"/>
    </row>
    <row r="211" spans="1:40" ht="15.75" customHeight="1">
      <c r="A211" s="16"/>
      <c r="B211" s="31">
        <v>192</v>
      </c>
      <c r="C211" s="423"/>
      <c r="D211" s="36" t="s">
        <v>40</v>
      </c>
      <c r="E211" s="23">
        <v>71.400000000000006</v>
      </c>
      <c r="F211" s="28">
        <v>1</v>
      </c>
      <c r="G211" s="25">
        <f>'REPRO SEPTIEMBRE'!G237</f>
        <v>2213.4</v>
      </c>
      <c r="H211" s="28">
        <v>1</v>
      </c>
      <c r="I211" s="25">
        <f>'REPRO SEPTIEMBRE'!H237</f>
        <v>1999.2000000000003</v>
      </c>
      <c r="J211" s="28">
        <v>1</v>
      </c>
      <c r="K211" s="25">
        <f>'REPRO SEPTIEMBRE'!I237</f>
        <v>2213.4</v>
      </c>
      <c r="L211" s="28">
        <v>1</v>
      </c>
      <c r="M211" s="35">
        <f>'REPRO SEPTIEMBRE'!J237</f>
        <v>2142</v>
      </c>
      <c r="N211" s="28">
        <v>1</v>
      </c>
      <c r="O211" s="25">
        <f>'REPRO SEPTIEMBRE'!K237</f>
        <v>2213.4</v>
      </c>
      <c r="P211" s="28">
        <v>1</v>
      </c>
      <c r="Q211" s="25">
        <f>'REPRO SEPTIEMBRE'!L237</f>
        <v>2142</v>
      </c>
      <c r="R211" s="28">
        <v>1</v>
      </c>
      <c r="S211" s="25">
        <f>'REPRO SEPTIEMBRE'!M237</f>
        <v>2213.4</v>
      </c>
      <c r="T211" s="28">
        <v>1</v>
      </c>
      <c r="U211" s="25">
        <f>'REPRO SEPTIEMBRE'!N237</f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7">
        <v>0</v>
      </c>
      <c r="AC211" s="25">
        <v>0</v>
      </c>
      <c r="AD211" s="25">
        <v>0</v>
      </c>
      <c r="AE211" s="25">
        <v>0</v>
      </c>
      <c r="AF211" s="25">
        <f t="shared" si="1"/>
        <v>21120</v>
      </c>
      <c r="AG211" s="25">
        <f t="shared" si="2"/>
        <v>1760</v>
      </c>
      <c r="AH211" s="25">
        <v>0</v>
      </c>
      <c r="AI211" s="25">
        <v>0</v>
      </c>
      <c r="AJ211" s="25">
        <v>0</v>
      </c>
      <c r="AK211" s="30">
        <f t="shared" si="3"/>
        <v>16896.8</v>
      </c>
      <c r="AL211" s="16"/>
      <c r="AM211" s="16"/>
      <c r="AN211" s="16"/>
    </row>
    <row r="212" spans="1:40" ht="15.75" customHeight="1">
      <c r="A212" s="16"/>
      <c r="B212" s="31">
        <v>193</v>
      </c>
      <c r="C212" s="423"/>
      <c r="D212" s="36" t="s">
        <v>60</v>
      </c>
      <c r="E212" s="23">
        <v>72.540000000000006</v>
      </c>
      <c r="F212" s="28">
        <v>4</v>
      </c>
      <c r="G212" s="25">
        <f>'REPRO SEPTIEMBRE'!G238</f>
        <v>8994.9600000000009</v>
      </c>
      <c r="H212" s="28">
        <v>4</v>
      </c>
      <c r="I212" s="25">
        <f>'REPRO SEPTIEMBRE'!H238</f>
        <v>8124.4800000000005</v>
      </c>
      <c r="J212" s="28">
        <v>4</v>
      </c>
      <c r="K212" s="25">
        <f>'REPRO SEPTIEMBRE'!I238</f>
        <v>8994.9600000000009</v>
      </c>
      <c r="L212" s="28">
        <v>4</v>
      </c>
      <c r="M212" s="35">
        <f>'REPRO SEPTIEMBRE'!J238</f>
        <v>8704.8000000000011</v>
      </c>
      <c r="N212" s="28">
        <v>4</v>
      </c>
      <c r="O212" s="25">
        <f>'REPRO SEPTIEMBRE'!K238</f>
        <v>8994.9600000000009</v>
      </c>
      <c r="P212" s="28">
        <v>4</v>
      </c>
      <c r="Q212" s="25">
        <f>'REPRO SEPTIEMBRE'!L238</f>
        <v>8704.8000000000011</v>
      </c>
      <c r="R212" s="28">
        <v>4</v>
      </c>
      <c r="S212" s="25">
        <f>'REPRO SEPTIEMBRE'!M238</f>
        <v>8994.9600000000009</v>
      </c>
      <c r="T212" s="28">
        <v>4</v>
      </c>
      <c r="U212" s="25">
        <f>'REPRO SEPTIEMBRE'!N238</f>
        <v>0</v>
      </c>
      <c r="V212" s="24">
        <v>0</v>
      </c>
      <c r="W212" s="25">
        <v>0</v>
      </c>
      <c r="X212" s="24">
        <v>0</v>
      </c>
      <c r="Y212" s="25">
        <v>0</v>
      </c>
      <c r="Z212" s="24">
        <v>0</v>
      </c>
      <c r="AA212" s="25">
        <v>0</v>
      </c>
      <c r="AB212" s="27">
        <v>0</v>
      </c>
      <c r="AC212" s="25">
        <v>0</v>
      </c>
      <c r="AD212" s="25">
        <v>0</v>
      </c>
      <c r="AE212" s="25">
        <v>0</v>
      </c>
      <c r="AF212" s="25">
        <f t="shared" si="1"/>
        <v>84480</v>
      </c>
      <c r="AG212" s="25">
        <f t="shared" si="2"/>
        <v>7040</v>
      </c>
      <c r="AH212" s="25">
        <v>0</v>
      </c>
      <c r="AI212" s="25">
        <v>0</v>
      </c>
      <c r="AJ212" s="25">
        <v>0</v>
      </c>
      <c r="AK212" s="30">
        <f t="shared" si="3"/>
        <v>68553.920000000013</v>
      </c>
      <c r="AL212" s="16"/>
      <c r="AM212" s="16"/>
      <c r="AN212" s="16"/>
    </row>
    <row r="213" spans="1:40" ht="15.75" customHeight="1">
      <c r="A213" s="16"/>
      <c r="B213" s="31">
        <v>194</v>
      </c>
      <c r="C213" s="423"/>
      <c r="D213" s="36" t="s">
        <v>63</v>
      </c>
      <c r="E213" s="23">
        <v>73.59</v>
      </c>
      <c r="F213" s="28">
        <v>1</v>
      </c>
      <c r="G213" s="25">
        <f>'REPRO SEPTIEMBRE'!G239</f>
        <v>2281.29</v>
      </c>
      <c r="H213" s="28">
        <v>1</v>
      </c>
      <c r="I213" s="25">
        <f>'REPRO SEPTIEMBRE'!H239</f>
        <v>2060.52</v>
      </c>
      <c r="J213" s="28">
        <v>1</v>
      </c>
      <c r="K213" s="25">
        <f>'REPRO SEPTIEMBRE'!I239</f>
        <v>2281.29</v>
      </c>
      <c r="L213" s="28">
        <v>1</v>
      </c>
      <c r="M213" s="35">
        <f>'REPRO SEPTIEMBRE'!J239</f>
        <v>2207.7000000000003</v>
      </c>
      <c r="N213" s="28">
        <v>1</v>
      </c>
      <c r="O213" s="25">
        <f>'REPRO SEPTIEMBRE'!K239</f>
        <v>2281.29</v>
      </c>
      <c r="P213" s="28">
        <v>1</v>
      </c>
      <c r="Q213" s="25">
        <f>'REPRO SEPTIEMBRE'!L239</f>
        <v>2207.7000000000003</v>
      </c>
      <c r="R213" s="28">
        <v>1</v>
      </c>
      <c r="S213" s="25">
        <f>'REPRO SEPTIEMBRE'!M239</f>
        <v>2281.29</v>
      </c>
      <c r="T213" s="28">
        <v>1</v>
      </c>
      <c r="U213" s="25">
        <f>'REPRO SEPTIEMBRE'!N239</f>
        <v>0</v>
      </c>
      <c r="V213" s="24">
        <v>0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7">
        <v>0</v>
      </c>
      <c r="AC213" s="25">
        <v>0</v>
      </c>
      <c r="AD213" s="25">
        <v>0</v>
      </c>
      <c r="AE213" s="25">
        <v>0</v>
      </c>
      <c r="AF213" s="25">
        <f t="shared" si="1"/>
        <v>21120</v>
      </c>
      <c r="AG213" s="25">
        <f t="shared" si="2"/>
        <v>1760</v>
      </c>
      <c r="AH213" s="25">
        <v>0</v>
      </c>
      <c r="AI213" s="25">
        <v>0</v>
      </c>
      <c r="AJ213" s="25">
        <v>0</v>
      </c>
      <c r="AK213" s="30">
        <f t="shared" si="3"/>
        <v>17361.080000000002</v>
      </c>
      <c r="AL213" s="16"/>
      <c r="AM213" s="16"/>
      <c r="AN213" s="16"/>
    </row>
    <row r="214" spans="1:40" ht="15.75" customHeight="1">
      <c r="A214" s="16"/>
      <c r="B214" s="21">
        <v>195</v>
      </c>
      <c r="C214" s="423"/>
      <c r="D214" s="36" t="s">
        <v>54</v>
      </c>
      <c r="E214" s="23">
        <v>77.59</v>
      </c>
      <c r="F214" s="28">
        <v>2</v>
      </c>
      <c r="G214" s="25">
        <f>'REPRO SEPTIEMBRE'!G240</f>
        <v>4810.58</v>
      </c>
      <c r="H214" s="28">
        <v>2</v>
      </c>
      <c r="I214" s="25">
        <f>'REPRO SEPTIEMBRE'!H240</f>
        <v>4345.04</v>
      </c>
      <c r="J214" s="28">
        <v>2</v>
      </c>
      <c r="K214" s="25">
        <f>'REPRO SEPTIEMBRE'!I240</f>
        <v>4810.58</v>
      </c>
      <c r="L214" s="28">
        <v>2</v>
      </c>
      <c r="M214" s="35">
        <f>'REPRO SEPTIEMBRE'!J240</f>
        <v>4655.4000000000005</v>
      </c>
      <c r="N214" s="28">
        <v>2</v>
      </c>
      <c r="O214" s="25">
        <f>'REPRO SEPTIEMBRE'!K240</f>
        <v>4810.58</v>
      </c>
      <c r="P214" s="28">
        <v>2</v>
      </c>
      <c r="Q214" s="25">
        <f>'REPRO SEPTIEMBRE'!L240</f>
        <v>4655.4000000000005</v>
      </c>
      <c r="R214" s="28">
        <v>2</v>
      </c>
      <c r="S214" s="25">
        <f>'REPRO SEPTIEMBRE'!M240</f>
        <v>4810.58</v>
      </c>
      <c r="T214" s="28">
        <v>2</v>
      </c>
      <c r="U214" s="25">
        <f>'REPRO SEPTIEMBRE'!N240</f>
        <v>0</v>
      </c>
      <c r="V214" s="24">
        <v>0</v>
      </c>
      <c r="W214" s="25">
        <v>0</v>
      </c>
      <c r="X214" s="24">
        <v>0</v>
      </c>
      <c r="Y214" s="25">
        <v>0</v>
      </c>
      <c r="Z214" s="24">
        <v>0</v>
      </c>
      <c r="AA214" s="25">
        <v>0</v>
      </c>
      <c r="AB214" s="27">
        <v>0</v>
      </c>
      <c r="AC214" s="25">
        <v>0</v>
      </c>
      <c r="AD214" s="25">
        <v>0</v>
      </c>
      <c r="AE214" s="25">
        <v>0</v>
      </c>
      <c r="AF214" s="25">
        <f t="shared" si="1"/>
        <v>42240</v>
      </c>
      <c r="AG214" s="25">
        <f t="shared" si="2"/>
        <v>3520</v>
      </c>
      <c r="AH214" s="25">
        <v>0</v>
      </c>
      <c r="AI214" s="25">
        <v>0</v>
      </c>
      <c r="AJ214" s="25">
        <v>0</v>
      </c>
      <c r="AK214" s="30">
        <f t="shared" si="3"/>
        <v>36418.160000000003</v>
      </c>
      <c r="AL214" s="16"/>
      <c r="AM214" s="16"/>
      <c r="AN214" s="16"/>
    </row>
    <row r="215" spans="1:40" ht="15.75" customHeight="1">
      <c r="A215" s="16"/>
      <c r="B215" s="31">
        <v>196</v>
      </c>
      <c r="C215" s="423"/>
      <c r="D215" s="36" t="s">
        <v>38</v>
      </c>
      <c r="E215" s="23">
        <v>71.400000000000006</v>
      </c>
      <c r="F215" s="28">
        <v>14</v>
      </c>
      <c r="G215" s="25">
        <f>'REPRO SEPTIEMBRE'!G241</f>
        <v>30987.600000000006</v>
      </c>
      <c r="H215" s="28">
        <v>14</v>
      </c>
      <c r="I215" s="25">
        <f>'REPRO SEPTIEMBRE'!H241</f>
        <v>27988.800000000003</v>
      </c>
      <c r="J215" s="28">
        <v>14</v>
      </c>
      <c r="K215" s="25">
        <f>'REPRO SEPTIEMBRE'!I241</f>
        <v>30987.600000000006</v>
      </c>
      <c r="L215" s="28">
        <v>14</v>
      </c>
      <c r="M215" s="35">
        <f>'REPRO SEPTIEMBRE'!J241</f>
        <v>29988.000000000004</v>
      </c>
      <c r="N215" s="28">
        <v>14</v>
      </c>
      <c r="O215" s="25">
        <f>'REPRO SEPTIEMBRE'!K241</f>
        <v>30987.600000000006</v>
      </c>
      <c r="P215" s="28">
        <v>14</v>
      </c>
      <c r="Q215" s="25">
        <f>'REPRO SEPTIEMBRE'!L241</f>
        <v>29988.000000000004</v>
      </c>
      <c r="R215" s="28">
        <v>14</v>
      </c>
      <c r="S215" s="25">
        <f>'REPRO SEPTIEMBRE'!M241</f>
        <v>30987.600000000006</v>
      </c>
      <c r="T215" s="28">
        <v>14</v>
      </c>
      <c r="U215" s="25">
        <f>'REPRO SEPTIEMBRE'!N241</f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7">
        <v>0</v>
      </c>
      <c r="AC215" s="25">
        <v>0</v>
      </c>
      <c r="AD215" s="25">
        <v>0</v>
      </c>
      <c r="AE215" s="25">
        <v>0</v>
      </c>
      <c r="AF215" s="25">
        <f t="shared" si="1"/>
        <v>295680</v>
      </c>
      <c r="AG215" s="25">
        <f t="shared" si="2"/>
        <v>24640</v>
      </c>
      <c r="AH215" s="25">
        <v>0</v>
      </c>
      <c r="AI215" s="25">
        <v>0</v>
      </c>
      <c r="AJ215" s="25">
        <v>0</v>
      </c>
      <c r="AK215" s="30">
        <f t="shared" si="3"/>
        <v>236555.20000000004</v>
      </c>
      <c r="AL215" s="16"/>
      <c r="AM215" s="16"/>
      <c r="AN215" s="16"/>
    </row>
    <row r="216" spans="1:40" ht="15.75" customHeight="1">
      <c r="A216" s="16"/>
      <c r="B216" s="21">
        <v>197</v>
      </c>
      <c r="C216" s="423"/>
      <c r="D216" s="43" t="s">
        <v>38</v>
      </c>
      <c r="E216" s="44">
        <v>71.400000000000006</v>
      </c>
      <c r="F216" s="40">
        <v>1</v>
      </c>
      <c r="G216" s="25">
        <f>'REPRO SEPTIEMBRE'!G242</f>
        <v>2213.4</v>
      </c>
      <c r="H216" s="40">
        <v>1</v>
      </c>
      <c r="I216" s="25">
        <f>'REPRO SEPTIEMBRE'!H242</f>
        <v>1999.2000000000003</v>
      </c>
      <c r="J216" s="40">
        <v>1</v>
      </c>
      <c r="K216" s="25">
        <f>'REPRO SEPTIEMBRE'!I242</f>
        <v>499.80000000000007</v>
      </c>
      <c r="L216" s="40">
        <v>1</v>
      </c>
      <c r="M216" s="35">
        <f>'REPRO SEPTIEMBRE'!J242</f>
        <v>0</v>
      </c>
      <c r="N216" s="40">
        <v>1</v>
      </c>
      <c r="O216" s="25">
        <f>'REPRO SEPTIEMBRE'!K242</f>
        <v>0</v>
      </c>
      <c r="P216" s="40">
        <v>1</v>
      </c>
      <c r="Q216" s="25">
        <f>'REPRO SEPTIEMBRE'!L242</f>
        <v>0</v>
      </c>
      <c r="R216" s="40">
        <v>1</v>
      </c>
      <c r="S216" s="25">
        <f>'REPRO SEPTIEMBRE'!M242</f>
        <v>2213.4</v>
      </c>
      <c r="T216" s="40">
        <v>1</v>
      </c>
      <c r="U216" s="25">
        <f>'REPRO SEPTIEMBRE'!N242</f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7">
        <v>0</v>
      </c>
      <c r="AC216" s="25">
        <v>0</v>
      </c>
      <c r="AD216" s="25">
        <v>0</v>
      </c>
      <c r="AE216" s="25">
        <v>0</v>
      </c>
      <c r="AF216" s="25">
        <f t="shared" si="1"/>
        <v>21120</v>
      </c>
      <c r="AG216" s="25">
        <f t="shared" si="2"/>
        <v>1760</v>
      </c>
      <c r="AH216" s="25">
        <v>0</v>
      </c>
      <c r="AI216" s="25">
        <v>0</v>
      </c>
      <c r="AJ216" s="25">
        <v>0</v>
      </c>
      <c r="AK216" s="30">
        <f t="shared" si="3"/>
        <v>8685.8000000000011</v>
      </c>
      <c r="AL216" s="16"/>
      <c r="AM216" s="16"/>
      <c r="AN216" s="16"/>
    </row>
    <row r="217" spans="1:40" ht="15.75" customHeight="1">
      <c r="A217" s="16"/>
      <c r="B217" s="31">
        <v>198</v>
      </c>
      <c r="C217" s="423"/>
      <c r="D217" s="36" t="s">
        <v>38</v>
      </c>
      <c r="E217" s="23">
        <v>71.400000000000006</v>
      </c>
      <c r="F217" s="28">
        <v>1</v>
      </c>
      <c r="G217" s="25">
        <f>'REPRO SEPTIEMBRE'!G243</f>
        <v>2213.4</v>
      </c>
      <c r="H217" s="28">
        <v>1</v>
      </c>
      <c r="I217" s="25">
        <f>'REPRO SEPTIEMBRE'!H243</f>
        <v>1999.2000000000003</v>
      </c>
      <c r="J217" s="28">
        <v>1</v>
      </c>
      <c r="K217" s="25">
        <f>'REPRO SEPTIEMBRE'!I243</f>
        <v>0</v>
      </c>
      <c r="L217" s="28">
        <v>1</v>
      </c>
      <c r="M217" s="35">
        <f>'REPRO SEPTIEMBRE'!J243</f>
        <v>0</v>
      </c>
      <c r="N217" s="28">
        <v>1</v>
      </c>
      <c r="O217" s="25">
        <f>'REPRO SEPTIEMBRE'!K243</f>
        <v>0</v>
      </c>
      <c r="P217" s="28">
        <v>1</v>
      </c>
      <c r="Q217" s="25">
        <f>'REPRO SEPTIEMBRE'!L243</f>
        <v>0</v>
      </c>
      <c r="R217" s="28">
        <v>1</v>
      </c>
      <c r="S217" s="25">
        <f>'REPRO SEPTIEMBRE'!M243</f>
        <v>0</v>
      </c>
      <c r="T217" s="28">
        <v>1</v>
      </c>
      <c r="U217" s="25">
        <f>'REPRO SEPTIEMBRE'!N243</f>
        <v>0</v>
      </c>
      <c r="V217" s="24">
        <v>0</v>
      </c>
      <c r="W217" s="25">
        <v>0</v>
      </c>
      <c r="X217" s="24">
        <v>0</v>
      </c>
      <c r="Y217" s="25">
        <v>0</v>
      </c>
      <c r="Z217" s="24">
        <v>0</v>
      </c>
      <c r="AA217" s="25">
        <v>0</v>
      </c>
      <c r="AB217" s="27">
        <v>0</v>
      </c>
      <c r="AC217" s="25">
        <v>0</v>
      </c>
      <c r="AD217" s="25">
        <v>0</v>
      </c>
      <c r="AE217" s="25">
        <v>0</v>
      </c>
      <c r="AF217" s="25">
        <f t="shared" si="1"/>
        <v>21120</v>
      </c>
      <c r="AG217" s="25">
        <f t="shared" si="2"/>
        <v>1760</v>
      </c>
      <c r="AH217" s="25">
        <v>0</v>
      </c>
      <c r="AI217" s="25">
        <v>0</v>
      </c>
      <c r="AJ217" s="25">
        <v>0</v>
      </c>
      <c r="AK217" s="30">
        <f t="shared" si="3"/>
        <v>5972.6</v>
      </c>
      <c r="AL217" s="16"/>
      <c r="AM217" s="16"/>
      <c r="AN217" s="16"/>
    </row>
    <row r="218" spans="1:40" ht="15.75" customHeight="1">
      <c r="A218" s="16"/>
      <c r="B218" s="31">
        <v>199</v>
      </c>
      <c r="C218" s="423"/>
      <c r="D218" s="36" t="s">
        <v>38</v>
      </c>
      <c r="E218" s="23">
        <v>71.400000000000006</v>
      </c>
      <c r="F218" s="28">
        <v>1</v>
      </c>
      <c r="G218" s="25">
        <f>'REPRO SEPTIEMBRE'!G244</f>
        <v>0</v>
      </c>
      <c r="H218" s="28">
        <v>1</v>
      </c>
      <c r="I218" s="25">
        <f>'REPRO SEPTIEMBRE'!H244</f>
        <v>0</v>
      </c>
      <c r="J218" s="28">
        <v>1</v>
      </c>
      <c r="K218" s="25">
        <f>'REPRO SEPTIEMBRE'!I244</f>
        <v>2213.4</v>
      </c>
      <c r="L218" s="28">
        <v>1</v>
      </c>
      <c r="M218" s="35">
        <f>'REPRO SEPTIEMBRE'!J244</f>
        <v>2142</v>
      </c>
      <c r="N218" s="28">
        <v>1</v>
      </c>
      <c r="O218" s="25">
        <f>'REPRO SEPTIEMBRE'!K244</f>
        <v>2213.4</v>
      </c>
      <c r="P218" s="28">
        <v>1</v>
      </c>
      <c r="Q218" s="25">
        <f>'REPRO SEPTIEMBRE'!L244</f>
        <v>2142</v>
      </c>
      <c r="R218" s="28">
        <v>1</v>
      </c>
      <c r="S218" s="25">
        <f>'REPRO SEPTIEMBRE'!M244</f>
        <v>2213.4</v>
      </c>
      <c r="T218" s="28">
        <v>1</v>
      </c>
      <c r="U218" s="25">
        <f>'REPRO SEPTIEMBRE'!N244</f>
        <v>0</v>
      </c>
      <c r="V218" s="24">
        <v>0</v>
      </c>
      <c r="W218" s="25">
        <v>0</v>
      </c>
      <c r="X218" s="24">
        <v>0</v>
      </c>
      <c r="Y218" s="25">
        <v>0</v>
      </c>
      <c r="Z218" s="24">
        <v>0</v>
      </c>
      <c r="AA218" s="25">
        <v>0</v>
      </c>
      <c r="AB218" s="27">
        <v>0</v>
      </c>
      <c r="AC218" s="25">
        <v>0</v>
      </c>
      <c r="AD218" s="25">
        <v>0</v>
      </c>
      <c r="AE218" s="25">
        <v>0</v>
      </c>
      <c r="AF218" s="25">
        <f t="shared" si="1"/>
        <v>21120</v>
      </c>
      <c r="AG218" s="25">
        <f t="shared" si="2"/>
        <v>1760</v>
      </c>
      <c r="AH218" s="25">
        <v>0</v>
      </c>
      <c r="AI218" s="25">
        <v>0</v>
      </c>
      <c r="AJ218" s="25">
        <v>0</v>
      </c>
      <c r="AK218" s="30">
        <f t="shared" si="3"/>
        <v>12684.199999999999</v>
      </c>
      <c r="AL218" s="16"/>
      <c r="AM218" s="16"/>
      <c r="AN218" s="16"/>
    </row>
    <row r="219" spans="1:40" ht="15.75" customHeight="1">
      <c r="A219" s="16"/>
      <c r="B219" s="31">
        <v>200</v>
      </c>
      <c r="C219" s="423"/>
      <c r="D219" s="36" t="s">
        <v>58</v>
      </c>
      <c r="E219" s="23">
        <v>75.64</v>
      </c>
      <c r="F219" s="28">
        <v>4</v>
      </c>
      <c r="G219" s="25">
        <f>'REPRO SEPTIEMBRE'!G245</f>
        <v>9379.36</v>
      </c>
      <c r="H219" s="28">
        <v>4</v>
      </c>
      <c r="I219" s="25">
        <f>'REPRO SEPTIEMBRE'!H245</f>
        <v>8471.68</v>
      </c>
      <c r="J219" s="28">
        <v>4</v>
      </c>
      <c r="K219" s="25">
        <f>'REPRO SEPTIEMBRE'!I245</f>
        <v>9379.36</v>
      </c>
      <c r="L219" s="28">
        <v>4</v>
      </c>
      <c r="M219" s="35">
        <f>'REPRO SEPTIEMBRE'!J245</f>
        <v>9076.7999999999993</v>
      </c>
      <c r="N219" s="28">
        <v>4</v>
      </c>
      <c r="O219" s="25">
        <f>'REPRO SEPTIEMBRE'!K245</f>
        <v>9379.36</v>
      </c>
      <c r="P219" s="28">
        <v>4</v>
      </c>
      <c r="Q219" s="25">
        <f>'REPRO SEPTIEMBRE'!L245</f>
        <v>9076.7999999999993</v>
      </c>
      <c r="R219" s="28">
        <v>4</v>
      </c>
      <c r="S219" s="25">
        <f>'REPRO SEPTIEMBRE'!M245</f>
        <v>9379.36</v>
      </c>
      <c r="T219" s="28">
        <v>4</v>
      </c>
      <c r="U219" s="25">
        <f>'REPRO SEPTIEMBRE'!N245</f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7">
        <v>0</v>
      </c>
      <c r="AC219" s="25">
        <v>0</v>
      </c>
      <c r="AD219" s="25">
        <v>0</v>
      </c>
      <c r="AE219" s="25">
        <v>0</v>
      </c>
      <c r="AF219" s="25">
        <f t="shared" si="1"/>
        <v>84480</v>
      </c>
      <c r="AG219" s="25">
        <f t="shared" si="2"/>
        <v>7040</v>
      </c>
      <c r="AH219" s="25">
        <v>0</v>
      </c>
      <c r="AI219" s="25">
        <v>0</v>
      </c>
      <c r="AJ219" s="25">
        <v>0</v>
      </c>
      <c r="AK219" s="30">
        <f t="shared" si="3"/>
        <v>71182.720000000001</v>
      </c>
      <c r="AL219" s="16"/>
      <c r="AM219" s="16"/>
      <c r="AN219" s="16"/>
    </row>
    <row r="220" spans="1:40" ht="15.75" customHeight="1">
      <c r="A220" s="16"/>
      <c r="B220" s="21">
        <v>201</v>
      </c>
      <c r="C220" s="423"/>
      <c r="D220" s="36" t="s">
        <v>64</v>
      </c>
      <c r="E220" s="23">
        <v>71.400000000000006</v>
      </c>
      <c r="F220" s="28">
        <v>2</v>
      </c>
      <c r="G220" s="25">
        <f>'REPRO SEPTIEMBRE'!G246</f>
        <v>4426.8</v>
      </c>
      <c r="H220" s="28">
        <v>2</v>
      </c>
      <c r="I220" s="25">
        <f>'REPRO SEPTIEMBRE'!H246</f>
        <v>3998.4000000000005</v>
      </c>
      <c r="J220" s="28">
        <v>2</v>
      </c>
      <c r="K220" s="25">
        <f>'REPRO SEPTIEMBRE'!I246</f>
        <v>4426.8</v>
      </c>
      <c r="L220" s="28">
        <v>2</v>
      </c>
      <c r="M220" s="35">
        <f>'REPRO SEPTIEMBRE'!J246</f>
        <v>4284</v>
      </c>
      <c r="N220" s="28">
        <v>2</v>
      </c>
      <c r="O220" s="25">
        <f>'REPRO SEPTIEMBRE'!K246</f>
        <v>4426.8</v>
      </c>
      <c r="P220" s="28">
        <v>2</v>
      </c>
      <c r="Q220" s="25">
        <f>'REPRO SEPTIEMBRE'!L246</f>
        <v>4284</v>
      </c>
      <c r="R220" s="28">
        <v>2</v>
      </c>
      <c r="S220" s="25">
        <f>'REPRO SEPTIEMBRE'!M246</f>
        <v>4426.8</v>
      </c>
      <c r="T220" s="28">
        <v>2</v>
      </c>
      <c r="U220" s="25">
        <f>'REPRO SEPTIEMBRE'!N246</f>
        <v>0</v>
      </c>
      <c r="V220" s="24">
        <v>0</v>
      </c>
      <c r="W220" s="25">
        <v>0</v>
      </c>
      <c r="X220" s="24">
        <v>0</v>
      </c>
      <c r="Y220" s="25">
        <v>0</v>
      </c>
      <c r="Z220" s="24">
        <v>0</v>
      </c>
      <c r="AA220" s="25">
        <v>0</v>
      </c>
      <c r="AB220" s="27">
        <v>0</v>
      </c>
      <c r="AC220" s="25">
        <v>0</v>
      </c>
      <c r="AD220" s="25">
        <v>0</v>
      </c>
      <c r="AE220" s="25">
        <v>0</v>
      </c>
      <c r="AF220" s="25">
        <f t="shared" si="1"/>
        <v>42240</v>
      </c>
      <c r="AG220" s="25">
        <f t="shared" si="2"/>
        <v>3520</v>
      </c>
      <c r="AH220" s="25">
        <v>0</v>
      </c>
      <c r="AI220" s="25">
        <v>0</v>
      </c>
      <c r="AJ220" s="25">
        <v>0</v>
      </c>
      <c r="AK220" s="30">
        <f t="shared" si="3"/>
        <v>33793.599999999999</v>
      </c>
      <c r="AL220" s="16"/>
      <c r="AM220" s="16"/>
      <c r="AN220" s="16"/>
    </row>
    <row r="221" spans="1:40" ht="15.75" customHeight="1">
      <c r="A221" s="16"/>
      <c r="B221" s="31">
        <v>202</v>
      </c>
      <c r="C221" s="423"/>
      <c r="D221" s="36" t="s">
        <v>45</v>
      </c>
      <c r="E221" s="23">
        <v>78.25</v>
      </c>
      <c r="F221" s="28">
        <v>2</v>
      </c>
      <c r="G221" s="25">
        <f>'REPRO SEPTIEMBRE'!G247</f>
        <v>4851.5</v>
      </c>
      <c r="H221" s="28">
        <v>2</v>
      </c>
      <c r="I221" s="25">
        <f>'REPRO SEPTIEMBRE'!H247</f>
        <v>4382</v>
      </c>
      <c r="J221" s="28">
        <v>2</v>
      </c>
      <c r="K221" s="25">
        <f>'REPRO SEPTIEMBRE'!I247</f>
        <v>4851.5</v>
      </c>
      <c r="L221" s="28">
        <v>2</v>
      </c>
      <c r="M221" s="35">
        <f>'REPRO SEPTIEMBRE'!J247</f>
        <v>4695</v>
      </c>
      <c r="N221" s="28">
        <v>2</v>
      </c>
      <c r="O221" s="25">
        <f>'REPRO SEPTIEMBRE'!K247</f>
        <v>4851.5</v>
      </c>
      <c r="P221" s="28">
        <v>2</v>
      </c>
      <c r="Q221" s="25">
        <f>'REPRO SEPTIEMBRE'!L247</f>
        <v>4695</v>
      </c>
      <c r="R221" s="28">
        <v>2</v>
      </c>
      <c r="S221" s="25">
        <f>'REPRO SEPTIEMBRE'!M247</f>
        <v>4851.5</v>
      </c>
      <c r="T221" s="28">
        <v>2</v>
      </c>
      <c r="U221" s="25">
        <f>'REPRO SEPTIEMBRE'!N247</f>
        <v>0</v>
      </c>
      <c r="V221" s="24">
        <v>0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7">
        <v>0</v>
      </c>
      <c r="AC221" s="25">
        <v>0</v>
      </c>
      <c r="AD221" s="25">
        <v>0</v>
      </c>
      <c r="AE221" s="25">
        <v>0</v>
      </c>
      <c r="AF221" s="25">
        <f t="shared" si="1"/>
        <v>42240</v>
      </c>
      <c r="AG221" s="25">
        <f t="shared" si="2"/>
        <v>3520</v>
      </c>
      <c r="AH221" s="25">
        <v>0</v>
      </c>
      <c r="AI221" s="25">
        <v>0</v>
      </c>
      <c r="AJ221" s="25">
        <v>0</v>
      </c>
      <c r="AK221" s="30">
        <f t="shared" si="3"/>
        <v>36698</v>
      </c>
      <c r="AL221" s="16"/>
      <c r="AM221" s="16"/>
      <c r="AN221" s="16"/>
    </row>
    <row r="222" spans="1:40" ht="15.75" customHeight="1">
      <c r="A222" s="16"/>
      <c r="B222" s="31">
        <v>203</v>
      </c>
      <c r="C222" s="423"/>
      <c r="D222" s="36" t="s">
        <v>50</v>
      </c>
      <c r="E222" s="23">
        <v>71.400000000000006</v>
      </c>
      <c r="F222" s="28">
        <v>8</v>
      </c>
      <c r="G222" s="25">
        <f>'REPRO SEPTIEMBRE'!G248</f>
        <v>17707.2</v>
      </c>
      <c r="H222" s="28">
        <v>8</v>
      </c>
      <c r="I222" s="25">
        <f>'REPRO SEPTIEMBRE'!H248</f>
        <v>15993.600000000002</v>
      </c>
      <c r="J222" s="28">
        <v>8</v>
      </c>
      <c r="K222" s="25">
        <f>'REPRO SEPTIEMBRE'!I248</f>
        <v>17707.2</v>
      </c>
      <c r="L222" s="28">
        <v>8</v>
      </c>
      <c r="M222" s="35">
        <f>'REPRO SEPTIEMBRE'!J248</f>
        <v>17136</v>
      </c>
      <c r="N222" s="28">
        <v>8</v>
      </c>
      <c r="O222" s="25">
        <f>'REPRO SEPTIEMBRE'!K248</f>
        <v>17707.2</v>
      </c>
      <c r="P222" s="28">
        <v>8</v>
      </c>
      <c r="Q222" s="25">
        <f>'REPRO SEPTIEMBRE'!L248</f>
        <v>17136</v>
      </c>
      <c r="R222" s="28">
        <v>8</v>
      </c>
      <c r="S222" s="25">
        <f>'REPRO SEPTIEMBRE'!M248</f>
        <v>17707.2</v>
      </c>
      <c r="T222" s="28">
        <v>8</v>
      </c>
      <c r="U222" s="25">
        <f>'REPRO SEPTIEMBRE'!N248</f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7">
        <v>0</v>
      </c>
      <c r="AC222" s="25">
        <v>0</v>
      </c>
      <c r="AD222" s="25">
        <v>0</v>
      </c>
      <c r="AE222" s="25">
        <v>0</v>
      </c>
      <c r="AF222" s="25">
        <f t="shared" si="1"/>
        <v>168960</v>
      </c>
      <c r="AG222" s="25">
        <f t="shared" si="2"/>
        <v>14080</v>
      </c>
      <c r="AH222" s="25">
        <v>0</v>
      </c>
      <c r="AI222" s="25">
        <v>0</v>
      </c>
      <c r="AJ222" s="25">
        <v>0</v>
      </c>
      <c r="AK222" s="30">
        <f t="shared" si="3"/>
        <v>135174.39999999999</v>
      </c>
      <c r="AL222" s="16"/>
      <c r="AM222" s="16"/>
      <c r="AN222" s="16"/>
    </row>
    <row r="223" spans="1:40" ht="15.75" customHeight="1">
      <c r="A223" s="16"/>
      <c r="B223" s="31">
        <v>204</v>
      </c>
      <c r="C223" s="423"/>
      <c r="D223" s="36" t="s">
        <v>47</v>
      </c>
      <c r="E223" s="23">
        <v>72.540000000000006</v>
      </c>
      <c r="F223" s="28">
        <v>3</v>
      </c>
      <c r="G223" s="25">
        <f>'REPRO SEPTIEMBRE'!G249</f>
        <v>6746.22</v>
      </c>
      <c r="H223" s="28">
        <v>3</v>
      </c>
      <c r="I223" s="25">
        <f>'REPRO SEPTIEMBRE'!H249</f>
        <v>6093.3600000000006</v>
      </c>
      <c r="J223" s="28">
        <v>3</v>
      </c>
      <c r="K223" s="25">
        <f>'REPRO SEPTIEMBRE'!I249</f>
        <v>6746.22</v>
      </c>
      <c r="L223" s="28">
        <v>3</v>
      </c>
      <c r="M223" s="35">
        <f>'REPRO SEPTIEMBRE'!J249</f>
        <v>6528.6</v>
      </c>
      <c r="N223" s="28">
        <v>3</v>
      </c>
      <c r="O223" s="25">
        <f>'REPRO SEPTIEMBRE'!K249</f>
        <v>6746.22</v>
      </c>
      <c r="P223" s="28">
        <v>3</v>
      </c>
      <c r="Q223" s="25">
        <f>'REPRO SEPTIEMBRE'!L249</f>
        <v>6528.6</v>
      </c>
      <c r="R223" s="28">
        <v>3</v>
      </c>
      <c r="S223" s="25">
        <f>'REPRO SEPTIEMBRE'!M249</f>
        <v>6746.22</v>
      </c>
      <c r="T223" s="28">
        <v>3</v>
      </c>
      <c r="U223" s="25">
        <f>'REPRO SEPTIEMBRE'!N249</f>
        <v>0</v>
      </c>
      <c r="V223" s="24">
        <v>0</v>
      </c>
      <c r="W223" s="25">
        <v>0</v>
      </c>
      <c r="X223" s="24">
        <v>0</v>
      </c>
      <c r="Y223" s="25">
        <v>0</v>
      </c>
      <c r="Z223" s="24">
        <v>0</v>
      </c>
      <c r="AA223" s="25">
        <v>0</v>
      </c>
      <c r="AB223" s="27">
        <v>0</v>
      </c>
      <c r="AC223" s="25">
        <v>0</v>
      </c>
      <c r="AD223" s="25">
        <v>0</v>
      </c>
      <c r="AE223" s="25">
        <v>0</v>
      </c>
      <c r="AF223" s="25">
        <f t="shared" si="1"/>
        <v>63360</v>
      </c>
      <c r="AG223" s="25">
        <f t="shared" si="2"/>
        <v>5280</v>
      </c>
      <c r="AH223" s="25">
        <v>0</v>
      </c>
      <c r="AI223" s="25">
        <v>0</v>
      </c>
      <c r="AJ223" s="25">
        <v>0</v>
      </c>
      <c r="AK223" s="30">
        <f t="shared" si="3"/>
        <v>51415.44</v>
      </c>
      <c r="AL223" s="16"/>
      <c r="AM223" s="16"/>
      <c r="AN223" s="16"/>
    </row>
    <row r="224" spans="1:40" ht="15.75" customHeight="1">
      <c r="A224" s="16"/>
      <c r="B224" s="21">
        <v>205</v>
      </c>
      <c r="C224" s="423"/>
      <c r="D224" s="46" t="s">
        <v>65</v>
      </c>
      <c r="E224" s="23">
        <v>75.64</v>
      </c>
      <c r="F224" s="28">
        <v>1</v>
      </c>
      <c r="G224" s="25">
        <f>'REPRO SEPTIEMBRE'!G250</f>
        <v>2344.84</v>
      </c>
      <c r="H224" s="28">
        <v>1</v>
      </c>
      <c r="I224" s="25">
        <f>'REPRO SEPTIEMBRE'!H250</f>
        <v>2117.92</v>
      </c>
      <c r="J224" s="28">
        <v>1</v>
      </c>
      <c r="K224" s="25">
        <f>'REPRO SEPTIEMBRE'!I250</f>
        <v>2344.84</v>
      </c>
      <c r="L224" s="28">
        <v>1</v>
      </c>
      <c r="M224" s="35">
        <f>'REPRO SEPTIEMBRE'!J250</f>
        <v>2269.1999999999998</v>
      </c>
      <c r="N224" s="28">
        <v>1</v>
      </c>
      <c r="O224" s="25">
        <f>'REPRO SEPTIEMBRE'!K250</f>
        <v>2344.84</v>
      </c>
      <c r="P224" s="28">
        <v>1</v>
      </c>
      <c r="Q224" s="25">
        <f>'REPRO SEPTIEMBRE'!L250</f>
        <v>2269.1999999999998</v>
      </c>
      <c r="R224" s="28">
        <v>1</v>
      </c>
      <c r="S224" s="25">
        <f>'REPRO SEPTIEMBRE'!M250</f>
        <v>2344.84</v>
      </c>
      <c r="T224" s="28">
        <v>1</v>
      </c>
      <c r="U224" s="25">
        <f>'REPRO SEPTIEMBRE'!N250</f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7">
        <v>0</v>
      </c>
      <c r="AC224" s="25">
        <v>0</v>
      </c>
      <c r="AD224" s="25">
        <v>0</v>
      </c>
      <c r="AE224" s="25">
        <v>0</v>
      </c>
      <c r="AF224" s="25">
        <f t="shared" si="1"/>
        <v>21120</v>
      </c>
      <c r="AG224" s="25">
        <f t="shared" si="2"/>
        <v>1760</v>
      </c>
      <c r="AH224" s="25">
        <v>0</v>
      </c>
      <c r="AI224" s="25">
        <v>0</v>
      </c>
      <c r="AJ224" s="25">
        <v>0</v>
      </c>
      <c r="AK224" s="30">
        <f t="shared" si="3"/>
        <v>17795.68</v>
      </c>
      <c r="AL224" s="16"/>
      <c r="AM224" s="16"/>
      <c r="AN224" s="16"/>
    </row>
    <row r="225" spans="1:40" ht="15.75" customHeight="1">
      <c r="A225" s="16"/>
      <c r="B225" s="31">
        <v>206</v>
      </c>
      <c r="C225" s="423"/>
      <c r="D225" s="36" t="s">
        <v>66</v>
      </c>
      <c r="E225" s="23">
        <v>72.540000000000006</v>
      </c>
      <c r="F225" s="28">
        <v>1</v>
      </c>
      <c r="G225" s="25">
        <f>'REPRO SEPTIEMBRE'!G251</f>
        <v>0</v>
      </c>
      <c r="H225" s="28">
        <v>1</v>
      </c>
      <c r="I225" s="25">
        <f>'REPRO SEPTIEMBRE'!H251</f>
        <v>3119.2200000000003</v>
      </c>
      <c r="J225" s="28">
        <v>1</v>
      </c>
      <c r="K225" s="25">
        <f>'REPRO SEPTIEMBRE'!I251</f>
        <v>2248.7400000000002</v>
      </c>
      <c r="L225" s="28">
        <v>1</v>
      </c>
      <c r="M225" s="35">
        <f>'REPRO SEPTIEMBRE'!J251</f>
        <v>0</v>
      </c>
      <c r="N225" s="28">
        <v>1</v>
      </c>
      <c r="O225" s="25">
        <f>'REPRO SEPTIEMBRE'!K251</f>
        <v>0</v>
      </c>
      <c r="P225" s="28">
        <v>1</v>
      </c>
      <c r="Q225" s="25">
        <f>'REPRO SEPTIEMBRE'!L251</f>
        <v>0</v>
      </c>
      <c r="R225" s="28">
        <v>1</v>
      </c>
      <c r="S225" s="25">
        <f>'REPRO SEPTIEMBRE'!M251</f>
        <v>0</v>
      </c>
      <c r="T225" s="28">
        <v>1</v>
      </c>
      <c r="U225" s="25">
        <f>'REPRO SEPTIEMBRE'!N251</f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7">
        <v>0</v>
      </c>
      <c r="AC225" s="25">
        <v>0</v>
      </c>
      <c r="AD225" s="25">
        <v>0</v>
      </c>
      <c r="AE225" s="25">
        <v>0</v>
      </c>
      <c r="AF225" s="25">
        <f t="shared" si="1"/>
        <v>21120</v>
      </c>
      <c r="AG225" s="25">
        <f t="shared" si="2"/>
        <v>1760</v>
      </c>
      <c r="AH225" s="25">
        <v>0</v>
      </c>
      <c r="AI225" s="25">
        <v>0</v>
      </c>
      <c r="AJ225" s="25">
        <v>0</v>
      </c>
      <c r="AK225" s="30">
        <f t="shared" si="3"/>
        <v>7127.9600000000009</v>
      </c>
      <c r="AL225" s="16"/>
      <c r="AM225" s="16"/>
      <c r="AN225" s="16"/>
    </row>
    <row r="226" spans="1:40" ht="15.75" customHeight="1">
      <c r="A226" s="16"/>
      <c r="B226" s="31">
        <v>207</v>
      </c>
      <c r="C226" s="423"/>
      <c r="D226" s="36" t="s">
        <v>66</v>
      </c>
      <c r="E226" s="23">
        <v>72.540000000000006</v>
      </c>
      <c r="F226" s="28">
        <v>1</v>
      </c>
      <c r="G226" s="25">
        <f>'REPRO SEPTIEMBRE'!G252</f>
        <v>0</v>
      </c>
      <c r="H226" s="28">
        <v>1</v>
      </c>
      <c r="I226" s="25">
        <f>'REPRO SEPTIEMBRE'!H252</f>
        <v>0</v>
      </c>
      <c r="J226" s="28">
        <v>1</v>
      </c>
      <c r="K226" s="25">
        <f>'REPRO SEPTIEMBRE'!I252</f>
        <v>0</v>
      </c>
      <c r="L226" s="28">
        <v>1</v>
      </c>
      <c r="M226" s="35">
        <f>'REPRO SEPTIEMBRE'!J252</f>
        <v>2176.2000000000003</v>
      </c>
      <c r="N226" s="28">
        <v>1</v>
      </c>
      <c r="O226" s="25">
        <f>'REPRO SEPTIEMBRE'!K252</f>
        <v>2248.7400000000002</v>
      </c>
      <c r="P226" s="28">
        <v>1</v>
      </c>
      <c r="Q226" s="25">
        <f>'REPRO SEPTIEMBRE'!L252</f>
        <v>2176.2000000000003</v>
      </c>
      <c r="R226" s="28">
        <v>1</v>
      </c>
      <c r="S226" s="25">
        <f>'REPRO SEPTIEMBRE'!M252</f>
        <v>0</v>
      </c>
      <c r="T226" s="28">
        <v>1</v>
      </c>
      <c r="U226" s="25">
        <f>'REPRO SEPTIEMBRE'!N252</f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7">
        <v>0</v>
      </c>
      <c r="AC226" s="25">
        <v>0</v>
      </c>
      <c r="AD226" s="25">
        <v>0</v>
      </c>
      <c r="AE226" s="25">
        <v>0</v>
      </c>
      <c r="AF226" s="25">
        <f t="shared" si="1"/>
        <v>21120</v>
      </c>
      <c r="AG226" s="25">
        <f t="shared" si="2"/>
        <v>1760</v>
      </c>
      <c r="AH226" s="25">
        <v>0</v>
      </c>
      <c r="AI226" s="25">
        <v>0</v>
      </c>
      <c r="AJ226" s="25">
        <v>0</v>
      </c>
      <c r="AK226" s="30">
        <f t="shared" si="3"/>
        <v>8361.1400000000012</v>
      </c>
      <c r="AL226" s="16"/>
      <c r="AM226" s="16"/>
      <c r="AN226" s="16"/>
    </row>
    <row r="227" spans="1:40" ht="15.75" customHeight="1">
      <c r="A227" s="16"/>
      <c r="B227" s="31">
        <v>208</v>
      </c>
      <c r="C227" s="423"/>
      <c r="D227" s="36" t="s">
        <v>66</v>
      </c>
      <c r="E227" s="23">
        <v>72.540000000000006</v>
      </c>
      <c r="F227" s="28">
        <v>1</v>
      </c>
      <c r="G227" s="25">
        <f>'REPRO SEPTIEMBRE'!G253</f>
        <v>0</v>
      </c>
      <c r="H227" s="28">
        <v>1</v>
      </c>
      <c r="I227" s="25">
        <f>'REPRO SEPTIEMBRE'!H253</f>
        <v>0</v>
      </c>
      <c r="J227" s="28">
        <v>1</v>
      </c>
      <c r="K227" s="25">
        <f>'REPRO SEPTIEMBRE'!I253</f>
        <v>0</v>
      </c>
      <c r="L227" s="28">
        <v>1</v>
      </c>
      <c r="M227" s="35">
        <f>'REPRO SEPTIEMBRE'!J253</f>
        <v>0</v>
      </c>
      <c r="N227" s="28">
        <v>1</v>
      </c>
      <c r="O227" s="25">
        <f>'REPRO SEPTIEMBRE'!K253</f>
        <v>0</v>
      </c>
      <c r="P227" s="28">
        <v>1</v>
      </c>
      <c r="Q227" s="25">
        <f>'REPRO SEPTIEMBRE'!L253</f>
        <v>0</v>
      </c>
      <c r="R227" s="28">
        <v>1</v>
      </c>
      <c r="S227" s="25">
        <f>'REPRO SEPTIEMBRE'!M253</f>
        <v>2248.7400000000002</v>
      </c>
      <c r="T227" s="28">
        <v>1</v>
      </c>
      <c r="U227" s="25">
        <f>'REPRO SEPTIEMBRE'!N253</f>
        <v>2248.7400000000002</v>
      </c>
      <c r="V227" s="24">
        <v>0</v>
      </c>
      <c r="W227" s="25">
        <v>0</v>
      </c>
      <c r="X227" s="24">
        <v>0</v>
      </c>
      <c r="Y227" s="25">
        <v>0</v>
      </c>
      <c r="Z227" s="24">
        <v>0</v>
      </c>
      <c r="AA227" s="25">
        <v>0</v>
      </c>
      <c r="AB227" s="27">
        <v>0</v>
      </c>
      <c r="AC227" s="25">
        <v>0</v>
      </c>
      <c r="AD227" s="25">
        <v>0</v>
      </c>
      <c r="AE227" s="25">
        <v>0</v>
      </c>
      <c r="AF227" s="25">
        <f t="shared" si="1"/>
        <v>21120</v>
      </c>
      <c r="AG227" s="25">
        <f t="shared" si="2"/>
        <v>1760</v>
      </c>
      <c r="AH227" s="25">
        <v>0</v>
      </c>
      <c r="AI227" s="25">
        <v>0</v>
      </c>
      <c r="AJ227" s="25">
        <v>0</v>
      </c>
      <c r="AK227" s="30">
        <f t="shared" si="3"/>
        <v>6257.4800000000005</v>
      </c>
      <c r="AL227" s="16"/>
      <c r="AM227" s="16"/>
      <c r="AN227" s="16"/>
    </row>
    <row r="228" spans="1:40" ht="15.75" customHeight="1">
      <c r="A228" s="16"/>
      <c r="B228" s="21">
        <v>209</v>
      </c>
      <c r="C228" s="423"/>
      <c r="D228" s="36" t="s">
        <v>61</v>
      </c>
      <c r="E228" s="23">
        <v>80.86</v>
      </c>
      <c r="F228" s="28">
        <v>2</v>
      </c>
      <c r="G228" s="25">
        <f>'REPRO SEPTIEMBRE'!G254</f>
        <v>5013.32</v>
      </c>
      <c r="H228" s="28">
        <v>2</v>
      </c>
      <c r="I228" s="25">
        <f>'REPRO SEPTIEMBRE'!H254</f>
        <v>4528.16</v>
      </c>
      <c r="J228" s="28">
        <v>2</v>
      </c>
      <c r="K228" s="25">
        <f>'REPRO SEPTIEMBRE'!I254</f>
        <v>5013.32</v>
      </c>
      <c r="L228" s="28">
        <v>2</v>
      </c>
      <c r="M228" s="35">
        <f>'REPRO SEPTIEMBRE'!J254</f>
        <v>4851.6000000000004</v>
      </c>
      <c r="N228" s="28">
        <v>2</v>
      </c>
      <c r="O228" s="25">
        <f>'REPRO SEPTIEMBRE'!K254</f>
        <v>5013.32</v>
      </c>
      <c r="P228" s="28">
        <v>2</v>
      </c>
      <c r="Q228" s="25">
        <f>'REPRO SEPTIEMBRE'!L254</f>
        <v>4851.6000000000004</v>
      </c>
      <c r="R228" s="28">
        <v>2</v>
      </c>
      <c r="S228" s="25">
        <f>'REPRO SEPTIEMBRE'!M254</f>
        <v>5013.32</v>
      </c>
      <c r="T228" s="28">
        <v>2</v>
      </c>
      <c r="U228" s="25">
        <f>'REPRO SEPTIEMBRE'!N254</f>
        <v>0</v>
      </c>
      <c r="V228" s="24">
        <v>0</v>
      </c>
      <c r="W228" s="25">
        <v>0</v>
      </c>
      <c r="X228" s="24">
        <v>0</v>
      </c>
      <c r="Y228" s="25">
        <v>0</v>
      </c>
      <c r="Z228" s="24">
        <v>0</v>
      </c>
      <c r="AA228" s="25">
        <v>0</v>
      </c>
      <c r="AB228" s="27">
        <v>0</v>
      </c>
      <c r="AC228" s="25">
        <v>0</v>
      </c>
      <c r="AD228" s="25">
        <v>0</v>
      </c>
      <c r="AE228" s="25">
        <v>0</v>
      </c>
      <c r="AF228" s="25">
        <f t="shared" si="1"/>
        <v>42240</v>
      </c>
      <c r="AG228" s="25">
        <f t="shared" si="2"/>
        <v>3520</v>
      </c>
      <c r="AH228" s="25">
        <v>0</v>
      </c>
      <c r="AI228" s="25">
        <v>0</v>
      </c>
      <c r="AJ228" s="25">
        <v>0</v>
      </c>
      <c r="AK228" s="30">
        <f t="shared" si="3"/>
        <v>37804.639999999999</v>
      </c>
      <c r="AL228" s="16"/>
      <c r="AM228" s="16"/>
      <c r="AN228" s="16"/>
    </row>
    <row r="229" spans="1:40" ht="15.75" customHeight="1">
      <c r="A229" s="16"/>
      <c r="B229" s="31">
        <v>210</v>
      </c>
      <c r="C229" s="423"/>
      <c r="D229" s="36" t="s">
        <v>55</v>
      </c>
      <c r="E229" s="23">
        <v>77.59</v>
      </c>
      <c r="F229" s="28">
        <v>19</v>
      </c>
      <c r="G229" s="25">
        <f>'REPRO SEPTIEMBRE'!G255</f>
        <v>0</v>
      </c>
      <c r="H229" s="28">
        <v>19</v>
      </c>
      <c r="I229" s="25">
        <f>'REPRO SEPTIEMBRE'!H255</f>
        <v>0</v>
      </c>
      <c r="J229" s="28">
        <v>19</v>
      </c>
      <c r="K229" s="25">
        <f>'REPRO SEPTIEMBRE'!I255</f>
        <v>0</v>
      </c>
      <c r="L229" s="28">
        <v>19</v>
      </c>
      <c r="M229" s="35">
        <f>'REPRO SEPTIEMBRE'!J255</f>
        <v>0</v>
      </c>
      <c r="N229" s="28">
        <v>19</v>
      </c>
      <c r="O229" s="25">
        <f>'REPRO SEPTIEMBRE'!K255</f>
        <v>0</v>
      </c>
      <c r="P229" s="28">
        <v>19</v>
      </c>
      <c r="Q229" s="25">
        <f>'REPRO SEPTIEMBRE'!L255</f>
        <v>0</v>
      </c>
      <c r="R229" s="28">
        <v>19</v>
      </c>
      <c r="S229" s="25">
        <f>'REPRO SEPTIEMBRE'!M255</f>
        <v>0</v>
      </c>
      <c r="T229" s="28">
        <v>19</v>
      </c>
      <c r="U229" s="25">
        <f>'REPRO SEPTIEMBRE'!N255</f>
        <v>66339.45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7">
        <v>0</v>
      </c>
      <c r="AC229" s="25">
        <v>0</v>
      </c>
      <c r="AD229" s="25">
        <v>0</v>
      </c>
      <c r="AE229" s="25">
        <v>0</v>
      </c>
      <c r="AF229" s="25">
        <f t="shared" si="1"/>
        <v>401280</v>
      </c>
      <c r="AG229" s="25">
        <f t="shared" si="2"/>
        <v>33440</v>
      </c>
      <c r="AH229" s="25">
        <v>0</v>
      </c>
      <c r="AI229" s="25">
        <v>0</v>
      </c>
      <c r="AJ229" s="25">
        <v>0</v>
      </c>
      <c r="AK229" s="30">
        <f t="shared" si="3"/>
        <v>99779.45</v>
      </c>
      <c r="AL229" s="16"/>
      <c r="AM229" s="16"/>
      <c r="AN229" s="16"/>
    </row>
    <row r="230" spans="1:40" ht="15.75" customHeight="1">
      <c r="A230" s="16"/>
      <c r="B230" s="31">
        <v>211</v>
      </c>
      <c r="C230" s="423"/>
      <c r="D230" s="36" t="s">
        <v>54</v>
      </c>
      <c r="E230" s="23">
        <v>77.59</v>
      </c>
      <c r="F230" s="28">
        <v>3</v>
      </c>
      <c r="G230" s="25">
        <f>'REPRO SEPTIEMBRE'!G256</f>
        <v>0</v>
      </c>
      <c r="H230" s="28">
        <v>3</v>
      </c>
      <c r="I230" s="25">
        <f>'REPRO SEPTIEMBRE'!H256</f>
        <v>0</v>
      </c>
      <c r="J230" s="28">
        <v>3</v>
      </c>
      <c r="K230" s="25">
        <f>'REPRO SEPTIEMBRE'!I256</f>
        <v>0</v>
      </c>
      <c r="L230" s="28">
        <v>3</v>
      </c>
      <c r="M230" s="35">
        <f>'REPRO SEPTIEMBRE'!J256</f>
        <v>0</v>
      </c>
      <c r="N230" s="28">
        <v>3</v>
      </c>
      <c r="O230" s="25">
        <f>'REPRO SEPTIEMBRE'!K256</f>
        <v>0</v>
      </c>
      <c r="P230" s="28">
        <v>3</v>
      </c>
      <c r="Q230" s="25">
        <f>'REPRO SEPTIEMBRE'!L256</f>
        <v>0</v>
      </c>
      <c r="R230" s="28">
        <v>3</v>
      </c>
      <c r="S230" s="25">
        <f>'REPRO SEPTIEMBRE'!M256</f>
        <v>0</v>
      </c>
      <c r="T230" s="28">
        <v>3</v>
      </c>
      <c r="U230" s="25">
        <f>'REPRO SEPTIEMBRE'!N256</f>
        <v>10474.65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7">
        <v>0</v>
      </c>
      <c r="AC230" s="25">
        <v>0</v>
      </c>
      <c r="AD230" s="25">
        <v>0</v>
      </c>
      <c r="AE230" s="25">
        <v>0</v>
      </c>
      <c r="AF230" s="25">
        <f t="shared" si="1"/>
        <v>63360</v>
      </c>
      <c r="AG230" s="25">
        <f t="shared" si="2"/>
        <v>5280</v>
      </c>
      <c r="AH230" s="25">
        <v>0</v>
      </c>
      <c r="AI230" s="25">
        <v>0</v>
      </c>
      <c r="AJ230" s="25">
        <v>0</v>
      </c>
      <c r="AK230" s="30">
        <f t="shared" si="3"/>
        <v>15754.65</v>
      </c>
      <c r="AL230" s="16"/>
      <c r="AM230" s="16"/>
      <c r="AN230" s="16"/>
    </row>
    <row r="231" spans="1:40" ht="15.75" customHeight="1">
      <c r="A231" s="16"/>
      <c r="B231" s="31">
        <v>212</v>
      </c>
      <c r="C231" s="423"/>
      <c r="D231" s="36" t="s">
        <v>54</v>
      </c>
      <c r="E231" s="23">
        <v>77.59</v>
      </c>
      <c r="F231" s="28">
        <v>2</v>
      </c>
      <c r="G231" s="25">
        <f>'REPRO SEPTIEMBRE'!G257</f>
        <v>0</v>
      </c>
      <c r="H231" s="28">
        <v>2</v>
      </c>
      <c r="I231" s="25">
        <f>'REPRO SEPTIEMBRE'!H257</f>
        <v>0</v>
      </c>
      <c r="J231" s="28">
        <v>2</v>
      </c>
      <c r="K231" s="25">
        <f>'REPRO SEPTIEMBRE'!I257</f>
        <v>0</v>
      </c>
      <c r="L231" s="28">
        <v>2</v>
      </c>
      <c r="M231" s="35">
        <f>'REPRO SEPTIEMBRE'!J257</f>
        <v>0</v>
      </c>
      <c r="N231" s="28">
        <v>2</v>
      </c>
      <c r="O231" s="25">
        <f>'REPRO SEPTIEMBRE'!K257</f>
        <v>0</v>
      </c>
      <c r="P231" s="28">
        <v>2</v>
      </c>
      <c r="Q231" s="25">
        <f>'REPRO SEPTIEMBRE'!L257</f>
        <v>0</v>
      </c>
      <c r="R231" s="28">
        <v>2</v>
      </c>
      <c r="S231" s="25">
        <f>'REPRO SEPTIEMBRE'!M257</f>
        <v>0</v>
      </c>
      <c r="T231" s="28">
        <v>2</v>
      </c>
      <c r="U231" s="25">
        <f>'REPRO SEPTIEMBRE'!N257</f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7">
        <v>0</v>
      </c>
      <c r="AC231" s="25">
        <v>0</v>
      </c>
      <c r="AD231" s="25">
        <v>0</v>
      </c>
      <c r="AE231" s="25">
        <v>0</v>
      </c>
      <c r="AF231" s="25">
        <f t="shared" si="1"/>
        <v>42240</v>
      </c>
      <c r="AG231" s="25">
        <f t="shared" si="2"/>
        <v>3520</v>
      </c>
      <c r="AH231" s="25">
        <v>0</v>
      </c>
      <c r="AI231" s="25">
        <v>0</v>
      </c>
      <c r="AJ231" s="25">
        <v>0</v>
      </c>
      <c r="AK231" s="30">
        <f t="shared" si="3"/>
        <v>3520</v>
      </c>
      <c r="AL231" s="16"/>
      <c r="AM231" s="16"/>
      <c r="AN231" s="16"/>
    </row>
    <row r="232" spans="1:40" ht="15.75" customHeight="1">
      <c r="A232" s="16"/>
      <c r="B232" s="21">
        <v>213</v>
      </c>
      <c r="C232" s="423"/>
      <c r="D232" s="36" t="s">
        <v>67</v>
      </c>
      <c r="E232" s="23">
        <v>75.64</v>
      </c>
      <c r="F232" s="28">
        <v>1</v>
      </c>
      <c r="G232" s="25">
        <f>'REPRO SEPTIEMBRE'!G258</f>
        <v>0</v>
      </c>
      <c r="H232" s="28">
        <v>1</v>
      </c>
      <c r="I232" s="25">
        <f>'REPRO SEPTIEMBRE'!H258</f>
        <v>0</v>
      </c>
      <c r="J232" s="28">
        <v>1</v>
      </c>
      <c r="K232" s="25">
        <f>'REPRO SEPTIEMBRE'!I258</f>
        <v>0</v>
      </c>
      <c r="L232" s="28">
        <v>1</v>
      </c>
      <c r="M232" s="35">
        <f>'REPRO SEPTIEMBRE'!J258</f>
        <v>0</v>
      </c>
      <c r="N232" s="28">
        <v>1</v>
      </c>
      <c r="O232" s="25">
        <f>'REPRO SEPTIEMBRE'!K258</f>
        <v>0</v>
      </c>
      <c r="P232" s="28">
        <v>1</v>
      </c>
      <c r="Q232" s="25">
        <f>'REPRO SEPTIEMBRE'!L258</f>
        <v>0</v>
      </c>
      <c r="R232" s="28">
        <v>1</v>
      </c>
      <c r="S232" s="25">
        <f>'REPRO SEPTIEMBRE'!M258</f>
        <v>0</v>
      </c>
      <c r="T232" s="28">
        <v>1</v>
      </c>
      <c r="U232" s="25">
        <f>'REPRO SEPTIEMBRE'!N258</f>
        <v>3403.8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7">
        <v>0</v>
      </c>
      <c r="AC232" s="25">
        <v>0</v>
      </c>
      <c r="AD232" s="25">
        <v>0</v>
      </c>
      <c r="AE232" s="25">
        <v>0</v>
      </c>
      <c r="AF232" s="25">
        <f t="shared" si="1"/>
        <v>21120</v>
      </c>
      <c r="AG232" s="25">
        <f t="shared" si="2"/>
        <v>1760</v>
      </c>
      <c r="AH232" s="25">
        <v>0</v>
      </c>
      <c r="AI232" s="25">
        <v>0</v>
      </c>
      <c r="AJ232" s="25">
        <v>0</v>
      </c>
      <c r="AK232" s="30">
        <f t="shared" si="3"/>
        <v>5163.8</v>
      </c>
      <c r="AL232" s="16"/>
      <c r="AM232" s="16"/>
      <c r="AN232" s="16"/>
    </row>
    <row r="233" spans="1:40" ht="15.75" customHeight="1">
      <c r="A233" s="16"/>
      <c r="B233" s="31">
        <v>214</v>
      </c>
      <c r="C233" s="423"/>
      <c r="D233" s="36" t="s">
        <v>38</v>
      </c>
      <c r="E233" s="23">
        <v>71.400000000000006</v>
      </c>
      <c r="F233" s="28">
        <v>5</v>
      </c>
      <c r="G233" s="25">
        <f>'REPRO SEPTIEMBRE'!G259</f>
        <v>0</v>
      </c>
      <c r="H233" s="28">
        <v>5</v>
      </c>
      <c r="I233" s="25">
        <f>'REPRO SEPTIEMBRE'!H259</f>
        <v>0</v>
      </c>
      <c r="J233" s="28">
        <v>5</v>
      </c>
      <c r="K233" s="25">
        <f>'REPRO SEPTIEMBRE'!I259</f>
        <v>0</v>
      </c>
      <c r="L233" s="28">
        <v>5</v>
      </c>
      <c r="M233" s="35">
        <f>'REPRO SEPTIEMBRE'!J259</f>
        <v>0</v>
      </c>
      <c r="N233" s="28">
        <v>5</v>
      </c>
      <c r="O233" s="25">
        <f>'REPRO SEPTIEMBRE'!K259</f>
        <v>0</v>
      </c>
      <c r="P233" s="28">
        <v>5</v>
      </c>
      <c r="Q233" s="25">
        <f>'REPRO SEPTIEMBRE'!L259</f>
        <v>0</v>
      </c>
      <c r="R233" s="28">
        <v>5</v>
      </c>
      <c r="S233" s="25">
        <f>'REPRO SEPTIEMBRE'!M259</f>
        <v>0</v>
      </c>
      <c r="T233" s="28">
        <v>5</v>
      </c>
      <c r="U233" s="25">
        <f>'REPRO SEPTIEMBRE'!N259</f>
        <v>16065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7">
        <v>0</v>
      </c>
      <c r="AC233" s="25">
        <v>0</v>
      </c>
      <c r="AD233" s="25">
        <v>0</v>
      </c>
      <c r="AE233" s="25">
        <v>0</v>
      </c>
      <c r="AF233" s="25">
        <f t="shared" si="1"/>
        <v>105600</v>
      </c>
      <c r="AG233" s="25">
        <f t="shared" si="2"/>
        <v>8800</v>
      </c>
      <c r="AH233" s="25">
        <v>0</v>
      </c>
      <c r="AI233" s="25">
        <v>0</v>
      </c>
      <c r="AJ233" s="25">
        <v>0</v>
      </c>
      <c r="AK233" s="30">
        <f t="shared" si="3"/>
        <v>24865</v>
      </c>
      <c r="AL233" s="16"/>
      <c r="AM233" s="16"/>
      <c r="AN233" s="16"/>
    </row>
    <row r="234" spans="1:40" ht="15.75" customHeight="1">
      <c r="A234" s="16"/>
      <c r="B234" s="21">
        <v>215</v>
      </c>
      <c r="C234" s="423"/>
      <c r="D234" s="36" t="s">
        <v>38</v>
      </c>
      <c r="E234" s="23">
        <v>71.400000000000006</v>
      </c>
      <c r="F234" s="28">
        <v>1</v>
      </c>
      <c r="G234" s="25">
        <f>'REPRO SEPTIEMBRE'!G260</f>
        <v>0</v>
      </c>
      <c r="H234" s="28">
        <v>1</v>
      </c>
      <c r="I234" s="25">
        <f>'REPRO SEPTIEMBRE'!H260</f>
        <v>0</v>
      </c>
      <c r="J234" s="28">
        <v>1</v>
      </c>
      <c r="K234" s="25">
        <f>'REPRO SEPTIEMBRE'!I260</f>
        <v>0</v>
      </c>
      <c r="L234" s="28">
        <v>1</v>
      </c>
      <c r="M234" s="35">
        <f>'REPRO SEPTIEMBRE'!J260</f>
        <v>0</v>
      </c>
      <c r="N234" s="28">
        <v>1</v>
      </c>
      <c r="O234" s="25">
        <f>'REPRO SEPTIEMBRE'!K260</f>
        <v>0</v>
      </c>
      <c r="P234" s="28">
        <v>1</v>
      </c>
      <c r="Q234" s="25">
        <f>'REPRO SEPTIEMBRE'!L260</f>
        <v>0</v>
      </c>
      <c r="R234" s="28">
        <v>1</v>
      </c>
      <c r="S234" s="25">
        <f>'REPRO SEPTIEMBRE'!M260</f>
        <v>0</v>
      </c>
      <c r="T234" s="28">
        <v>1</v>
      </c>
      <c r="U234" s="25">
        <f>'REPRO SEPTIEMBRE'!N260</f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7">
        <v>0</v>
      </c>
      <c r="AC234" s="25">
        <v>0</v>
      </c>
      <c r="AD234" s="25">
        <v>0</v>
      </c>
      <c r="AE234" s="25">
        <v>0</v>
      </c>
      <c r="AF234" s="25">
        <f t="shared" si="1"/>
        <v>21120</v>
      </c>
      <c r="AG234" s="25">
        <f t="shared" si="2"/>
        <v>1760</v>
      </c>
      <c r="AH234" s="25">
        <v>0</v>
      </c>
      <c r="AI234" s="25">
        <v>0</v>
      </c>
      <c r="AJ234" s="25">
        <v>0</v>
      </c>
      <c r="AK234" s="30">
        <f t="shared" si="3"/>
        <v>1760</v>
      </c>
      <c r="AL234" s="16"/>
      <c r="AM234" s="16"/>
      <c r="AN234" s="16"/>
    </row>
    <row r="235" spans="1:40" ht="15.75" customHeight="1">
      <c r="A235" s="16"/>
      <c r="B235" s="31">
        <v>216</v>
      </c>
      <c r="C235" s="423"/>
      <c r="D235" s="33" t="s">
        <v>62</v>
      </c>
      <c r="E235" s="32">
        <v>71.400000000000006</v>
      </c>
      <c r="F235" s="34">
        <v>6</v>
      </c>
      <c r="G235" s="25">
        <f>'REPRO SEPTIEMBRE'!G261</f>
        <v>0</v>
      </c>
      <c r="H235" s="34">
        <v>6</v>
      </c>
      <c r="I235" s="25">
        <f>'REPRO SEPTIEMBRE'!H261</f>
        <v>0</v>
      </c>
      <c r="J235" s="34">
        <v>6</v>
      </c>
      <c r="K235" s="25">
        <f>'REPRO SEPTIEMBRE'!I261</f>
        <v>0</v>
      </c>
      <c r="L235" s="34">
        <v>6</v>
      </c>
      <c r="M235" s="35">
        <f>'REPRO SEPTIEMBRE'!J261</f>
        <v>0</v>
      </c>
      <c r="N235" s="34">
        <v>6</v>
      </c>
      <c r="O235" s="25">
        <f>'REPRO SEPTIEMBRE'!K261</f>
        <v>0</v>
      </c>
      <c r="P235" s="34">
        <v>6</v>
      </c>
      <c r="Q235" s="25">
        <f>'REPRO SEPTIEMBRE'!L261</f>
        <v>0</v>
      </c>
      <c r="R235" s="34">
        <v>6</v>
      </c>
      <c r="S235" s="25">
        <f>'REPRO SEPTIEMBRE'!M261</f>
        <v>0</v>
      </c>
      <c r="T235" s="34">
        <v>6</v>
      </c>
      <c r="U235" s="25">
        <f>'REPRO SEPTIEMBRE'!N261</f>
        <v>19278</v>
      </c>
      <c r="V235" s="24">
        <v>0</v>
      </c>
      <c r="W235" s="25">
        <v>0</v>
      </c>
      <c r="X235" s="24">
        <v>0</v>
      </c>
      <c r="Y235" s="25">
        <v>0</v>
      </c>
      <c r="Z235" s="24">
        <v>0</v>
      </c>
      <c r="AA235" s="25">
        <v>0</v>
      </c>
      <c r="AB235" s="27">
        <v>0</v>
      </c>
      <c r="AC235" s="25">
        <v>0</v>
      </c>
      <c r="AD235" s="25">
        <v>0</v>
      </c>
      <c r="AE235" s="25">
        <v>0</v>
      </c>
      <c r="AF235" s="25">
        <f t="shared" si="1"/>
        <v>126720</v>
      </c>
      <c r="AG235" s="25">
        <f t="shared" si="2"/>
        <v>10560</v>
      </c>
      <c r="AH235" s="25">
        <v>0</v>
      </c>
      <c r="AI235" s="25">
        <v>0</v>
      </c>
      <c r="AJ235" s="25">
        <v>0</v>
      </c>
      <c r="AK235" s="30">
        <f t="shared" si="3"/>
        <v>29838</v>
      </c>
      <c r="AL235" s="16"/>
      <c r="AM235" s="16"/>
      <c r="AN235" s="16"/>
    </row>
    <row r="236" spans="1:40" ht="15.75" customHeight="1">
      <c r="A236" s="16"/>
      <c r="B236" s="31">
        <v>217</v>
      </c>
      <c r="C236" s="423"/>
      <c r="D236" s="33" t="s">
        <v>68</v>
      </c>
      <c r="E236" s="23">
        <v>75.64</v>
      </c>
      <c r="F236" s="34">
        <v>1</v>
      </c>
      <c r="G236" s="25">
        <f>'REPRO SEPTIEMBRE'!G262</f>
        <v>0</v>
      </c>
      <c r="H236" s="34">
        <v>1</v>
      </c>
      <c r="I236" s="25">
        <f>'REPRO SEPTIEMBRE'!H262</f>
        <v>0</v>
      </c>
      <c r="J236" s="34">
        <v>1</v>
      </c>
      <c r="K236" s="25">
        <f>'REPRO SEPTIEMBRE'!I262</f>
        <v>0</v>
      </c>
      <c r="L236" s="34">
        <v>1</v>
      </c>
      <c r="M236" s="35">
        <f>'REPRO SEPTIEMBRE'!J262</f>
        <v>0</v>
      </c>
      <c r="N236" s="34">
        <v>1</v>
      </c>
      <c r="O236" s="25">
        <f>'REPRO SEPTIEMBRE'!K262</f>
        <v>0</v>
      </c>
      <c r="P236" s="34">
        <v>1</v>
      </c>
      <c r="Q236" s="25">
        <f>'REPRO SEPTIEMBRE'!L262</f>
        <v>0</v>
      </c>
      <c r="R236" s="34">
        <v>1</v>
      </c>
      <c r="S236" s="25">
        <f>'REPRO SEPTIEMBRE'!M262</f>
        <v>0</v>
      </c>
      <c r="T236" s="34">
        <v>1</v>
      </c>
      <c r="U236" s="25">
        <f>'REPRO SEPTIEMBRE'!N262</f>
        <v>3403.8</v>
      </c>
      <c r="V236" s="24">
        <v>0</v>
      </c>
      <c r="W236" s="25">
        <v>0</v>
      </c>
      <c r="X236" s="24">
        <v>0</v>
      </c>
      <c r="Y236" s="25">
        <v>0</v>
      </c>
      <c r="Z236" s="24">
        <v>0</v>
      </c>
      <c r="AA236" s="25">
        <v>0</v>
      </c>
      <c r="AB236" s="27">
        <v>0</v>
      </c>
      <c r="AC236" s="25">
        <v>0</v>
      </c>
      <c r="AD236" s="25">
        <v>0</v>
      </c>
      <c r="AE236" s="25">
        <v>0</v>
      </c>
      <c r="AF236" s="25">
        <f t="shared" si="1"/>
        <v>21120</v>
      </c>
      <c r="AG236" s="25">
        <f t="shared" si="2"/>
        <v>1760</v>
      </c>
      <c r="AH236" s="25">
        <v>0</v>
      </c>
      <c r="AI236" s="25">
        <v>0</v>
      </c>
      <c r="AJ236" s="25">
        <v>0</v>
      </c>
      <c r="AK236" s="30">
        <f t="shared" si="3"/>
        <v>5163.8</v>
      </c>
      <c r="AL236" s="16"/>
      <c r="AM236" s="16"/>
      <c r="AN236" s="16"/>
    </row>
    <row r="237" spans="1:40" ht="15.75" customHeight="1">
      <c r="A237" s="16"/>
      <c r="B237" s="31">
        <v>218</v>
      </c>
      <c r="C237" s="423"/>
      <c r="D237" s="36" t="s">
        <v>61</v>
      </c>
      <c r="E237" s="23">
        <v>80.86</v>
      </c>
      <c r="F237" s="28">
        <v>2</v>
      </c>
      <c r="G237" s="25">
        <f>'REPRO SEPTIEMBRE'!G263</f>
        <v>0</v>
      </c>
      <c r="H237" s="28">
        <v>2</v>
      </c>
      <c r="I237" s="25">
        <f>'REPRO SEPTIEMBRE'!H263</f>
        <v>0</v>
      </c>
      <c r="J237" s="28">
        <v>2</v>
      </c>
      <c r="K237" s="25">
        <f>'REPRO SEPTIEMBRE'!I263</f>
        <v>0</v>
      </c>
      <c r="L237" s="28">
        <v>2</v>
      </c>
      <c r="M237" s="35">
        <f>'REPRO SEPTIEMBRE'!J263</f>
        <v>0</v>
      </c>
      <c r="N237" s="28">
        <v>2</v>
      </c>
      <c r="O237" s="25">
        <f>'REPRO SEPTIEMBRE'!K263</f>
        <v>0</v>
      </c>
      <c r="P237" s="28">
        <v>2</v>
      </c>
      <c r="Q237" s="25">
        <f>'REPRO SEPTIEMBRE'!L263</f>
        <v>0</v>
      </c>
      <c r="R237" s="28">
        <v>2</v>
      </c>
      <c r="S237" s="25">
        <f>'REPRO SEPTIEMBRE'!M263</f>
        <v>0</v>
      </c>
      <c r="T237" s="28">
        <v>2</v>
      </c>
      <c r="U237" s="25">
        <f>'REPRO SEPTIEMBRE'!N263</f>
        <v>7277.4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7">
        <v>0</v>
      </c>
      <c r="AC237" s="25">
        <v>0</v>
      </c>
      <c r="AD237" s="25">
        <v>0</v>
      </c>
      <c r="AE237" s="25">
        <v>0</v>
      </c>
      <c r="AF237" s="25">
        <f t="shared" si="1"/>
        <v>42240</v>
      </c>
      <c r="AG237" s="25">
        <f t="shared" si="2"/>
        <v>3520</v>
      </c>
      <c r="AH237" s="25">
        <v>0</v>
      </c>
      <c r="AI237" s="25">
        <v>0</v>
      </c>
      <c r="AJ237" s="25">
        <v>0</v>
      </c>
      <c r="AK237" s="30">
        <f t="shared" si="3"/>
        <v>10797.4</v>
      </c>
      <c r="AL237" s="16"/>
      <c r="AM237" s="16"/>
      <c r="AN237" s="16"/>
    </row>
    <row r="238" spans="1:40" ht="15.75" customHeight="1">
      <c r="A238" s="16"/>
      <c r="B238" s="21">
        <v>219</v>
      </c>
      <c r="C238" s="423"/>
      <c r="D238" s="36" t="s">
        <v>36</v>
      </c>
      <c r="E238" s="23">
        <v>72.540000000000006</v>
      </c>
      <c r="F238" s="47">
        <v>4</v>
      </c>
      <c r="G238" s="25">
        <f>'REPRO SEPTIEMBRE'!G264</f>
        <v>0</v>
      </c>
      <c r="H238" s="47">
        <v>4</v>
      </c>
      <c r="I238" s="25">
        <f>'REPRO SEPTIEMBRE'!H264</f>
        <v>0</v>
      </c>
      <c r="J238" s="47">
        <v>4</v>
      </c>
      <c r="K238" s="25">
        <f>'REPRO SEPTIEMBRE'!I264</f>
        <v>0</v>
      </c>
      <c r="L238" s="47">
        <v>4</v>
      </c>
      <c r="M238" s="35">
        <f>'REPRO SEPTIEMBRE'!J264</f>
        <v>0</v>
      </c>
      <c r="N238" s="47">
        <v>4</v>
      </c>
      <c r="O238" s="25">
        <f>'REPRO SEPTIEMBRE'!K264</f>
        <v>0</v>
      </c>
      <c r="P238" s="47">
        <v>4</v>
      </c>
      <c r="Q238" s="25">
        <f>'REPRO SEPTIEMBRE'!L264</f>
        <v>0</v>
      </c>
      <c r="R238" s="47">
        <v>4</v>
      </c>
      <c r="S238" s="25">
        <f>'REPRO SEPTIEMBRE'!M264</f>
        <v>0</v>
      </c>
      <c r="T238" s="47">
        <v>4</v>
      </c>
      <c r="U238" s="25">
        <f>'REPRO SEPTIEMBRE'!N264</f>
        <v>8994.9600000000009</v>
      </c>
      <c r="V238" s="24">
        <v>0</v>
      </c>
      <c r="W238" s="25">
        <v>0</v>
      </c>
      <c r="X238" s="24">
        <v>0</v>
      </c>
      <c r="Y238" s="25">
        <v>0</v>
      </c>
      <c r="Z238" s="24">
        <v>0</v>
      </c>
      <c r="AA238" s="25">
        <v>0</v>
      </c>
      <c r="AB238" s="27">
        <v>0</v>
      </c>
      <c r="AC238" s="25">
        <v>0</v>
      </c>
      <c r="AD238" s="25">
        <v>0</v>
      </c>
      <c r="AE238" s="25">
        <v>0</v>
      </c>
      <c r="AF238" s="25">
        <f t="shared" si="1"/>
        <v>84480</v>
      </c>
      <c r="AG238" s="25">
        <f t="shared" si="2"/>
        <v>7040</v>
      </c>
      <c r="AH238" s="25">
        <v>0</v>
      </c>
      <c r="AI238" s="25">
        <v>0</v>
      </c>
      <c r="AJ238" s="25">
        <v>0</v>
      </c>
      <c r="AK238" s="30">
        <f t="shared" si="3"/>
        <v>16034.960000000001</v>
      </c>
      <c r="AL238" s="16"/>
      <c r="AM238" s="16"/>
      <c r="AN238" s="16"/>
    </row>
    <row r="239" spans="1:40" ht="15.75" customHeight="1">
      <c r="A239" s="16"/>
      <c r="B239" s="21">
        <v>220</v>
      </c>
      <c r="C239" s="423"/>
      <c r="D239" s="36" t="s">
        <v>52</v>
      </c>
      <c r="E239" s="23">
        <v>73.59</v>
      </c>
      <c r="F239" s="28">
        <v>1</v>
      </c>
      <c r="G239" s="25">
        <f>'REPRO SEPTIEMBRE'!G265</f>
        <v>0</v>
      </c>
      <c r="H239" s="28">
        <v>1</v>
      </c>
      <c r="I239" s="25">
        <f>'REPRO SEPTIEMBRE'!H265</f>
        <v>0</v>
      </c>
      <c r="J239" s="28">
        <v>1</v>
      </c>
      <c r="K239" s="25">
        <f>'REPRO SEPTIEMBRE'!I265</f>
        <v>0</v>
      </c>
      <c r="L239" s="28">
        <v>1</v>
      </c>
      <c r="M239" s="35">
        <f>'REPRO SEPTIEMBRE'!J265</f>
        <v>0</v>
      </c>
      <c r="N239" s="28">
        <v>1</v>
      </c>
      <c r="O239" s="25">
        <f>'REPRO SEPTIEMBRE'!K265</f>
        <v>0</v>
      </c>
      <c r="P239" s="28">
        <v>1</v>
      </c>
      <c r="Q239" s="25">
        <f>'REPRO SEPTIEMBRE'!L265</f>
        <v>0</v>
      </c>
      <c r="R239" s="28">
        <v>1</v>
      </c>
      <c r="S239" s="25">
        <f>'REPRO SEPTIEMBRE'!M265</f>
        <v>0</v>
      </c>
      <c r="T239" s="28">
        <v>1</v>
      </c>
      <c r="U239" s="25">
        <f>'REPRO SEPTIEMBRE'!N265</f>
        <v>2281.29</v>
      </c>
      <c r="V239" s="24">
        <v>0</v>
      </c>
      <c r="W239" s="25">
        <v>0</v>
      </c>
      <c r="X239" s="24">
        <v>0</v>
      </c>
      <c r="Y239" s="25">
        <v>0</v>
      </c>
      <c r="Z239" s="24">
        <v>0</v>
      </c>
      <c r="AA239" s="25">
        <v>0</v>
      </c>
      <c r="AB239" s="27">
        <v>0</v>
      </c>
      <c r="AC239" s="25">
        <v>0</v>
      </c>
      <c r="AD239" s="25">
        <v>0</v>
      </c>
      <c r="AE239" s="25">
        <v>0</v>
      </c>
      <c r="AF239" s="25">
        <f t="shared" si="1"/>
        <v>21120</v>
      </c>
      <c r="AG239" s="25">
        <f t="shared" si="2"/>
        <v>1760</v>
      </c>
      <c r="AH239" s="25">
        <v>0</v>
      </c>
      <c r="AI239" s="25">
        <v>0</v>
      </c>
      <c r="AJ239" s="25">
        <v>0</v>
      </c>
      <c r="AK239" s="30">
        <f t="shared" si="3"/>
        <v>4041.29</v>
      </c>
      <c r="AL239" s="16"/>
      <c r="AM239" s="16"/>
      <c r="AN239" s="16"/>
    </row>
    <row r="240" spans="1:40" ht="15.75" customHeight="1">
      <c r="A240" s="16"/>
      <c r="B240" s="31">
        <v>221</v>
      </c>
      <c r="C240" s="423"/>
      <c r="D240" s="36" t="s">
        <v>55</v>
      </c>
      <c r="E240" s="23">
        <v>77.59</v>
      </c>
      <c r="F240" s="28">
        <v>1</v>
      </c>
      <c r="G240" s="25">
        <f>'REPRO SEPTIEMBRE'!G266</f>
        <v>0</v>
      </c>
      <c r="H240" s="28">
        <v>1</v>
      </c>
      <c r="I240" s="25">
        <f>'REPRO SEPTIEMBRE'!H266</f>
        <v>0</v>
      </c>
      <c r="J240" s="28">
        <v>1</v>
      </c>
      <c r="K240" s="25">
        <f>'REPRO SEPTIEMBRE'!I266</f>
        <v>0</v>
      </c>
      <c r="L240" s="28">
        <v>1</v>
      </c>
      <c r="M240" s="35">
        <f>'REPRO SEPTIEMBRE'!J266</f>
        <v>0</v>
      </c>
      <c r="N240" s="28">
        <v>1</v>
      </c>
      <c r="O240" s="25">
        <f>'REPRO SEPTIEMBRE'!K266</f>
        <v>0</v>
      </c>
      <c r="P240" s="28">
        <v>1</v>
      </c>
      <c r="Q240" s="25">
        <f>'REPRO SEPTIEMBRE'!L266</f>
        <v>0</v>
      </c>
      <c r="R240" s="28">
        <v>1</v>
      </c>
      <c r="S240" s="25">
        <f>'REPRO SEPTIEMBRE'!M266</f>
        <v>0</v>
      </c>
      <c r="T240" s="28">
        <v>1</v>
      </c>
      <c r="U240" s="25">
        <f>'REPRO SEPTIEMBRE'!N266</f>
        <v>2405.29</v>
      </c>
      <c r="V240" s="24">
        <v>0</v>
      </c>
      <c r="W240" s="25">
        <v>0</v>
      </c>
      <c r="X240" s="24">
        <v>0</v>
      </c>
      <c r="Y240" s="25">
        <v>0</v>
      </c>
      <c r="Z240" s="24">
        <v>0</v>
      </c>
      <c r="AA240" s="25">
        <v>0</v>
      </c>
      <c r="AB240" s="27">
        <v>0</v>
      </c>
      <c r="AC240" s="25">
        <v>0</v>
      </c>
      <c r="AD240" s="25">
        <v>0</v>
      </c>
      <c r="AE240" s="25">
        <v>0</v>
      </c>
      <c r="AF240" s="25">
        <f t="shared" si="1"/>
        <v>21120</v>
      </c>
      <c r="AG240" s="25">
        <f t="shared" si="2"/>
        <v>1760</v>
      </c>
      <c r="AH240" s="25">
        <v>0</v>
      </c>
      <c r="AI240" s="25">
        <v>0</v>
      </c>
      <c r="AJ240" s="25">
        <v>0</v>
      </c>
      <c r="AK240" s="30">
        <f t="shared" si="3"/>
        <v>4165.29</v>
      </c>
      <c r="AL240" s="16"/>
      <c r="AM240" s="16"/>
      <c r="AN240" s="16"/>
    </row>
    <row r="241" spans="1:40" ht="15.75" customHeight="1">
      <c r="A241" s="16"/>
      <c r="B241" s="31">
        <v>222</v>
      </c>
      <c r="C241" s="423"/>
      <c r="D241" s="33" t="s">
        <v>62</v>
      </c>
      <c r="E241" s="32">
        <v>71.400000000000006</v>
      </c>
      <c r="F241" s="34">
        <v>12</v>
      </c>
      <c r="G241" s="25">
        <f>'REPRO SEPTIEMBRE'!G267</f>
        <v>0</v>
      </c>
      <c r="H241" s="34">
        <v>12</v>
      </c>
      <c r="I241" s="25">
        <f>'REPRO SEPTIEMBRE'!H267</f>
        <v>0</v>
      </c>
      <c r="J241" s="34">
        <v>12</v>
      </c>
      <c r="K241" s="25">
        <f>'REPRO SEPTIEMBRE'!I267</f>
        <v>0</v>
      </c>
      <c r="L241" s="34">
        <v>12</v>
      </c>
      <c r="M241" s="35">
        <f>'REPRO SEPTIEMBRE'!J267</f>
        <v>0</v>
      </c>
      <c r="N241" s="34">
        <v>12</v>
      </c>
      <c r="O241" s="25">
        <f>'REPRO SEPTIEMBRE'!K267</f>
        <v>0</v>
      </c>
      <c r="P241" s="34">
        <v>12</v>
      </c>
      <c r="Q241" s="25">
        <f>'REPRO SEPTIEMBRE'!L267</f>
        <v>0</v>
      </c>
      <c r="R241" s="34">
        <v>12</v>
      </c>
      <c r="S241" s="25">
        <f>'REPRO SEPTIEMBRE'!M267</f>
        <v>0</v>
      </c>
      <c r="T241" s="34">
        <v>12</v>
      </c>
      <c r="U241" s="25">
        <f>'REPRO SEPTIEMBRE'!N267</f>
        <v>26560.800000000003</v>
      </c>
      <c r="V241" s="24">
        <v>0</v>
      </c>
      <c r="W241" s="25">
        <v>0</v>
      </c>
      <c r="X241" s="24">
        <v>0</v>
      </c>
      <c r="Y241" s="25">
        <v>0</v>
      </c>
      <c r="Z241" s="24">
        <v>0</v>
      </c>
      <c r="AA241" s="25">
        <v>0</v>
      </c>
      <c r="AB241" s="27">
        <v>0</v>
      </c>
      <c r="AC241" s="25">
        <v>0</v>
      </c>
      <c r="AD241" s="25">
        <v>0</v>
      </c>
      <c r="AE241" s="25">
        <v>0</v>
      </c>
      <c r="AF241" s="25">
        <f t="shared" si="1"/>
        <v>253440</v>
      </c>
      <c r="AG241" s="25">
        <f t="shared" si="2"/>
        <v>21120</v>
      </c>
      <c r="AH241" s="25">
        <v>0</v>
      </c>
      <c r="AI241" s="25">
        <v>0</v>
      </c>
      <c r="AJ241" s="25">
        <v>0</v>
      </c>
      <c r="AK241" s="30">
        <f t="shared" si="3"/>
        <v>47680.800000000003</v>
      </c>
      <c r="AL241" s="16"/>
      <c r="AM241" s="16"/>
      <c r="AN241" s="16"/>
    </row>
    <row r="242" spans="1:40" ht="15.75" customHeight="1">
      <c r="A242" s="16"/>
      <c r="B242" s="21">
        <v>223</v>
      </c>
      <c r="C242" s="423"/>
      <c r="D242" s="36" t="s">
        <v>40</v>
      </c>
      <c r="E242" s="23">
        <v>71.400000000000006</v>
      </c>
      <c r="F242" s="28">
        <v>1</v>
      </c>
      <c r="G242" s="25">
        <f>'REPRO SEPTIEMBRE'!G268</f>
        <v>0</v>
      </c>
      <c r="H242" s="28">
        <v>1</v>
      </c>
      <c r="I242" s="25">
        <f>'REPRO SEPTIEMBRE'!H268</f>
        <v>0</v>
      </c>
      <c r="J242" s="28">
        <v>1</v>
      </c>
      <c r="K242" s="25">
        <f>'REPRO SEPTIEMBRE'!I268</f>
        <v>0</v>
      </c>
      <c r="L242" s="28">
        <v>1</v>
      </c>
      <c r="M242" s="35">
        <f>'REPRO SEPTIEMBRE'!J268</f>
        <v>0</v>
      </c>
      <c r="N242" s="28">
        <v>1</v>
      </c>
      <c r="O242" s="25">
        <f>'REPRO SEPTIEMBRE'!K268</f>
        <v>0</v>
      </c>
      <c r="P242" s="28">
        <v>1</v>
      </c>
      <c r="Q242" s="25">
        <f>'REPRO SEPTIEMBRE'!L268</f>
        <v>0</v>
      </c>
      <c r="R242" s="28">
        <v>1</v>
      </c>
      <c r="S242" s="25">
        <f>'REPRO SEPTIEMBRE'!M268</f>
        <v>0</v>
      </c>
      <c r="T242" s="28">
        <v>1</v>
      </c>
      <c r="U242" s="25">
        <f>'REPRO SEPTIEMBRE'!N268</f>
        <v>2213.4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7">
        <v>0</v>
      </c>
      <c r="AC242" s="25">
        <v>0</v>
      </c>
      <c r="AD242" s="25">
        <v>0</v>
      </c>
      <c r="AE242" s="25">
        <v>0</v>
      </c>
      <c r="AF242" s="25">
        <f t="shared" si="1"/>
        <v>21120</v>
      </c>
      <c r="AG242" s="25">
        <f t="shared" si="2"/>
        <v>1760</v>
      </c>
      <c r="AH242" s="25">
        <v>0</v>
      </c>
      <c r="AI242" s="25">
        <v>0</v>
      </c>
      <c r="AJ242" s="25">
        <v>0</v>
      </c>
      <c r="AK242" s="30">
        <f t="shared" si="3"/>
        <v>3973.4</v>
      </c>
      <c r="AL242" s="16"/>
      <c r="AM242" s="16"/>
      <c r="AN242" s="16"/>
    </row>
    <row r="243" spans="1:40" ht="15.75" customHeight="1">
      <c r="A243" s="16"/>
      <c r="B243" s="21">
        <v>224</v>
      </c>
      <c r="C243" s="423"/>
      <c r="D243" s="36" t="s">
        <v>60</v>
      </c>
      <c r="E243" s="23">
        <v>72.540000000000006</v>
      </c>
      <c r="F243" s="28">
        <v>4</v>
      </c>
      <c r="G243" s="25">
        <f>'REPRO SEPTIEMBRE'!G269</f>
        <v>0</v>
      </c>
      <c r="H243" s="28">
        <v>4</v>
      </c>
      <c r="I243" s="25">
        <f>'REPRO SEPTIEMBRE'!H269</f>
        <v>0</v>
      </c>
      <c r="J243" s="28">
        <v>4</v>
      </c>
      <c r="K243" s="25">
        <f>'REPRO SEPTIEMBRE'!I269</f>
        <v>0</v>
      </c>
      <c r="L243" s="28">
        <v>4</v>
      </c>
      <c r="M243" s="35">
        <f>'REPRO SEPTIEMBRE'!J269</f>
        <v>0</v>
      </c>
      <c r="N243" s="28">
        <v>4</v>
      </c>
      <c r="O243" s="25">
        <f>'REPRO SEPTIEMBRE'!K269</f>
        <v>0</v>
      </c>
      <c r="P243" s="28">
        <v>4</v>
      </c>
      <c r="Q243" s="25">
        <f>'REPRO SEPTIEMBRE'!L269</f>
        <v>0</v>
      </c>
      <c r="R243" s="28">
        <v>4</v>
      </c>
      <c r="S243" s="25">
        <f>'REPRO SEPTIEMBRE'!M269</f>
        <v>0</v>
      </c>
      <c r="T243" s="28">
        <v>4</v>
      </c>
      <c r="U243" s="25">
        <f>'REPRO SEPTIEMBRE'!N269</f>
        <v>8994.9600000000009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7">
        <v>0</v>
      </c>
      <c r="AC243" s="25">
        <v>0</v>
      </c>
      <c r="AD243" s="25">
        <v>0</v>
      </c>
      <c r="AE243" s="25">
        <v>0</v>
      </c>
      <c r="AF243" s="25">
        <f t="shared" si="1"/>
        <v>84480</v>
      </c>
      <c r="AG243" s="25">
        <f t="shared" si="2"/>
        <v>7040</v>
      </c>
      <c r="AH243" s="25">
        <v>0</v>
      </c>
      <c r="AI243" s="25">
        <v>0</v>
      </c>
      <c r="AJ243" s="25">
        <v>0</v>
      </c>
      <c r="AK243" s="30">
        <f t="shared" si="3"/>
        <v>16034.960000000001</v>
      </c>
      <c r="AL243" s="16"/>
      <c r="AM243" s="16"/>
      <c r="AN243" s="16"/>
    </row>
    <row r="244" spans="1:40" ht="15.75" customHeight="1">
      <c r="A244" s="16"/>
      <c r="B244" s="31">
        <v>225</v>
      </c>
      <c r="C244" s="423"/>
      <c r="D244" s="36" t="s">
        <v>63</v>
      </c>
      <c r="E244" s="23">
        <v>73.59</v>
      </c>
      <c r="F244" s="28">
        <v>1</v>
      </c>
      <c r="G244" s="25">
        <f>'REPRO SEPTIEMBRE'!G270</f>
        <v>0</v>
      </c>
      <c r="H244" s="28">
        <v>1</v>
      </c>
      <c r="I244" s="25">
        <f>'REPRO SEPTIEMBRE'!H270</f>
        <v>0</v>
      </c>
      <c r="J244" s="28">
        <v>1</v>
      </c>
      <c r="K244" s="25">
        <f>'REPRO SEPTIEMBRE'!I270</f>
        <v>0</v>
      </c>
      <c r="L244" s="28">
        <v>1</v>
      </c>
      <c r="M244" s="35">
        <f>'REPRO SEPTIEMBRE'!J270</f>
        <v>0</v>
      </c>
      <c r="N244" s="28">
        <v>1</v>
      </c>
      <c r="O244" s="25">
        <f>'REPRO SEPTIEMBRE'!K270</f>
        <v>0</v>
      </c>
      <c r="P244" s="28">
        <v>1</v>
      </c>
      <c r="Q244" s="25">
        <f>'REPRO SEPTIEMBRE'!L270</f>
        <v>0</v>
      </c>
      <c r="R244" s="28">
        <v>1</v>
      </c>
      <c r="S244" s="25">
        <f>'REPRO SEPTIEMBRE'!M270</f>
        <v>0</v>
      </c>
      <c r="T244" s="28">
        <v>1</v>
      </c>
      <c r="U244" s="25">
        <f>'REPRO SEPTIEMBRE'!N270</f>
        <v>2281.29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7">
        <v>0</v>
      </c>
      <c r="AC244" s="25">
        <v>0</v>
      </c>
      <c r="AD244" s="25">
        <v>0</v>
      </c>
      <c r="AE244" s="25">
        <v>0</v>
      </c>
      <c r="AF244" s="25">
        <f t="shared" si="1"/>
        <v>21120</v>
      </c>
      <c r="AG244" s="25">
        <f t="shared" si="2"/>
        <v>1760</v>
      </c>
      <c r="AH244" s="25">
        <v>0</v>
      </c>
      <c r="AI244" s="25">
        <v>0</v>
      </c>
      <c r="AJ244" s="25">
        <v>0</v>
      </c>
      <c r="AK244" s="30">
        <f t="shared" si="3"/>
        <v>4041.29</v>
      </c>
      <c r="AL244" s="16"/>
      <c r="AM244" s="16"/>
      <c r="AN244" s="16"/>
    </row>
    <row r="245" spans="1:40" ht="15.75" customHeight="1">
      <c r="A245" s="16"/>
      <c r="B245" s="31">
        <v>226</v>
      </c>
      <c r="C245" s="423"/>
      <c r="D245" s="36" t="s">
        <v>54</v>
      </c>
      <c r="E245" s="23">
        <v>77.59</v>
      </c>
      <c r="F245" s="28">
        <v>2</v>
      </c>
      <c r="G245" s="25">
        <f>'REPRO SEPTIEMBRE'!G271</f>
        <v>0</v>
      </c>
      <c r="H245" s="28">
        <v>2</v>
      </c>
      <c r="I245" s="25">
        <f>'REPRO SEPTIEMBRE'!H271</f>
        <v>0</v>
      </c>
      <c r="J245" s="28">
        <v>2</v>
      </c>
      <c r="K245" s="25">
        <f>'REPRO SEPTIEMBRE'!I271</f>
        <v>0</v>
      </c>
      <c r="L245" s="28">
        <v>2</v>
      </c>
      <c r="M245" s="35">
        <f>'REPRO SEPTIEMBRE'!J271</f>
        <v>0</v>
      </c>
      <c r="N245" s="28">
        <v>2</v>
      </c>
      <c r="O245" s="25">
        <f>'REPRO SEPTIEMBRE'!K271</f>
        <v>0</v>
      </c>
      <c r="P245" s="28">
        <v>2</v>
      </c>
      <c r="Q245" s="25">
        <f>'REPRO SEPTIEMBRE'!L271</f>
        <v>0</v>
      </c>
      <c r="R245" s="28">
        <v>2</v>
      </c>
      <c r="S245" s="25">
        <f>'REPRO SEPTIEMBRE'!M271</f>
        <v>0</v>
      </c>
      <c r="T245" s="28">
        <v>2</v>
      </c>
      <c r="U245" s="25">
        <f>'REPRO SEPTIEMBRE'!N271</f>
        <v>4810.58</v>
      </c>
      <c r="V245" s="24">
        <v>0</v>
      </c>
      <c r="W245" s="25">
        <v>0</v>
      </c>
      <c r="X245" s="24">
        <v>0</v>
      </c>
      <c r="Y245" s="25">
        <v>0</v>
      </c>
      <c r="Z245" s="24">
        <v>0</v>
      </c>
      <c r="AA245" s="25">
        <v>0</v>
      </c>
      <c r="AB245" s="27">
        <v>0</v>
      </c>
      <c r="AC245" s="25">
        <v>0</v>
      </c>
      <c r="AD245" s="25">
        <v>0</v>
      </c>
      <c r="AE245" s="25">
        <v>0</v>
      </c>
      <c r="AF245" s="25">
        <f t="shared" si="1"/>
        <v>42240</v>
      </c>
      <c r="AG245" s="25">
        <f t="shared" si="2"/>
        <v>3520</v>
      </c>
      <c r="AH245" s="25">
        <v>0</v>
      </c>
      <c r="AI245" s="25">
        <v>0</v>
      </c>
      <c r="AJ245" s="25">
        <v>0</v>
      </c>
      <c r="AK245" s="30">
        <f t="shared" si="3"/>
        <v>8330.58</v>
      </c>
      <c r="AL245" s="16"/>
      <c r="AM245" s="16"/>
      <c r="AN245" s="16"/>
    </row>
    <row r="246" spans="1:40" ht="15.75" customHeight="1">
      <c r="A246" s="16"/>
      <c r="B246" s="31">
        <v>227</v>
      </c>
      <c r="C246" s="423"/>
      <c r="D246" s="36" t="s">
        <v>38</v>
      </c>
      <c r="E246" s="23">
        <v>71.400000000000006</v>
      </c>
      <c r="F246" s="28">
        <v>15</v>
      </c>
      <c r="G246" s="25">
        <f>'REPRO SEPTIEMBRE'!G272</f>
        <v>0</v>
      </c>
      <c r="H246" s="28">
        <v>15</v>
      </c>
      <c r="I246" s="25">
        <f>'REPRO SEPTIEMBRE'!H272</f>
        <v>0</v>
      </c>
      <c r="J246" s="28">
        <v>15</v>
      </c>
      <c r="K246" s="25">
        <f>'REPRO SEPTIEMBRE'!I272</f>
        <v>0</v>
      </c>
      <c r="L246" s="28">
        <v>15</v>
      </c>
      <c r="M246" s="35">
        <f>'REPRO SEPTIEMBRE'!J272</f>
        <v>0</v>
      </c>
      <c r="N246" s="28">
        <v>15</v>
      </c>
      <c r="O246" s="25">
        <f>'REPRO SEPTIEMBRE'!K272</f>
        <v>0</v>
      </c>
      <c r="P246" s="28">
        <v>15</v>
      </c>
      <c r="Q246" s="25">
        <f>'REPRO SEPTIEMBRE'!L272</f>
        <v>0</v>
      </c>
      <c r="R246" s="28">
        <v>15</v>
      </c>
      <c r="S246" s="25">
        <f>'REPRO SEPTIEMBRE'!M272</f>
        <v>0</v>
      </c>
      <c r="T246" s="28">
        <v>15</v>
      </c>
      <c r="U246" s="25">
        <f>'REPRO SEPTIEMBRE'!N272</f>
        <v>33201</v>
      </c>
      <c r="V246" s="24">
        <v>0</v>
      </c>
      <c r="W246" s="25">
        <v>0</v>
      </c>
      <c r="X246" s="24">
        <v>0</v>
      </c>
      <c r="Y246" s="25">
        <v>0</v>
      </c>
      <c r="Z246" s="24">
        <v>0</v>
      </c>
      <c r="AA246" s="25">
        <v>0</v>
      </c>
      <c r="AB246" s="27">
        <v>0</v>
      </c>
      <c r="AC246" s="25">
        <v>0</v>
      </c>
      <c r="AD246" s="25">
        <v>0</v>
      </c>
      <c r="AE246" s="25">
        <v>0</v>
      </c>
      <c r="AF246" s="25">
        <f t="shared" si="1"/>
        <v>316800</v>
      </c>
      <c r="AG246" s="25">
        <f t="shared" si="2"/>
        <v>26400</v>
      </c>
      <c r="AH246" s="25">
        <v>0</v>
      </c>
      <c r="AI246" s="25">
        <v>0</v>
      </c>
      <c r="AJ246" s="25">
        <v>0</v>
      </c>
      <c r="AK246" s="30">
        <f t="shared" si="3"/>
        <v>59601</v>
      </c>
      <c r="AL246" s="16"/>
      <c r="AM246" s="16"/>
      <c r="AN246" s="16"/>
    </row>
    <row r="247" spans="1:40" ht="15.75" customHeight="1">
      <c r="A247" s="16"/>
      <c r="B247" s="21">
        <v>228</v>
      </c>
      <c r="C247" s="423"/>
      <c r="D247" s="36" t="s">
        <v>38</v>
      </c>
      <c r="E247" s="23">
        <v>71.400000000000006</v>
      </c>
      <c r="F247" s="28">
        <v>1</v>
      </c>
      <c r="G247" s="25">
        <f>'REPRO SEPTIEMBRE'!G273</f>
        <v>0</v>
      </c>
      <c r="H247" s="28">
        <v>1</v>
      </c>
      <c r="I247" s="25">
        <f>'REPRO SEPTIEMBRE'!H273</f>
        <v>0</v>
      </c>
      <c r="J247" s="28">
        <v>1</v>
      </c>
      <c r="K247" s="25">
        <f>'REPRO SEPTIEMBRE'!I273</f>
        <v>0</v>
      </c>
      <c r="L247" s="28">
        <v>1</v>
      </c>
      <c r="M247" s="35">
        <f>'REPRO SEPTIEMBRE'!J273</f>
        <v>0</v>
      </c>
      <c r="N247" s="28">
        <v>1</v>
      </c>
      <c r="O247" s="25">
        <f>'REPRO SEPTIEMBRE'!K273</f>
        <v>0</v>
      </c>
      <c r="P247" s="28">
        <v>1</v>
      </c>
      <c r="Q247" s="25">
        <f>'REPRO SEPTIEMBRE'!L273</f>
        <v>0</v>
      </c>
      <c r="R247" s="28">
        <v>1</v>
      </c>
      <c r="S247" s="25">
        <f>'REPRO SEPTIEMBRE'!M273</f>
        <v>0</v>
      </c>
      <c r="T247" s="28">
        <v>1</v>
      </c>
      <c r="U247" s="25">
        <f>'REPRO SEPTIEMBRE'!N273</f>
        <v>3355.8</v>
      </c>
      <c r="V247" s="24">
        <v>0</v>
      </c>
      <c r="W247" s="25">
        <v>0</v>
      </c>
      <c r="X247" s="24">
        <v>0</v>
      </c>
      <c r="Y247" s="25">
        <v>0</v>
      </c>
      <c r="Z247" s="24">
        <v>0</v>
      </c>
      <c r="AA247" s="25">
        <v>0</v>
      </c>
      <c r="AB247" s="27">
        <v>0</v>
      </c>
      <c r="AC247" s="25">
        <v>0</v>
      </c>
      <c r="AD247" s="25">
        <v>0</v>
      </c>
      <c r="AE247" s="25">
        <v>0</v>
      </c>
      <c r="AF247" s="25">
        <f t="shared" si="1"/>
        <v>21120</v>
      </c>
      <c r="AG247" s="25">
        <f t="shared" si="2"/>
        <v>1760</v>
      </c>
      <c r="AH247" s="25">
        <v>0</v>
      </c>
      <c r="AI247" s="25">
        <v>0</v>
      </c>
      <c r="AJ247" s="25">
        <v>0</v>
      </c>
      <c r="AK247" s="30">
        <f t="shared" si="3"/>
        <v>5115.8</v>
      </c>
      <c r="AL247" s="16"/>
      <c r="AM247" s="16"/>
      <c r="AN247" s="16"/>
    </row>
    <row r="248" spans="1:40" ht="15.75" customHeight="1">
      <c r="A248" s="16"/>
      <c r="B248" s="31">
        <v>229</v>
      </c>
      <c r="C248" s="423"/>
      <c r="D248" s="36" t="s">
        <v>58</v>
      </c>
      <c r="E248" s="23">
        <v>75.64</v>
      </c>
      <c r="F248" s="28">
        <v>3</v>
      </c>
      <c r="G248" s="25">
        <f>'REPRO SEPTIEMBRE'!G274</f>
        <v>0</v>
      </c>
      <c r="H248" s="28">
        <v>3</v>
      </c>
      <c r="I248" s="25">
        <f>'REPRO SEPTIEMBRE'!H274</f>
        <v>0</v>
      </c>
      <c r="J248" s="28">
        <v>3</v>
      </c>
      <c r="K248" s="25">
        <f>'REPRO SEPTIEMBRE'!I274</f>
        <v>0</v>
      </c>
      <c r="L248" s="28">
        <v>3</v>
      </c>
      <c r="M248" s="35">
        <f>'REPRO SEPTIEMBRE'!J274</f>
        <v>0</v>
      </c>
      <c r="N248" s="28">
        <v>3</v>
      </c>
      <c r="O248" s="25">
        <f>'REPRO SEPTIEMBRE'!K274</f>
        <v>0</v>
      </c>
      <c r="P248" s="28">
        <v>3</v>
      </c>
      <c r="Q248" s="25">
        <f>'REPRO SEPTIEMBRE'!L274</f>
        <v>0</v>
      </c>
      <c r="R248" s="28">
        <v>3</v>
      </c>
      <c r="S248" s="25">
        <f>'REPRO SEPTIEMBRE'!M274</f>
        <v>0</v>
      </c>
      <c r="T248" s="28">
        <v>3</v>
      </c>
      <c r="U248" s="25">
        <f>'REPRO SEPTIEMBRE'!N274</f>
        <v>7034.52</v>
      </c>
      <c r="V248" s="24">
        <v>0</v>
      </c>
      <c r="W248" s="25">
        <v>0</v>
      </c>
      <c r="X248" s="24">
        <v>0</v>
      </c>
      <c r="Y248" s="25">
        <v>0</v>
      </c>
      <c r="Z248" s="24">
        <v>0</v>
      </c>
      <c r="AA248" s="25">
        <v>0</v>
      </c>
      <c r="AB248" s="27">
        <v>0</v>
      </c>
      <c r="AC248" s="25">
        <v>0</v>
      </c>
      <c r="AD248" s="25">
        <v>0</v>
      </c>
      <c r="AE248" s="25">
        <v>0</v>
      </c>
      <c r="AF248" s="25">
        <f t="shared" si="1"/>
        <v>63360</v>
      </c>
      <c r="AG248" s="25">
        <f t="shared" si="2"/>
        <v>5280</v>
      </c>
      <c r="AH248" s="25">
        <v>0</v>
      </c>
      <c r="AI248" s="25">
        <v>0</v>
      </c>
      <c r="AJ248" s="25">
        <v>0</v>
      </c>
      <c r="AK248" s="30">
        <f t="shared" si="3"/>
        <v>12314.52</v>
      </c>
      <c r="AL248" s="16"/>
      <c r="AM248" s="16"/>
      <c r="AN248" s="16"/>
    </row>
    <row r="249" spans="1:40" ht="15.75" customHeight="1">
      <c r="A249" s="16"/>
      <c r="B249" s="31">
        <v>230</v>
      </c>
      <c r="C249" s="423"/>
      <c r="D249" s="36" t="s">
        <v>58</v>
      </c>
      <c r="E249" s="23">
        <v>75.64</v>
      </c>
      <c r="F249" s="28">
        <v>1</v>
      </c>
      <c r="G249" s="25">
        <f>'REPRO SEPTIEMBRE'!G275</f>
        <v>0</v>
      </c>
      <c r="H249" s="28">
        <v>1</v>
      </c>
      <c r="I249" s="25">
        <f>'REPRO SEPTIEMBRE'!H275</f>
        <v>0</v>
      </c>
      <c r="J249" s="28">
        <v>1</v>
      </c>
      <c r="K249" s="25">
        <f>'REPRO SEPTIEMBRE'!I275</f>
        <v>0</v>
      </c>
      <c r="L249" s="28">
        <v>1</v>
      </c>
      <c r="M249" s="35">
        <f>'REPRO SEPTIEMBRE'!J275</f>
        <v>0</v>
      </c>
      <c r="N249" s="28">
        <v>1</v>
      </c>
      <c r="O249" s="25">
        <f>'REPRO SEPTIEMBRE'!K275</f>
        <v>0</v>
      </c>
      <c r="P249" s="28">
        <v>1</v>
      </c>
      <c r="Q249" s="25">
        <f>'REPRO SEPTIEMBRE'!L275</f>
        <v>0</v>
      </c>
      <c r="R249" s="28">
        <v>1</v>
      </c>
      <c r="S249" s="25">
        <f>'REPRO SEPTIEMBRE'!M275</f>
        <v>0</v>
      </c>
      <c r="T249" s="28">
        <v>1</v>
      </c>
      <c r="U249" s="25">
        <f>'REPRO SEPTIEMBRE'!N275</f>
        <v>0</v>
      </c>
      <c r="V249" s="24">
        <v>0</v>
      </c>
      <c r="W249" s="25">
        <v>0</v>
      </c>
      <c r="X249" s="24">
        <v>0</v>
      </c>
      <c r="Y249" s="25">
        <v>0</v>
      </c>
      <c r="Z249" s="24">
        <v>0</v>
      </c>
      <c r="AA249" s="25">
        <v>0</v>
      </c>
      <c r="AB249" s="27">
        <v>0</v>
      </c>
      <c r="AC249" s="25">
        <v>0</v>
      </c>
      <c r="AD249" s="25">
        <v>0</v>
      </c>
      <c r="AE249" s="25">
        <v>0</v>
      </c>
      <c r="AF249" s="25">
        <f t="shared" si="1"/>
        <v>21120</v>
      </c>
      <c r="AG249" s="25">
        <f t="shared" si="2"/>
        <v>1760</v>
      </c>
      <c r="AH249" s="25">
        <v>0</v>
      </c>
      <c r="AI249" s="25">
        <v>0</v>
      </c>
      <c r="AJ249" s="25">
        <v>0</v>
      </c>
      <c r="AK249" s="30">
        <f t="shared" si="3"/>
        <v>1760</v>
      </c>
      <c r="AL249" s="16"/>
      <c r="AM249" s="16"/>
      <c r="AN249" s="16"/>
    </row>
    <row r="250" spans="1:40" ht="15.75" customHeight="1">
      <c r="A250" s="16"/>
      <c r="B250" s="31">
        <v>231</v>
      </c>
      <c r="C250" s="423"/>
      <c r="D250" s="36" t="s">
        <v>64</v>
      </c>
      <c r="E250" s="23">
        <v>71.400000000000006</v>
      </c>
      <c r="F250" s="28">
        <v>2</v>
      </c>
      <c r="G250" s="25">
        <f>'REPRO SEPTIEMBRE'!G276</f>
        <v>0</v>
      </c>
      <c r="H250" s="28">
        <v>2</v>
      </c>
      <c r="I250" s="25">
        <f>'REPRO SEPTIEMBRE'!H276</f>
        <v>0</v>
      </c>
      <c r="J250" s="28">
        <v>2</v>
      </c>
      <c r="K250" s="25">
        <f>'REPRO SEPTIEMBRE'!I276</f>
        <v>0</v>
      </c>
      <c r="L250" s="28">
        <v>2</v>
      </c>
      <c r="M250" s="35">
        <f>'REPRO SEPTIEMBRE'!J276</f>
        <v>0</v>
      </c>
      <c r="N250" s="28">
        <v>2</v>
      </c>
      <c r="O250" s="25">
        <f>'REPRO SEPTIEMBRE'!K276</f>
        <v>0</v>
      </c>
      <c r="P250" s="28">
        <v>2</v>
      </c>
      <c r="Q250" s="25">
        <f>'REPRO SEPTIEMBRE'!L276</f>
        <v>0</v>
      </c>
      <c r="R250" s="28">
        <v>2</v>
      </c>
      <c r="S250" s="25">
        <f>'REPRO SEPTIEMBRE'!M276</f>
        <v>0</v>
      </c>
      <c r="T250" s="28">
        <v>2</v>
      </c>
      <c r="U250" s="25">
        <f>'REPRO SEPTIEMBRE'!N276</f>
        <v>4426.8</v>
      </c>
      <c r="V250" s="24">
        <v>0</v>
      </c>
      <c r="W250" s="25">
        <v>0</v>
      </c>
      <c r="X250" s="24">
        <v>0</v>
      </c>
      <c r="Y250" s="25">
        <v>0</v>
      </c>
      <c r="Z250" s="24">
        <v>0</v>
      </c>
      <c r="AA250" s="25">
        <v>0</v>
      </c>
      <c r="AB250" s="27">
        <v>0</v>
      </c>
      <c r="AC250" s="25">
        <v>0</v>
      </c>
      <c r="AD250" s="25">
        <v>0</v>
      </c>
      <c r="AE250" s="25">
        <v>0</v>
      </c>
      <c r="AF250" s="25">
        <f t="shared" si="1"/>
        <v>42240</v>
      </c>
      <c r="AG250" s="25">
        <f t="shared" si="2"/>
        <v>3520</v>
      </c>
      <c r="AH250" s="25">
        <v>0</v>
      </c>
      <c r="AI250" s="25">
        <v>0</v>
      </c>
      <c r="AJ250" s="25">
        <v>0</v>
      </c>
      <c r="AK250" s="30">
        <f t="shared" si="3"/>
        <v>7946.8</v>
      </c>
      <c r="AL250" s="16"/>
      <c r="AM250" s="16"/>
      <c r="AN250" s="16"/>
    </row>
    <row r="251" spans="1:40" ht="15.75" customHeight="1">
      <c r="A251" s="16"/>
      <c r="B251" s="21">
        <v>232</v>
      </c>
      <c r="C251" s="423"/>
      <c r="D251" s="36" t="s">
        <v>45</v>
      </c>
      <c r="E251" s="23">
        <v>78.25</v>
      </c>
      <c r="F251" s="28">
        <v>2</v>
      </c>
      <c r="G251" s="25">
        <f>'REPRO SEPTIEMBRE'!G277</f>
        <v>0</v>
      </c>
      <c r="H251" s="28">
        <v>2</v>
      </c>
      <c r="I251" s="25">
        <f>'REPRO SEPTIEMBRE'!H277</f>
        <v>0</v>
      </c>
      <c r="J251" s="28">
        <v>2</v>
      </c>
      <c r="K251" s="25">
        <f>'REPRO SEPTIEMBRE'!I277</f>
        <v>0</v>
      </c>
      <c r="L251" s="28">
        <v>2</v>
      </c>
      <c r="M251" s="35">
        <f>'REPRO SEPTIEMBRE'!J277</f>
        <v>0</v>
      </c>
      <c r="N251" s="28">
        <v>2</v>
      </c>
      <c r="O251" s="25">
        <f>'REPRO SEPTIEMBRE'!K277</f>
        <v>0</v>
      </c>
      <c r="P251" s="28">
        <v>2</v>
      </c>
      <c r="Q251" s="25">
        <f>'REPRO SEPTIEMBRE'!L277</f>
        <v>0</v>
      </c>
      <c r="R251" s="28">
        <v>2</v>
      </c>
      <c r="S251" s="25">
        <f>'REPRO SEPTIEMBRE'!M277</f>
        <v>0</v>
      </c>
      <c r="T251" s="28">
        <v>2</v>
      </c>
      <c r="U251" s="25">
        <f>'REPRO SEPTIEMBRE'!N277</f>
        <v>4851.5</v>
      </c>
      <c r="V251" s="24">
        <v>0</v>
      </c>
      <c r="W251" s="25">
        <v>0</v>
      </c>
      <c r="X251" s="24">
        <v>0</v>
      </c>
      <c r="Y251" s="25">
        <v>0</v>
      </c>
      <c r="Z251" s="24">
        <v>0</v>
      </c>
      <c r="AA251" s="25">
        <v>0</v>
      </c>
      <c r="AB251" s="27">
        <v>0</v>
      </c>
      <c r="AC251" s="25">
        <v>0</v>
      </c>
      <c r="AD251" s="25">
        <v>0</v>
      </c>
      <c r="AE251" s="25">
        <v>0</v>
      </c>
      <c r="AF251" s="25">
        <f t="shared" si="1"/>
        <v>42240</v>
      </c>
      <c r="AG251" s="25">
        <f t="shared" si="2"/>
        <v>3520</v>
      </c>
      <c r="AH251" s="25">
        <v>0</v>
      </c>
      <c r="AI251" s="25">
        <v>0</v>
      </c>
      <c r="AJ251" s="25">
        <v>0</v>
      </c>
      <c r="AK251" s="30">
        <f t="shared" si="3"/>
        <v>8371.5</v>
      </c>
      <c r="AL251" s="16"/>
      <c r="AM251" s="16"/>
      <c r="AN251" s="16"/>
    </row>
    <row r="252" spans="1:40" ht="15.75" customHeight="1">
      <c r="A252" s="16"/>
      <c r="B252" s="31">
        <v>233</v>
      </c>
      <c r="C252" s="423"/>
      <c r="D252" s="36" t="s">
        <v>50</v>
      </c>
      <c r="E252" s="23">
        <v>71.400000000000006</v>
      </c>
      <c r="F252" s="28">
        <v>7</v>
      </c>
      <c r="G252" s="25">
        <f>'REPRO SEPTIEMBRE'!G278</f>
        <v>0</v>
      </c>
      <c r="H252" s="28">
        <v>7</v>
      </c>
      <c r="I252" s="25">
        <f>'REPRO SEPTIEMBRE'!H278</f>
        <v>0</v>
      </c>
      <c r="J252" s="28">
        <v>7</v>
      </c>
      <c r="K252" s="25">
        <f>'REPRO SEPTIEMBRE'!I278</f>
        <v>0</v>
      </c>
      <c r="L252" s="28">
        <v>7</v>
      </c>
      <c r="M252" s="35">
        <f>'REPRO SEPTIEMBRE'!J278</f>
        <v>0</v>
      </c>
      <c r="N252" s="28">
        <v>7</v>
      </c>
      <c r="O252" s="25">
        <f>'REPRO SEPTIEMBRE'!K278</f>
        <v>0</v>
      </c>
      <c r="P252" s="28">
        <v>7</v>
      </c>
      <c r="Q252" s="25">
        <f>'REPRO SEPTIEMBRE'!L278</f>
        <v>0</v>
      </c>
      <c r="R252" s="28">
        <v>7</v>
      </c>
      <c r="S252" s="25">
        <f>'REPRO SEPTIEMBRE'!M278</f>
        <v>0</v>
      </c>
      <c r="T252" s="28">
        <v>7</v>
      </c>
      <c r="U252" s="25">
        <f>'REPRO SEPTIEMBRE'!N278</f>
        <v>15493.800000000003</v>
      </c>
      <c r="V252" s="24">
        <v>0</v>
      </c>
      <c r="W252" s="25">
        <v>0</v>
      </c>
      <c r="X252" s="24">
        <v>0</v>
      </c>
      <c r="Y252" s="25">
        <v>0</v>
      </c>
      <c r="Z252" s="24">
        <v>0</v>
      </c>
      <c r="AA252" s="25">
        <v>0</v>
      </c>
      <c r="AB252" s="27">
        <v>0</v>
      </c>
      <c r="AC252" s="25">
        <v>0</v>
      </c>
      <c r="AD252" s="25">
        <v>0</v>
      </c>
      <c r="AE252" s="25">
        <v>0</v>
      </c>
      <c r="AF252" s="25">
        <f t="shared" si="1"/>
        <v>147840</v>
      </c>
      <c r="AG252" s="25">
        <f t="shared" si="2"/>
        <v>12320</v>
      </c>
      <c r="AH252" s="25">
        <v>0</v>
      </c>
      <c r="AI252" s="25">
        <v>0</v>
      </c>
      <c r="AJ252" s="25">
        <v>0</v>
      </c>
      <c r="AK252" s="30">
        <f t="shared" si="3"/>
        <v>27813.800000000003</v>
      </c>
      <c r="AL252" s="16"/>
      <c r="AM252" s="16"/>
      <c r="AN252" s="16"/>
    </row>
    <row r="253" spans="1:40" ht="15.75" customHeight="1">
      <c r="A253" s="16"/>
      <c r="B253" s="31">
        <v>234</v>
      </c>
      <c r="C253" s="423"/>
      <c r="D253" s="36" t="s">
        <v>50</v>
      </c>
      <c r="E253" s="23">
        <v>71.400000000000006</v>
      </c>
      <c r="F253" s="28">
        <v>1</v>
      </c>
      <c r="G253" s="25">
        <f>'REPRO SEPTIEMBRE'!G279</f>
        <v>0</v>
      </c>
      <c r="H253" s="28">
        <v>1</v>
      </c>
      <c r="I253" s="25">
        <f>'REPRO SEPTIEMBRE'!H279</f>
        <v>0</v>
      </c>
      <c r="J253" s="28">
        <v>1</v>
      </c>
      <c r="K253" s="25">
        <f>'REPRO SEPTIEMBRE'!I279</f>
        <v>0</v>
      </c>
      <c r="L253" s="28">
        <v>1</v>
      </c>
      <c r="M253" s="35">
        <f>'REPRO SEPTIEMBRE'!J279</f>
        <v>0</v>
      </c>
      <c r="N253" s="28">
        <v>1</v>
      </c>
      <c r="O253" s="25">
        <f>'REPRO SEPTIEMBRE'!K279</f>
        <v>0</v>
      </c>
      <c r="P253" s="28">
        <v>1</v>
      </c>
      <c r="Q253" s="25">
        <f>'REPRO SEPTIEMBRE'!L279</f>
        <v>0</v>
      </c>
      <c r="R253" s="28">
        <v>1</v>
      </c>
      <c r="S253" s="25">
        <f>'REPRO SEPTIEMBRE'!M279</f>
        <v>0</v>
      </c>
      <c r="T253" s="28">
        <v>1</v>
      </c>
      <c r="U253" s="25">
        <f>'REPRO SEPTIEMBRE'!N279</f>
        <v>0</v>
      </c>
      <c r="V253" s="24">
        <v>0</v>
      </c>
      <c r="W253" s="25">
        <v>0</v>
      </c>
      <c r="X253" s="24">
        <v>0</v>
      </c>
      <c r="Y253" s="25">
        <v>0</v>
      </c>
      <c r="Z253" s="24">
        <v>0</v>
      </c>
      <c r="AA253" s="25">
        <v>0</v>
      </c>
      <c r="AB253" s="27">
        <v>0</v>
      </c>
      <c r="AC253" s="25">
        <v>0</v>
      </c>
      <c r="AD253" s="25">
        <v>0</v>
      </c>
      <c r="AE253" s="25">
        <v>0</v>
      </c>
      <c r="AF253" s="25">
        <f t="shared" si="1"/>
        <v>21120</v>
      </c>
      <c r="AG253" s="25">
        <f t="shared" si="2"/>
        <v>1760</v>
      </c>
      <c r="AH253" s="25">
        <v>0</v>
      </c>
      <c r="AI253" s="25">
        <v>0</v>
      </c>
      <c r="AJ253" s="25">
        <v>0</v>
      </c>
      <c r="AK253" s="30">
        <f t="shared" si="3"/>
        <v>1760</v>
      </c>
      <c r="AL253" s="16"/>
      <c r="AM253" s="16"/>
      <c r="AN253" s="16"/>
    </row>
    <row r="254" spans="1:40" ht="15.75" customHeight="1">
      <c r="A254" s="16"/>
      <c r="B254" s="31">
        <v>235</v>
      </c>
      <c r="C254" s="423"/>
      <c r="D254" s="36" t="s">
        <v>47</v>
      </c>
      <c r="E254" s="23">
        <v>72.540000000000006</v>
      </c>
      <c r="F254" s="28">
        <v>3</v>
      </c>
      <c r="G254" s="25">
        <f>'REPRO SEPTIEMBRE'!G280</f>
        <v>0</v>
      </c>
      <c r="H254" s="28">
        <v>3</v>
      </c>
      <c r="I254" s="25">
        <f>'REPRO SEPTIEMBRE'!H280</f>
        <v>0</v>
      </c>
      <c r="J254" s="28">
        <v>3</v>
      </c>
      <c r="K254" s="25">
        <f>'REPRO SEPTIEMBRE'!I280</f>
        <v>0</v>
      </c>
      <c r="L254" s="28">
        <v>3</v>
      </c>
      <c r="M254" s="35">
        <f>'REPRO SEPTIEMBRE'!J280</f>
        <v>0</v>
      </c>
      <c r="N254" s="28">
        <v>3</v>
      </c>
      <c r="O254" s="25">
        <f>'REPRO SEPTIEMBRE'!K280</f>
        <v>0</v>
      </c>
      <c r="P254" s="28">
        <v>3</v>
      </c>
      <c r="Q254" s="25">
        <f>'REPRO SEPTIEMBRE'!L280</f>
        <v>0</v>
      </c>
      <c r="R254" s="28">
        <v>3</v>
      </c>
      <c r="S254" s="25">
        <f>'REPRO SEPTIEMBRE'!M280</f>
        <v>0</v>
      </c>
      <c r="T254" s="28">
        <v>3</v>
      </c>
      <c r="U254" s="25">
        <f>'REPRO SEPTIEMBRE'!N280</f>
        <v>6746.22</v>
      </c>
      <c r="V254" s="24">
        <v>0</v>
      </c>
      <c r="W254" s="25">
        <v>0</v>
      </c>
      <c r="X254" s="24">
        <v>0</v>
      </c>
      <c r="Y254" s="25">
        <v>0</v>
      </c>
      <c r="Z254" s="24">
        <v>0</v>
      </c>
      <c r="AA254" s="25">
        <v>0</v>
      </c>
      <c r="AB254" s="27">
        <v>0</v>
      </c>
      <c r="AC254" s="25">
        <v>0</v>
      </c>
      <c r="AD254" s="25">
        <v>0</v>
      </c>
      <c r="AE254" s="25">
        <v>0</v>
      </c>
      <c r="AF254" s="25">
        <f t="shared" si="1"/>
        <v>63360</v>
      </c>
      <c r="AG254" s="25">
        <f t="shared" si="2"/>
        <v>5280</v>
      </c>
      <c r="AH254" s="25">
        <v>0</v>
      </c>
      <c r="AI254" s="25">
        <v>0</v>
      </c>
      <c r="AJ254" s="25">
        <v>0</v>
      </c>
      <c r="AK254" s="30">
        <f t="shared" si="3"/>
        <v>12026.220000000001</v>
      </c>
      <c r="AL254" s="16"/>
      <c r="AM254" s="16"/>
      <c r="AN254" s="16"/>
    </row>
    <row r="255" spans="1:40" ht="15.75" customHeight="1">
      <c r="A255" s="16"/>
      <c r="B255" s="21">
        <v>236</v>
      </c>
      <c r="C255" s="423"/>
      <c r="D255" s="36" t="s">
        <v>61</v>
      </c>
      <c r="E255" s="23">
        <v>80.86</v>
      </c>
      <c r="F255" s="28">
        <v>2</v>
      </c>
      <c r="G255" s="25">
        <f>'REPRO SEPTIEMBRE'!G281</f>
        <v>0</v>
      </c>
      <c r="H255" s="28">
        <v>2</v>
      </c>
      <c r="I255" s="25">
        <f>'REPRO SEPTIEMBRE'!H281</f>
        <v>0</v>
      </c>
      <c r="J255" s="28">
        <v>2</v>
      </c>
      <c r="K255" s="25">
        <f>'REPRO SEPTIEMBRE'!I281</f>
        <v>0</v>
      </c>
      <c r="L255" s="28">
        <v>2</v>
      </c>
      <c r="M255" s="35">
        <f>'REPRO SEPTIEMBRE'!J281</f>
        <v>0</v>
      </c>
      <c r="N255" s="28">
        <v>2</v>
      </c>
      <c r="O255" s="25">
        <f>'REPRO SEPTIEMBRE'!K281</f>
        <v>0</v>
      </c>
      <c r="P255" s="28">
        <v>2</v>
      </c>
      <c r="Q255" s="25">
        <f>'REPRO SEPTIEMBRE'!L281</f>
        <v>0</v>
      </c>
      <c r="R255" s="28">
        <v>2</v>
      </c>
      <c r="S255" s="25">
        <f>'REPRO SEPTIEMBRE'!M281</f>
        <v>0</v>
      </c>
      <c r="T255" s="28">
        <v>2</v>
      </c>
      <c r="U255" s="25">
        <f>'REPRO SEPTIEMBRE'!N281</f>
        <v>5013.32</v>
      </c>
      <c r="V255" s="24">
        <v>0</v>
      </c>
      <c r="W255" s="25">
        <v>0</v>
      </c>
      <c r="X255" s="24">
        <v>0</v>
      </c>
      <c r="Y255" s="25">
        <v>0</v>
      </c>
      <c r="Z255" s="24">
        <v>0</v>
      </c>
      <c r="AA255" s="25">
        <v>0</v>
      </c>
      <c r="AB255" s="27">
        <v>0</v>
      </c>
      <c r="AC255" s="25">
        <v>0</v>
      </c>
      <c r="AD255" s="25">
        <v>0</v>
      </c>
      <c r="AE255" s="25">
        <v>0</v>
      </c>
      <c r="AF255" s="25">
        <f t="shared" si="1"/>
        <v>42240</v>
      </c>
      <c r="AG255" s="25">
        <f t="shared" si="2"/>
        <v>3520</v>
      </c>
      <c r="AH255" s="25">
        <v>0</v>
      </c>
      <c r="AI255" s="25">
        <v>0</v>
      </c>
      <c r="AJ255" s="25">
        <v>0</v>
      </c>
      <c r="AK255" s="30">
        <f t="shared" si="3"/>
        <v>8533.32</v>
      </c>
      <c r="AL255" s="16"/>
      <c r="AM255" s="16"/>
      <c r="AN255" s="16"/>
    </row>
    <row r="256" spans="1:40" ht="15.75" customHeight="1">
      <c r="A256" s="16"/>
      <c r="B256" s="31">
        <v>237</v>
      </c>
      <c r="C256" s="423"/>
      <c r="D256" s="46" t="s">
        <v>65</v>
      </c>
      <c r="E256" s="23">
        <v>75.64</v>
      </c>
      <c r="F256" s="28">
        <v>1</v>
      </c>
      <c r="G256" s="25">
        <f>'REPRO SEPTIEMBRE'!G282</f>
        <v>0</v>
      </c>
      <c r="H256" s="28">
        <v>1</v>
      </c>
      <c r="I256" s="25">
        <f>'REPRO SEPTIEMBRE'!H282</f>
        <v>0</v>
      </c>
      <c r="J256" s="28">
        <v>1</v>
      </c>
      <c r="K256" s="25">
        <f>'REPRO SEPTIEMBRE'!I282</f>
        <v>0</v>
      </c>
      <c r="L256" s="28">
        <v>1</v>
      </c>
      <c r="M256" s="35">
        <f>'REPRO SEPTIEMBRE'!J282</f>
        <v>0</v>
      </c>
      <c r="N256" s="28">
        <v>1</v>
      </c>
      <c r="O256" s="25">
        <f>'REPRO SEPTIEMBRE'!K282</f>
        <v>0</v>
      </c>
      <c r="P256" s="28">
        <v>1</v>
      </c>
      <c r="Q256" s="25">
        <f>'REPRO SEPTIEMBRE'!L282</f>
        <v>0</v>
      </c>
      <c r="R256" s="28">
        <v>1</v>
      </c>
      <c r="S256" s="25">
        <f>'REPRO SEPTIEMBRE'!M282</f>
        <v>0</v>
      </c>
      <c r="T256" s="28">
        <v>1</v>
      </c>
      <c r="U256" s="25">
        <f>'REPRO SEPTIEMBRE'!N282</f>
        <v>2344.84</v>
      </c>
      <c r="V256" s="24">
        <v>0</v>
      </c>
      <c r="W256" s="25">
        <v>0</v>
      </c>
      <c r="X256" s="24">
        <v>0</v>
      </c>
      <c r="Y256" s="25">
        <v>0</v>
      </c>
      <c r="Z256" s="24">
        <v>0</v>
      </c>
      <c r="AA256" s="25">
        <v>0</v>
      </c>
      <c r="AB256" s="27">
        <v>0</v>
      </c>
      <c r="AC256" s="25">
        <v>0</v>
      </c>
      <c r="AD256" s="25">
        <v>0</v>
      </c>
      <c r="AE256" s="25">
        <v>0</v>
      </c>
      <c r="AF256" s="25">
        <f t="shared" si="1"/>
        <v>21120</v>
      </c>
      <c r="AG256" s="25">
        <f t="shared" si="2"/>
        <v>1760</v>
      </c>
      <c r="AH256" s="25">
        <v>0</v>
      </c>
      <c r="AI256" s="25">
        <v>0</v>
      </c>
      <c r="AJ256" s="25">
        <v>0</v>
      </c>
      <c r="AK256" s="30">
        <f t="shared" si="3"/>
        <v>4104.84</v>
      </c>
      <c r="AL256" s="16"/>
      <c r="AM256" s="16"/>
      <c r="AN256" s="16"/>
    </row>
    <row r="257" spans="1:40" ht="15.75" customHeight="1">
      <c r="A257" s="16"/>
      <c r="B257" s="31">
        <v>238</v>
      </c>
      <c r="C257" s="423"/>
      <c r="D257" s="36" t="s">
        <v>55</v>
      </c>
      <c r="E257" s="23">
        <v>77.59</v>
      </c>
      <c r="F257" s="28">
        <v>1</v>
      </c>
      <c r="G257" s="25">
        <f>'REPRO SEPTIEMBRE'!G283</f>
        <v>0</v>
      </c>
      <c r="H257" s="28">
        <v>1</v>
      </c>
      <c r="I257" s="25">
        <f>'REPRO SEPTIEMBRE'!H283</f>
        <v>0</v>
      </c>
      <c r="J257" s="28">
        <v>1</v>
      </c>
      <c r="K257" s="25">
        <f>'REPRO SEPTIEMBRE'!I283</f>
        <v>0</v>
      </c>
      <c r="L257" s="28">
        <v>1</v>
      </c>
      <c r="M257" s="35">
        <f>'REPRO SEPTIEMBRE'!J283</f>
        <v>0</v>
      </c>
      <c r="N257" s="28">
        <v>1</v>
      </c>
      <c r="O257" s="25">
        <f>'REPRO SEPTIEMBRE'!K283</f>
        <v>0</v>
      </c>
      <c r="P257" s="28">
        <v>1</v>
      </c>
      <c r="Q257" s="25">
        <f>'REPRO SEPTIEMBRE'!L283</f>
        <v>0</v>
      </c>
      <c r="R257" s="28">
        <v>1</v>
      </c>
      <c r="S257" s="25">
        <f>'REPRO SEPTIEMBRE'!M283</f>
        <v>0</v>
      </c>
      <c r="T257" s="28">
        <v>1</v>
      </c>
      <c r="U257" s="25">
        <f>'REPRO SEPTIEMBRE'!N283</f>
        <v>0</v>
      </c>
      <c r="V257" s="24">
        <v>0</v>
      </c>
      <c r="W257" s="25">
        <v>0</v>
      </c>
      <c r="X257" s="24">
        <v>0</v>
      </c>
      <c r="Y257" s="25">
        <v>0</v>
      </c>
      <c r="Z257" s="24">
        <v>0</v>
      </c>
      <c r="AA257" s="25">
        <v>0</v>
      </c>
      <c r="AB257" s="27">
        <v>0</v>
      </c>
      <c r="AC257" s="25">
        <v>0</v>
      </c>
      <c r="AD257" s="25">
        <v>0</v>
      </c>
      <c r="AE257" s="25">
        <v>0</v>
      </c>
      <c r="AF257" s="25">
        <f t="shared" si="1"/>
        <v>21120</v>
      </c>
      <c r="AG257" s="25">
        <f t="shared" si="2"/>
        <v>1760</v>
      </c>
      <c r="AH257" s="25">
        <v>0</v>
      </c>
      <c r="AI257" s="25">
        <v>0</v>
      </c>
      <c r="AJ257" s="25">
        <v>0</v>
      </c>
      <c r="AK257" s="30">
        <f t="shared" si="3"/>
        <v>1760</v>
      </c>
      <c r="AL257" s="16"/>
      <c r="AM257" s="16"/>
      <c r="AN257" s="16"/>
    </row>
    <row r="258" spans="1:40" ht="15.75" customHeight="1">
      <c r="A258" s="16"/>
      <c r="B258" s="31">
        <v>239</v>
      </c>
      <c r="C258" s="423"/>
      <c r="D258" s="36" t="s">
        <v>38</v>
      </c>
      <c r="E258" s="23">
        <v>71.400000000000006</v>
      </c>
      <c r="F258" s="28">
        <v>1</v>
      </c>
      <c r="G258" s="25">
        <f>'REPRO SEPTIEMBRE'!G284</f>
        <v>0</v>
      </c>
      <c r="H258" s="28">
        <v>1</v>
      </c>
      <c r="I258" s="25">
        <f>'REPRO SEPTIEMBRE'!H284</f>
        <v>0</v>
      </c>
      <c r="J258" s="28">
        <v>1</v>
      </c>
      <c r="K258" s="25">
        <f>'REPRO SEPTIEMBRE'!I284</f>
        <v>0</v>
      </c>
      <c r="L258" s="28">
        <v>1</v>
      </c>
      <c r="M258" s="35">
        <f>'REPRO SEPTIEMBRE'!J284</f>
        <v>0</v>
      </c>
      <c r="N258" s="28">
        <v>1</v>
      </c>
      <c r="O258" s="25">
        <f>'REPRO SEPTIEMBRE'!K284</f>
        <v>0</v>
      </c>
      <c r="P258" s="28">
        <v>1</v>
      </c>
      <c r="Q258" s="25">
        <f>'REPRO SEPTIEMBRE'!L284</f>
        <v>0</v>
      </c>
      <c r="R258" s="28">
        <v>1</v>
      </c>
      <c r="S258" s="25">
        <f>'REPRO SEPTIEMBRE'!M284</f>
        <v>0</v>
      </c>
      <c r="T258" s="28">
        <v>1</v>
      </c>
      <c r="U258" s="25">
        <f>'REPRO SEPTIEMBRE'!N284</f>
        <v>0</v>
      </c>
      <c r="V258" s="24">
        <v>0</v>
      </c>
      <c r="W258" s="25">
        <v>0</v>
      </c>
      <c r="X258" s="24">
        <v>0</v>
      </c>
      <c r="Y258" s="25">
        <v>0</v>
      </c>
      <c r="Z258" s="24">
        <v>0</v>
      </c>
      <c r="AA258" s="25">
        <v>0</v>
      </c>
      <c r="AB258" s="27">
        <v>0</v>
      </c>
      <c r="AC258" s="25">
        <v>0</v>
      </c>
      <c r="AD258" s="25">
        <v>0</v>
      </c>
      <c r="AE258" s="25">
        <v>0</v>
      </c>
      <c r="AF258" s="25">
        <f t="shared" si="1"/>
        <v>21120</v>
      </c>
      <c r="AG258" s="25">
        <f t="shared" si="2"/>
        <v>1760</v>
      </c>
      <c r="AH258" s="25">
        <v>0</v>
      </c>
      <c r="AI258" s="25">
        <v>0</v>
      </c>
      <c r="AJ258" s="25">
        <v>0</v>
      </c>
      <c r="AK258" s="30">
        <f t="shared" si="3"/>
        <v>1760</v>
      </c>
      <c r="AL258" s="16"/>
      <c r="AM258" s="16"/>
      <c r="AN258" s="16"/>
    </row>
    <row r="259" spans="1:40" ht="15.75" customHeight="1">
      <c r="A259" s="16"/>
      <c r="B259" s="21">
        <v>240</v>
      </c>
      <c r="C259" s="423"/>
      <c r="D259" s="36" t="s">
        <v>69</v>
      </c>
      <c r="E259" s="23">
        <v>73.59</v>
      </c>
      <c r="F259" s="28">
        <v>1</v>
      </c>
      <c r="G259" s="25">
        <f>'REPRO SEPTIEMBRE'!G285</f>
        <v>0</v>
      </c>
      <c r="H259" s="28">
        <v>1</v>
      </c>
      <c r="I259" s="25">
        <f>'REPRO SEPTIEMBRE'!H285</f>
        <v>0</v>
      </c>
      <c r="J259" s="28">
        <v>1</v>
      </c>
      <c r="K259" s="25">
        <f>'REPRO SEPTIEMBRE'!I285</f>
        <v>0</v>
      </c>
      <c r="L259" s="28">
        <v>1</v>
      </c>
      <c r="M259" s="35">
        <f>'REPRO SEPTIEMBRE'!J285</f>
        <v>0</v>
      </c>
      <c r="N259" s="28">
        <v>1</v>
      </c>
      <c r="O259" s="25">
        <f>'REPRO SEPTIEMBRE'!K285</f>
        <v>0</v>
      </c>
      <c r="P259" s="28">
        <v>1</v>
      </c>
      <c r="Q259" s="25">
        <f>'REPRO SEPTIEMBRE'!L285</f>
        <v>0</v>
      </c>
      <c r="R259" s="28">
        <v>1</v>
      </c>
      <c r="S259" s="25">
        <f>'REPRO SEPTIEMBRE'!M285</f>
        <v>0</v>
      </c>
      <c r="T259" s="28">
        <v>1</v>
      </c>
      <c r="U259" s="25">
        <f>'REPRO SEPTIEMBRE'!N285</f>
        <v>0</v>
      </c>
      <c r="V259" s="24">
        <v>0</v>
      </c>
      <c r="W259" s="25">
        <v>0</v>
      </c>
      <c r="X259" s="24">
        <v>0</v>
      </c>
      <c r="Y259" s="25">
        <v>0</v>
      </c>
      <c r="Z259" s="24">
        <v>0</v>
      </c>
      <c r="AA259" s="25">
        <v>0</v>
      </c>
      <c r="AB259" s="27">
        <v>0</v>
      </c>
      <c r="AC259" s="25">
        <v>0</v>
      </c>
      <c r="AD259" s="25">
        <v>0</v>
      </c>
      <c r="AE259" s="25">
        <v>0</v>
      </c>
      <c r="AF259" s="25">
        <f t="shared" si="1"/>
        <v>21120</v>
      </c>
      <c r="AG259" s="25">
        <f t="shared" si="2"/>
        <v>1760</v>
      </c>
      <c r="AH259" s="25">
        <v>0</v>
      </c>
      <c r="AI259" s="25">
        <v>0</v>
      </c>
      <c r="AJ259" s="25">
        <v>0</v>
      </c>
      <c r="AK259" s="30">
        <f t="shared" si="3"/>
        <v>1760</v>
      </c>
      <c r="AL259" s="16"/>
      <c r="AM259" s="16"/>
      <c r="AN259" s="16"/>
    </row>
    <row r="260" spans="1:40" ht="15.75" customHeight="1">
      <c r="A260" s="16"/>
      <c r="B260" s="31">
        <v>241</v>
      </c>
      <c r="C260" s="423"/>
      <c r="D260" s="36" t="s">
        <v>36</v>
      </c>
      <c r="E260" s="23">
        <v>72.540000000000006</v>
      </c>
      <c r="F260" s="28">
        <v>2</v>
      </c>
      <c r="G260" s="25">
        <f>'REPRO SEPTIEMBRE'!G286</f>
        <v>4497.4800000000005</v>
      </c>
      <c r="H260" s="28">
        <v>2</v>
      </c>
      <c r="I260" s="25">
        <f>'REPRO SEPTIEMBRE'!H286</f>
        <v>4062.2400000000002</v>
      </c>
      <c r="J260" s="28">
        <v>2</v>
      </c>
      <c r="K260" s="25">
        <f>'REPRO SEPTIEMBRE'!I286</f>
        <v>4497.4800000000005</v>
      </c>
      <c r="L260" s="28">
        <v>2</v>
      </c>
      <c r="M260" s="35">
        <f>'REPRO SEPTIEMBRE'!J286</f>
        <v>0</v>
      </c>
      <c r="N260" s="28">
        <v>2</v>
      </c>
      <c r="O260" s="25">
        <f>'REPRO SEPTIEMBRE'!K286</f>
        <v>0</v>
      </c>
      <c r="P260" s="28">
        <v>2</v>
      </c>
      <c r="Q260" s="25">
        <f>'REPRO SEPTIEMBRE'!L286</f>
        <v>0</v>
      </c>
      <c r="R260" s="28">
        <v>2</v>
      </c>
      <c r="S260" s="25">
        <f>'REPRO SEPTIEMBRE'!M286</f>
        <v>0</v>
      </c>
      <c r="T260" s="28">
        <v>2</v>
      </c>
      <c r="U260" s="25">
        <f>'REPRO SEPTIEMBRE'!N286</f>
        <v>0</v>
      </c>
      <c r="V260" s="24">
        <v>0</v>
      </c>
      <c r="W260" s="25">
        <v>0</v>
      </c>
      <c r="X260" s="24">
        <v>0</v>
      </c>
      <c r="Y260" s="25">
        <v>0</v>
      </c>
      <c r="Z260" s="24">
        <v>0</v>
      </c>
      <c r="AA260" s="25">
        <v>0</v>
      </c>
      <c r="AB260" s="27">
        <v>0</v>
      </c>
      <c r="AC260" s="25">
        <v>0</v>
      </c>
      <c r="AD260" s="25">
        <v>0</v>
      </c>
      <c r="AE260" s="25">
        <v>0</v>
      </c>
      <c r="AF260" s="25">
        <f t="shared" si="1"/>
        <v>42240</v>
      </c>
      <c r="AG260" s="25">
        <f t="shared" si="2"/>
        <v>3520</v>
      </c>
      <c r="AH260" s="25">
        <v>0</v>
      </c>
      <c r="AI260" s="25">
        <v>0</v>
      </c>
      <c r="AJ260" s="25">
        <v>0</v>
      </c>
      <c r="AK260" s="30">
        <f t="shared" si="3"/>
        <v>16577.2</v>
      </c>
      <c r="AL260" s="16"/>
      <c r="AM260" s="16"/>
      <c r="AN260" s="16"/>
    </row>
    <row r="261" spans="1:40" ht="15.75" customHeight="1">
      <c r="A261" s="16"/>
      <c r="B261" s="21">
        <v>242</v>
      </c>
      <c r="C261" s="423"/>
      <c r="D261" s="36" t="s">
        <v>37</v>
      </c>
      <c r="E261" s="23">
        <v>71.400000000000006</v>
      </c>
      <c r="F261" s="28">
        <v>13</v>
      </c>
      <c r="G261" s="25">
        <f>'REPRO SEPTIEMBRE'!G287</f>
        <v>28774.2</v>
      </c>
      <c r="H261" s="28">
        <v>13</v>
      </c>
      <c r="I261" s="25">
        <f>'REPRO SEPTIEMBRE'!H287</f>
        <v>25989.600000000002</v>
      </c>
      <c r="J261" s="28">
        <v>13</v>
      </c>
      <c r="K261" s="25">
        <f>'REPRO SEPTIEMBRE'!I287</f>
        <v>28774.2</v>
      </c>
      <c r="L261" s="28">
        <v>13</v>
      </c>
      <c r="M261" s="35">
        <f>'REPRO SEPTIEMBRE'!J287</f>
        <v>0</v>
      </c>
      <c r="N261" s="28">
        <v>13</v>
      </c>
      <c r="O261" s="25">
        <f>'REPRO SEPTIEMBRE'!K287</f>
        <v>0</v>
      </c>
      <c r="P261" s="28">
        <v>13</v>
      </c>
      <c r="Q261" s="25">
        <f>'REPRO SEPTIEMBRE'!L287</f>
        <v>0</v>
      </c>
      <c r="R261" s="28">
        <v>13</v>
      </c>
      <c r="S261" s="25">
        <f>'REPRO SEPTIEMBRE'!M287</f>
        <v>0</v>
      </c>
      <c r="T261" s="28">
        <v>13</v>
      </c>
      <c r="U261" s="25">
        <f>'REPRO SEPTIEMBRE'!N287</f>
        <v>0</v>
      </c>
      <c r="V261" s="24">
        <v>0</v>
      </c>
      <c r="W261" s="25">
        <v>0</v>
      </c>
      <c r="X261" s="24">
        <v>0</v>
      </c>
      <c r="Y261" s="25">
        <v>0</v>
      </c>
      <c r="Z261" s="24">
        <v>0</v>
      </c>
      <c r="AA261" s="25">
        <v>0</v>
      </c>
      <c r="AB261" s="27">
        <v>0</v>
      </c>
      <c r="AC261" s="25">
        <v>0</v>
      </c>
      <c r="AD261" s="25">
        <v>0</v>
      </c>
      <c r="AE261" s="25">
        <v>0</v>
      </c>
      <c r="AF261" s="25">
        <f t="shared" si="1"/>
        <v>274560</v>
      </c>
      <c r="AG261" s="25">
        <f t="shared" si="2"/>
        <v>22880</v>
      </c>
      <c r="AH261" s="25">
        <v>0</v>
      </c>
      <c r="AI261" s="25">
        <v>0</v>
      </c>
      <c r="AJ261" s="25">
        <v>0</v>
      </c>
      <c r="AK261" s="30">
        <f t="shared" si="3"/>
        <v>106418</v>
      </c>
      <c r="AL261" s="16"/>
      <c r="AM261" s="16"/>
      <c r="AN261" s="16"/>
    </row>
    <row r="262" spans="1:40" ht="15.75" customHeight="1">
      <c r="A262" s="16"/>
      <c r="B262" s="31">
        <v>243</v>
      </c>
      <c r="C262" s="423"/>
      <c r="D262" s="36" t="s">
        <v>37</v>
      </c>
      <c r="E262" s="23">
        <v>71.400000000000006</v>
      </c>
      <c r="F262" s="28">
        <v>2</v>
      </c>
      <c r="G262" s="25">
        <f>'REPRO SEPTIEMBRE'!G288</f>
        <v>0</v>
      </c>
      <c r="H262" s="28">
        <v>2</v>
      </c>
      <c r="I262" s="25">
        <f>'REPRO SEPTIEMBRE'!H288</f>
        <v>0</v>
      </c>
      <c r="J262" s="28">
        <v>2</v>
      </c>
      <c r="K262" s="25">
        <f>'REPRO SEPTIEMBRE'!I288</f>
        <v>0</v>
      </c>
      <c r="L262" s="28">
        <v>2</v>
      </c>
      <c r="M262" s="35">
        <f>'REPRO SEPTIEMBRE'!J288</f>
        <v>4284</v>
      </c>
      <c r="N262" s="28">
        <v>2</v>
      </c>
      <c r="O262" s="25">
        <f>'REPRO SEPTIEMBRE'!K288</f>
        <v>4426.8</v>
      </c>
      <c r="P262" s="28">
        <v>2</v>
      </c>
      <c r="Q262" s="25">
        <f>'REPRO SEPTIEMBRE'!L288</f>
        <v>4284</v>
      </c>
      <c r="R262" s="28">
        <v>2</v>
      </c>
      <c r="S262" s="25">
        <f>'REPRO SEPTIEMBRE'!M288</f>
        <v>0</v>
      </c>
      <c r="T262" s="28">
        <v>2</v>
      </c>
      <c r="U262" s="25">
        <f>'REPRO SEPTIEMBRE'!N288</f>
        <v>0</v>
      </c>
      <c r="V262" s="24">
        <v>0</v>
      </c>
      <c r="W262" s="25">
        <v>0</v>
      </c>
      <c r="X262" s="24">
        <v>0</v>
      </c>
      <c r="Y262" s="25">
        <v>0</v>
      </c>
      <c r="Z262" s="24">
        <v>0</v>
      </c>
      <c r="AA262" s="25">
        <v>0</v>
      </c>
      <c r="AB262" s="27">
        <v>0</v>
      </c>
      <c r="AC262" s="25">
        <v>0</v>
      </c>
      <c r="AD262" s="25">
        <v>0</v>
      </c>
      <c r="AE262" s="25">
        <v>0</v>
      </c>
      <c r="AF262" s="25">
        <f t="shared" si="1"/>
        <v>42240</v>
      </c>
      <c r="AG262" s="25">
        <f t="shared" si="2"/>
        <v>3520</v>
      </c>
      <c r="AH262" s="25">
        <v>0</v>
      </c>
      <c r="AI262" s="25">
        <v>0</v>
      </c>
      <c r="AJ262" s="25">
        <v>0</v>
      </c>
      <c r="AK262" s="30">
        <f t="shared" si="3"/>
        <v>16514.8</v>
      </c>
      <c r="AL262" s="16"/>
      <c r="AM262" s="16"/>
      <c r="AN262" s="16"/>
    </row>
    <row r="263" spans="1:40" ht="15.75" customHeight="1">
      <c r="A263" s="16"/>
      <c r="B263" s="31">
        <v>244</v>
      </c>
      <c r="C263" s="423"/>
      <c r="D263" s="36" t="s">
        <v>37</v>
      </c>
      <c r="E263" s="23">
        <v>71.400000000000006</v>
      </c>
      <c r="F263" s="28">
        <v>1</v>
      </c>
      <c r="G263" s="25">
        <f>'REPRO SEPTIEMBRE'!G289</f>
        <v>2213.4</v>
      </c>
      <c r="H263" s="28">
        <v>1</v>
      </c>
      <c r="I263" s="25">
        <f>'REPRO SEPTIEMBRE'!H289</f>
        <v>1999.2000000000003</v>
      </c>
      <c r="J263" s="28">
        <v>1</v>
      </c>
      <c r="K263" s="25">
        <f>'REPRO SEPTIEMBRE'!I289</f>
        <v>0</v>
      </c>
      <c r="L263" s="28">
        <v>1</v>
      </c>
      <c r="M263" s="35">
        <f>'REPRO SEPTIEMBRE'!J289</f>
        <v>0</v>
      </c>
      <c r="N263" s="28">
        <v>1</v>
      </c>
      <c r="O263" s="25">
        <f>'REPRO SEPTIEMBRE'!K289</f>
        <v>0</v>
      </c>
      <c r="P263" s="28">
        <v>1</v>
      </c>
      <c r="Q263" s="25">
        <f>'REPRO SEPTIEMBRE'!L289</f>
        <v>0</v>
      </c>
      <c r="R263" s="28">
        <v>1</v>
      </c>
      <c r="S263" s="25">
        <f>'REPRO SEPTIEMBRE'!M289</f>
        <v>0</v>
      </c>
      <c r="T263" s="28">
        <v>1</v>
      </c>
      <c r="U263" s="25">
        <f>'REPRO SEPTIEMBRE'!N289</f>
        <v>0</v>
      </c>
      <c r="V263" s="24">
        <v>0</v>
      </c>
      <c r="W263" s="25">
        <v>0</v>
      </c>
      <c r="X263" s="24">
        <v>0</v>
      </c>
      <c r="Y263" s="25">
        <v>0</v>
      </c>
      <c r="Z263" s="24">
        <v>0</v>
      </c>
      <c r="AA263" s="25">
        <v>0</v>
      </c>
      <c r="AB263" s="27">
        <v>0</v>
      </c>
      <c r="AC263" s="25">
        <v>0</v>
      </c>
      <c r="AD263" s="25">
        <v>0</v>
      </c>
      <c r="AE263" s="25">
        <v>0</v>
      </c>
      <c r="AF263" s="25">
        <f t="shared" si="1"/>
        <v>21120</v>
      </c>
      <c r="AG263" s="25">
        <f t="shared" si="2"/>
        <v>1760</v>
      </c>
      <c r="AH263" s="25">
        <v>0</v>
      </c>
      <c r="AI263" s="25">
        <v>0</v>
      </c>
      <c r="AJ263" s="25">
        <v>0</v>
      </c>
      <c r="AK263" s="30">
        <f t="shared" si="3"/>
        <v>5972.6</v>
      </c>
      <c r="AL263" s="16"/>
      <c r="AM263" s="16"/>
      <c r="AN263" s="16"/>
    </row>
    <row r="264" spans="1:40" ht="15.75" customHeight="1">
      <c r="A264" s="16"/>
      <c r="B264" s="31">
        <v>245</v>
      </c>
      <c r="C264" s="423"/>
      <c r="D264" s="36" t="s">
        <v>38</v>
      </c>
      <c r="E264" s="23">
        <v>71.400000000000006</v>
      </c>
      <c r="F264" s="28">
        <v>2</v>
      </c>
      <c r="G264" s="25">
        <f>'REPRO SEPTIEMBRE'!G290</f>
        <v>4426.8</v>
      </c>
      <c r="H264" s="28">
        <v>2</v>
      </c>
      <c r="I264" s="25">
        <f>'REPRO SEPTIEMBRE'!H290</f>
        <v>3998.4000000000005</v>
      </c>
      <c r="J264" s="28">
        <v>2</v>
      </c>
      <c r="K264" s="25">
        <f>'REPRO SEPTIEMBRE'!I290</f>
        <v>4426.8</v>
      </c>
      <c r="L264" s="28">
        <v>2</v>
      </c>
      <c r="M264" s="35">
        <f>'REPRO SEPTIEMBRE'!J290</f>
        <v>0</v>
      </c>
      <c r="N264" s="28">
        <v>2</v>
      </c>
      <c r="O264" s="25">
        <f>'REPRO SEPTIEMBRE'!K290</f>
        <v>0</v>
      </c>
      <c r="P264" s="28">
        <v>2</v>
      </c>
      <c r="Q264" s="25">
        <f>'REPRO SEPTIEMBRE'!L290</f>
        <v>0</v>
      </c>
      <c r="R264" s="28">
        <v>2</v>
      </c>
      <c r="S264" s="25">
        <f>'REPRO SEPTIEMBRE'!M290</f>
        <v>0</v>
      </c>
      <c r="T264" s="28">
        <v>2</v>
      </c>
      <c r="U264" s="25">
        <f>'REPRO SEPTIEMBRE'!N290</f>
        <v>0</v>
      </c>
      <c r="V264" s="24">
        <v>0</v>
      </c>
      <c r="W264" s="25">
        <v>0</v>
      </c>
      <c r="X264" s="24">
        <v>0</v>
      </c>
      <c r="Y264" s="25">
        <v>0</v>
      </c>
      <c r="Z264" s="24">
        <v>0</v>
      </c>
      <c r="AA264" s="25">
        <v>0</v>
      </c>
      <c r="AB264" s="27">
        <v>0</v>
      </c>
      <c r="AC264" s="25">
        <v>0</v>
      </c>
      <c r="AD264" s="25">
        <v>0</v>
      </c>
      <c r="AE264" s="25">
        <v>0</v>
      </c>
      <c r="AF264" s="25">
        <f t="shared" si="1"/>
        <v>42240</v>
      </c>
      <c r="AG264" s="25">
        <f t="shared" si="2"/>
        <v>3520</v>
      </c>
      <c r="AH264" s="25">
        <v>0</v>
      </c>
      <c r="AI264" s="25">
        <v>0</v>
      </c>
      <c r="AJ264" s="25">
        <v>0</v>
      </c>
      <c r="AK264" s="30">
        <f t="shared" si="3"/>
        <v>16372</v>
      </c>
      <c r="AL264" s="16"/>
      <c r="AM264" s="16"/>
      <c r="AN264" s="16"/>
    </row>
    <row r="265" spans="1:40" ht="15.75" customHeight="1">
      <c r="A265" s="16"/>
      <c r="B265" s="21">
        <v>246</v>
      </c>
      <c r="C265" s="423"/>
      <c r="D265" s="36" t="s">
        <v>70</v>
      </c>
      <c r="E265" s="23">
        <v>80.86</v>
      </c>
      <c r="F265" s="28">
        <v>1</v>
      </c>
      <c r="G265" s="25">
        <f>'REPRO SEPTIEMBRE'!G291</f>
        <v>2506.66</v>
      </c>
      <c r="H265" s="28">
        <v>1</v>
      </c>
      <c r="I265" s="25">
        <f>'REPRO SEPTIEMBRE'!H291</f>
        <v>2264.08</v>
      </c>
      <c r="J265" s="28">
        <v>1</v>
      </c>
      <c r="K265" s="25">
        <f>'REPRO SEPTIEMBRE'!I291</f>
        <v>2506.66</v>
      </c>
      <c r="L265" s="28">
        <v>1</v>
      </c>
      <c r="M265" s="35">
        <f>'REPRO SEPTIEMBRE'!J291</f>
        <v>0</v>
      </c>
      <c r="N265" s="28">
        <v>1</v>
      </c>
      <c r="O265" s="25">
        <f>'REPRO SEPTIEMBRE'!K291</f>
        <v>0</v>
      </c>
      <c r="P265" s="28">
        <v>1</v>
      </c>
      <c r="Q265" s="25">
        <f>'REPRO SEPTIEMBRE'!L291</f>
        <v>0</v>
      </c>
      <c r="R265" s="28">
        <v>1</v>
      </c>
      <c r="S265" s="25">
        <f>'REPRO SEPTIEMBRE'!M291</f>
        <v>0</v>
      </c>
      <c r="T265" s="28">
        <v>1</v>
      </c>
      <c r="U265" s="25">
        <f>'REPRO SEPTIEMBRE'!N291</f>
        <v>0</v>
      </c>
      <c r="V265" s="24">
        <v>0</v>
      </c>
      <c r="W265" s="25">
        <v>0</v>
      </c>
      <c r="X265" s="24">
        <v>0</v>
      </c>
      <c r="Y265" s="25">
        <v>0</v>
      </c>
      <c r="Z265" s="24">
        <v>0</v>
      </c>
      <c r="AA265" s="25">
        <v>0</v>
      </c>
      <c r="AB265" s="27">
        <v>0</v>
      </c>
      <c r="AC265" s="25">
        <v>0</v>
      </c>
      <c r="AD265" s="25">
        <v>0</v>
      </c>
      <c r="AE265" s="25">
        <v>0</v>
      </c>
      <c r="AF265" s="25">
        <f t="shared" si="1"/>
        <v>21120</v>
      </c>
      <c r="AG265" s="25">
        <f t="shared" si="2"/>
        <v>1760</v>
      </c>
      <c r="AH265" s="25">
        <v>0</v>
      </c>
      <c r="AI265" s="25">
        <v>0</v>
      </c>
      <c r="AJ265" s="25">
        <v>0</v>
      </c>
      <c r="AK265" s="30">
        <f t="shared" si="3"/>
        <v>9037.4</v>
      </c>
      <c r="AL265" s="16"/>
      <c r="AM265" s="16"/>
      <c r="AN265" s="16"/>
    </row>
    <row r="266" spans="1:40" ht="15.75" customHeight="1">
      <c r="A266" s="16"/>
      <c r="B266" s="31">
        <v>247</v>
      </c>
      <c r="C266" s="423"/>
      <c r="D266" s="36" t="s">
        <v>70</v>
      </c>
      <c r="E266" s="23">
        <v>80.86</v>
      </c>
      <c r="F266" s="28">
        <v>1</v>
      </c>
      <c r="G266" s="25">
        <f>'REPRO SEPTIEMBRE'!G292</f>
        <v>0</v>
      </c>
      <c r="H266" s="28">
        <v>1</v>
      </c>
      <c r="I266" s="25">
        <f>'REPRO SEPTIEMBRE'!H292</f>
        <v>0</v>
      </c>
      <c r="J266" s="28">
        <v>1</v>
      </c>
      <c r="K266" s="25">
        <f>'REPRO SEPTIEMBRE'!I292</f>
        <v>0</v>
      </c>
      <c r="L266" s="28">
        <v>1</v>
      </c>
      <c r="M266" s="35">
        <f>'REPRO SEPTIEMBRE'!J292</f>
        <v>2425.8000000000002</v>
      </c>
      <c r="N266" s="28">
        <v>1</v>
      </c>
      <c r="O266" s="25">
        <f>'REPRO SEPTIEMBRE'!K292</f>
        <v>2506.66</v>
      </c>
      <c r="P266" s="28">
        <v>1</v>
      </c>
      <c r="Q266" s="25">
        <f>'REPRO SEPTIEMBRE'!L292</f>
        <v>2425.8000000000002</v>
      </c>
      <c r="R266" s="28">
        <v>1</v>
      </c>
      <c r="S266" s="25">
        <f>'REPRO SEPTIEMBRE'!M292</f>
        <v>0</v>
      </c>
      <c r="T266" s="28">
        <v>1</v>
      </c>
      <c r="U266" s="25">
        <f>'REPRO SEPTIEMBRE'!N292</f>
        <v>0</v>
      </c>
      <c r="V266" s="24">
        <v>0</v>
      </c>
      <c r="W266" s="25">
        <v>0</v>
      </c>
      <c r="X266" s="24">
        <v>0</v>
      </c>
      <c r="Y266" s="25">
        <v>0</v>
      </c>
      <c r="Z266" s="24">
        <v>0</v>
      </c>
      <c r="AA266" s="25">
        <v>0</v>
      </c>
      <c r="AB266" s="27">
        <v>0</v>
      </c>
      <c r="AC266" s="25">
        <v>0</v>
      </c>
      <c r="AD266" s="25">
        <v>0</v>
      </c>
      <c r="AE266" s="25">
        <v>0</v>
      </c>
      <c r="AF266" s="25">
        <f t="shared" si="1"/>
        <v>21120</v>
      </c>
      <c r="AG266" s="25">
        <f t="shared" si="2"/>
        <v>1760</v>
      </c>
      <c r="AH266" s="25">
        <v>0</v>
      </c>
      <c r="AI266" s="25">
        <v>0</v>
      </c>
      <c r="AJ266" s="25">
        <v>0</v>
      </c>
      <c r="AK266" s="30">
        <f t="shared" si="3"/>
        <v>9118.26</v>
      </c>
      <c r="AL266" s="16"/>
      <c r="AM266" s="16"/>
      <c r="AN266" s="16"/>
    </row>
    <row r="267" spans="1:40" ht="15.75" customHeight="1">
      <c r="A267" s="16"/>
      <c r="B267" s="31">
        <v>248</v>
      </c>
      <c r="C267" s="423"/>
      <c r="D267" s="36" t="s">
        <v>50</v>
      </c>
      <c r="E267" s="23">
        <v>71.400000000000006</v>
      </c>
      <c r="F267" s="28">
        <v>1</v>
      </c>
      <c r="G267" s="25">
        <f>'REPRO SEPTIEMBRE'!G293</f>
        <v>0</v>
      </c>
      <c r="H267" s="28">
        <v>1</v>
      </c>
      <c r="I267" s="25">
        <f>'REPRO SEPTIEMBRE'!H293</f>
        <v>3070.2000000000003</v>
      </c>
      <c r="J267" s="28">
        <v>1</v>
      </c>
      <c r="K267" s="25">
        <f>'REPRO SEPTIEMBRE'!I293</f>
        <v>2213.4</v>
      </c>
      <c r="L267" s="28">
        <v>1</v>
      </c>
      <c r="M267" s="35">
        <f>'REPRO SEPTIEMBRE'!J293</f>
        <v>0</v>
      </c>
      <c r="N267" s="28">
        <v>1</v>
      </c>
      <c r="O267" s="25">
        <f>'REPRO SEPTIEMBRE'!K293</f>
        <v>0</v>
      </c>
      <c r="P267" s="28">
        <v>1</v>
      </c>
      <c r="Q267" s="25">
        <f>'REPRO SEPTIEMBRE'!L293</f>
        <v>0</v>
      </c>
      <c r="R267" s="28">
        <v>1</v>
      </c>
      <c r="S267" s="25">
        <f>'REPRO SEPTIEMBRE'!M293</f>
        <v>0</v>
      </c>
      <c r="T267" s="28">
        <v>1</v>
      </c>
      <c r="U267" s="25">
        <f>'REPRO SEPTIEMBRE'!N293</f>
        <v>0</v>
      </c>
      <c r="V267" s="24">
        <v>0</v>
      </c>
      <c r="W267" s="25">
        <v>0</v>
      </c>
      <c r="X267" s="24">
        <v>0</v>
      </c>
      <c r="Y267" s="25">
        <v>0</v>
      </c>
      <c r="Z267" s="24">
        <v>0</v>
      </c>
      <c r="AA267" s="25">
        <v>0</v>
      </c>
      <c r="AB267" s="27">
        <v>0</v>
      </c>
      <c r="AC267" s="25">
        <v>0</v>
      </c>
      <c r="AD267" s="25">
        <v>0</v>
      </c>
      <c r="AE267" s="25">
        <v>0</v>
      </c>
      <c r="AF267" s="25">
        <f t="shared" si="1"/>
        <v>21120</v>
      </c>
      <c r="AG267" s="25">
        <f t="shared" si="2"/>
        <v>1760</v>
      </c>
      <c r="AH267" s="25">
        <v>0</v>
      </c>
      <c r="AI267" s="25">
        <v>0</v>
      </c>
      <c r="AJ267" s="25">
        <v>0</v>
      </c>
      <c r="AK267" s="30">
        <f t="shared" si="3"/>
        <v>7043.6</v>
      </c>
      <c r="AL267" s="16"/>
      <c r="AM267" s="16"/>
      <c r="AN267" s="16"/>
    </row>
    <row r="268" spans="1:40" ht="15.75" customHeight="1">
      <c r="A268" s="16"/>
      <c r="B268" s="31">
        <v>249</v>
      </c>
      <c r="C268" s="423"/>
      <c r="D268" s="36" t="s">
        <v>37</v>
      </c>
      <c r="E268" s="23">
        <v>71.400000000000006</v>
      </c>
      <c r="F268" s="28">
        <v>4</v>
      </c>
      <c r="G268" s="25">
        <f>'REPRO SEPTIEMBRE'!G294</f>
        <v>0</v>
      </c>
      <c r="H268" s="28">
        <v>4</v>
      </c>
      <c r="I268" s="25">
        <f>'REPRO SEPTIEMBRE'!H294</f>
        <v>12280.800000000001</v>
      </c>
      <c r="J268" s="28">
        <v>4</v>
      </c>
      <c r="K268" s="25">
        <f>'REPRO SEPTIEMBRE'!I294</f>
        <v>8853.6</v>
      </c>
      <c r="L268" s="28">
        <v>4</v>
      </c>
      <c r="M268" s="35">
        <f>'REPRO SEPTIEMBRE'!J294</f>
        <v>0</v>
      </c>
      <c r="N268" s="28">
        <v>4</v>
      </c>
      <c r="O268" s="25">
        <f>'REPRO SEPTIEMBRE'!K294</f>
        <v>0</v>
      </c>
      <c r="P268" s="28">
        <v>4</v>
      </c>
      <c r="Q268" s="25">
        <f>'REPRO SEPTIEMBRE'!L294</f>
        <v>0</v>
      </c>
      <c r="R268" s="28">
        <v>4</v>
      </c>
      <c r="S268" s="25">
        <f>'REPRO SEPTIEMBRE'!M294</f>
        <v>0</v>
      </c>
      <c r="T268" s="28">
        <v>4</v>
      </c>
      <c r="U268" s="25">
        <f>'REPRO SEPTIEMBRE'!N294</f>
        <v>0</v>
      </c>
      <c r="V268" s="24">
        <v>0</v>
      </c>
      <c r="W268" s="25">
        <v>0</v>
      </c>
      <c r="X268" s="24">
        <v>0</v>
      </c>
      <c r="Y268" s="25">
        <v>0</v>
      </c>
      <c r="Z268" s="24">
        <v>0</v>
      </c>
      <c r="AA268" s="25">
        <v>0</v>
      </c>
      <c r="AB268" s="27">
        <v>0</v>
      </c>
      <c r="AC268" s="25">
        <v>0</v>
      </c>
      <c r="AD268" s="25">
        <v>0</v>
      </c>
      <c r="AE268" s="25">
        <v>0</v>
      </c>
      <c r="AF268" s="25">
        <f t="shared" si="1"/>
        <v>84480</v>
      </c>
      <c r="AG268" s="25">
        <f t="shared" si="2"/>
        <v>7040</v>
      </c>
      <c r="AH268" s="25">
        <v>0</v>
      </c>
      <c r="AI268" s="25">
        <v>0</v>
      </c>
      <c r="AJ268" s="25">
        <v>0</v>
      </c>
      <c r="AK268" s="30">
        <f t="shared" si="3"/>
        <v>28174.400000000001</v>
      </c>
      <c r="AL268" s="16"/>
      <c r="AM268" s="16"/>
      <c r="AN268" s="16"/>
    </row>
    <row r="269" spans="1:40" ht="15.75" customHeight="1">
      <c r="A269" s="16"/>
      <c r="B269" s="21">
        <v>250</v>
      </c>
      <c r="C269" s="423"/>
      <c r="D269" s="36" t="s">
        <v>71</v>
      </c>
      <c r="E269" s="23">
        <v>72.540000000000006</v>
      </c>
      <c r="F269" s="28">
        <v>1</v>
      </c>
      <c r="G269" s="25">
        <f>'REPRO SEPTIEMBRE'!G295</f>
        <v>2248.7400000000002</v>
      </c>
      <c r="H269" s="28">
        <v>1</v>
      </c>
      <c r="I269" s="25">
        <f>'REPRO SEPTIEMBRE'!H295</f>
        <v>2031.1200000000001</v>
      </c>
      <c r="J269" s="28">
        <v>1</v>
      </c>
      <c r="K269" s="25">
        <f>'REPRO SEPTIEMBRE'!I295</f>
        <v>2248.7400000000002</v>
      </c>
      <c r="L269" s="28">
        <v>1</v>
      </c>
      <c r="M269" s="35">
        <f>'REPRO SEPTIEMBRE'!J295</f>
        <v>0</v>
      </c>
      <c r="N269" s="28">
        <v>1</v>
      </c>
      <c r="O269" s="25">
        <f>'REPRO SEPTIEMBRE'!K295</f>
        <v>0</v>
      </c>
      <c r="P269" s="28">
        <v>1</v>
      </c>
      <c r="Q269" s="25">
        <f>'REPRO SEPTIEMBRE'!L295</f>
        <v>0</v>
      </c>
      <c r="R269" s="28">
        <v>1</v>
      </c>
      <c r="S269" s="25">
        <f>'REPRO SEPTIEMBRE'!M295</f>
        <v>0</v>
      </c>
      <c r="T269" s="28">
        <v>1</v>
      </c>
      <c r="U269" s="25">
        <f>'REPRO SEPTIEMBRE'!N295</f>
        <v>0</v>
      </c>
      <c r="V269" s="24">
        <v>0</v>
      </c>
      <c r="W269" s="25">
        <v>0</v>
      </c>
      <c r="X269" s="24">
        <v>0</v>
      </c>
      <c r="Y269" s="25">
        <v>0</v>
      </c>
      <c r="Z269" s="24">
        <v>0</v>
      </c>
      <c r="AA269" s="25">
        <v>0</v>
      </c>
      <c r="AB269" s="27">
        <v>0</v>
      </c>
      <c r="AC269" s="25">
        <v>0</v>
      </c>
      <c r="AD269" s="25">
        <v>0</v>
      </c>
      <c r="AE269" s="25">
        <v>0</v>
      </c>
      <c r="AF269" s="25">
        <f t="shared" si="1"/>
        <v>21120</v>
      </c>
      <c r="AG269" s="25">
        <f t="shared" si="2"/>
        <v>1760</v>
      </c>
      <c r="AH269" s="25">
        <v>0</v>
      </c>
      <c r="AI269" s="25">
        <v>0</v>
      </c>
      <c r="AJ269" s="25">
        <v>0</v>
      </c>
      <c r="AK269" s="30">
        <f t="shared" si="3"/>
        <v>8288.6</v>
      </c>
      <c r="AL269" s="16"/>
      <c r="AM269" s="16"/>
      <c r="AN269" s="16"/>
    </row>
    <row r="270" spans="1:40" ht="15.75" customHeight="1">
      <c r="A270" s="16"/>
      <c r="B270" s="31">
        <v>251</v>
      </c>
      <c r="C270" s="423"/>
      <c r="D270" s="36" t="s">
        <v>50</v>
      </c>
      <c r="E270" s="23">
        <v>71.400000000000006</v>
      </c>
      <c r="F270" s="28">
        <v>3</v>
      </c>
      <c r="G270" s="25">
        <f>'REPRO SEPTIEMBRE'!G296</f>
        <v>6640.2000000000007</v>
      </c>
      <c r="H270" s="28">
        <v>3</v>
      </c>
      <c r="I270" s="25">
        <f>'REPRO SEPTIEMBRE'!H296</f>
        <v>5997.6</v>
      </c>
      <c r="J270" s="28">
        <v>3</v>
      </c>
      <c r="K270" s="25">
        <f>'REPRO SEPTIEMBRE'!I296</f>
        <v>6640.2000000000007</v>
      </c>
      <c r="L270" s="28">
        <v>3</v>
      </c>
      <c r="M270" s="35">
        <f>'REPRO SEPTIEMBRE'!J296</f>
        <v>0</v>
      </c>
      <c r="N270" s="28">
        <v>3</v>
      </c>
      <c r="O270" s="25">
        <f>'REPRO SEPTIEMBRE'!K296</f>
        <v>0</v>
      </c>
      <c r="P270" s="28">
        <v>3</v>
      </c>
      <c r="Q270" s="25">
        <f>'REPRO SEPTIEMBRE'!L296</f>
        <v>0</v>
      </c>
      <c r="R270" s="28">
        <v>3</v>
      </c>
      <c r="S270" s="25">
        <f>'REPRO SEPTIEMBRE'!M296</f>
        <v>0</v>
      </c>
      <c r="T270" s="28">
        <v>3</v>
      </c>
      <c r="U270" s="25">
        <f>'REPRO SEPTIEMBRE'!N296</f>
        <v>0</v>
      </c>
      <c r="V270" s="24">
        <v>0</v>
      </c>
      <c r="W270" s="25">
        <v>0</v>
      </c>
      <c r="X270" s="24">
        <v>0</v>
      </c>
      <c r="Y270" s="25">
        <v>0</v>
      </c>
      <c r="Z270" s="24">
        <v>0</v>
      </c>
      <c r="AA270" s="25">
        <v>0</v>
      </c>
      <c r="AB270" s="27">
        <v>0</v>
      </c>
      <c r="AC270" s="25">
        <v>0</v>
      </c>
      <c r="AD270" s="25">
        <v>0</v>
      </c>
      <c r="AE270" s="25">
        <v>0</v>
      </c>
      <c r="AF270" s="25">
        <f t="shared" si="1"/>
        <v>63360</v>
      </c>
      <c r="AG270" s="25">
        <f t="shared" si="2"/>
        <v>5280</v>
      </c>
      <c r="AH270" s="25">
        <v>0</v>
      </c>
      <c r="AI270" s="25">
        <v>0</v>
      </c>
      <c r="AJ270" s="25">
        <v>0</v>
      </c>
      <c r="AK270" s="30">
        <f t="shared" si="3"/>
        <v>24558</v>
      </c>
      <c r="AL270" s="16"/>
      <c r="AM270" s="16"/>
      <c r="AN270" s="16"/>
    </row>
    <row r="271" spans="1:40" ht="15.75" customHeight="1">
      <c r="A271" s="16"/>
      <c r="B271" s="31">
        <v>252</v>
      </c>
      <c r="C271" s="423"/>
      <c r="D271" s="36" t="s">
        <v>70</v>
      </c>
      <c r="E271" s="23">
        <v>80.86</v>
      </c>
      <c r="F271" s="28">
        <v>1</v>
      </c>
      <c r="G271" s="25">
        <f>'REPRO SEPTIEMBRE'!G297</f>
        <v>0</v>
      </c>
      <c r="H271" s="28">
        <v>1</v>
      </c>
      <c r="I271" s="25">
        <f>'REPRO SEPTIEMBRE'!H297</f>
        <v>0</v>
      </c>
      <c r="J271" s="28">
        <v>1</v>
      </c>
      <c r="K271" s="25">
        <f>'REPRO SEPTIEMBRE'!I297</f>
        <v>0</v>
      </c>
      <c r="L271" s="28">
        <v>1</v>
      </c>
      <c r="M271" s="35">
        <f>'REPRO SEPTIEMBRE'!J297</f>
        <v>0</v>
      </c>
      <c r="N271" s="28">
        <v>1</v>
      </c>
      <c r="O271" s="25">
        <f>'REPRO SEPTIEMBRE'!K297</f>
        <v>0</v>
      </c>
      <c r="P271" s="28">
        <v>1</v>
      </c>
      <c r="Q271" s="25">
        <f>'REPRO SEPTIEMBRE'!L297</f>
        <v>0</v>
      </c>
      <c r="R271" s="28">
        <v>1</v>
      </c>
      <c r="S271" s="25">
        <f>'REPRO SEPTIEMBRE'!M297</f>
        <v>2506.66</v>
      </c>
      <c r="T271" s="28">
        <v>1</v>
      </c>
      <c r="U271" s="25">
        <f>'REPRO SEPTIEMBRE'!N297</f>
        <v>2506.66</v>
      </c>
      <c r="V271" s="24">
        <v>0</v>
      </c>
      <c r="W271" s="25">
        <v>0</v>
      </c>
      <c r="X271" s="24">
        <v>0</v>
      </c>
      <c r="Y271" s="25">
        <v>0</v>
      </c>
      <c r="Z271" s="24">
        <v>0</v>
      </c>
      <c r="AA271" s="25">
        <v>0</v>
      </c>
      <c r="AB271" s="27">
        <v>0</v>
      </c>
      <c r="AC271" s="25">
        <v>0</v>
      </c>
      <c r="AD271" s="25">
        <v>0</v>
      </c>
      <c r="AE271" s="25">
        <v>0</v>
      </c>
      <c r="AF271" s="25">
        <f t="shared" si="1"/>
        <v>21120</v>
      </c>
      <c r="AG271" s="25">
        <f t="shared" si="2"/>
        <v>1760</v>
      </c>
      <c r="AH271" s="25">
        <v>0</v>
      </c>
      <c r="AI271" s="25">
        <v>0</v>
      </c>
      <c r="AJ271" s="25">
        <v>0</v>
      </c>
      <c r="AK271" s="30">
        <f t="shared" si="3"/>
        <v>6773.32</v>
      </c>
      <c r="AL271" s="16"/>
      <c r="AM271" s="16"/>
      <c r="AN271" s="16"/>
    </row>
    <row r="272" spans="1:40" ht="15.75" customHeight="1">
      <c r="A272" s="16"/>
      <c r="B272" s="31">
        <v>253</v>
      </c>
      <c r="C272" s="423"/>
      <c r="D272" s="36" t="s">
        <v>37</v>
      </c>
      <c r="E272" s="23">
        <v>71.400000000000006</v>
      </c>
      <c r="F272" s="28">
        <v>2</v>
      </c>
      <c r="G272" s="25">
        <f>'REPRO SEPTIEMBRE'!G298</f>
        <v>0</v>
      </c>
      <c r="H272" s="28">
        <v>2</v>
      </c>
      <c r="I272" s="25">
        <f>'REPRO SEPTIEMBRE'!H298</f>
        <v>0</v>
      </c>
      <c r="J272" s="28">
        <v>2</v>
      </c>
      <c r="K272" s="25">
        <f>'REPRO SEPTIEMBRE'!I298</f>
        <v>0</v>
      </c>
      <c r="L272" s="28">
        <v>2</v>
      </c>
      <c r="M272" s="35">
        <f>'REPRO SEPTIEMBRE'!J298</f>
        <v>0</v>
      </c>
      <c r="N272" s="28">
        <v>2</v>
      </c>
      <c r="O272" s="25">
        <f>'REPRO SEPTIEMBRE'!K298</f>
        <v>0</v>
      </c>
      <c r="P272" s="28">
        <v>2</v>
      </c>
      <c r="Q272" s="25">
        <f>'REPRO SEPTIEMBRE'!L298</f>
        <v>0</v>
      </c>
      <c r="R272" s="28">
        <v>2</v>
      </c>
      <c r="S272" s="25">
        <f>'REPRO SEPTIEMBRE'!M298</f>
        <v>4426.8</v>
      </c>
      <c r="T272" s="28">
        <v>2</v>
      </c>
      <c r="U272" s="25">
        <f>'REPRO SEPTIEMBRE'!N298</f>
        <v>4426.8</v>
      </c>
      <c r="V272" s="24">
        <v>0</v>
      </c>
      <c r="W272" s="25">
        <v>0</v>
      </c>
      <c r="X272" s="24">
        <v>0</v>
      </c>
      <c r="Y272" s="25">
        <v>0</v>
      </c>
      <c r="Z272" s="24">
        <v>0</v>
      </c>
      <c r="AA272" s="25">
        <v>0</v>
      </c>
      <c r="AB272" s="27">
        <v>0</v>
      </c>
      <c r="AC272" s="25">
        <v>0</v>
      </c>
      <c r="AD272" s="25">
        <v>0</v>
      </c>
      <c r="AE272" s="25">
        <v>0</v>
      </c>
      <c r="AF272" s="25">
        <f t="shared" si="1"/>
        <v>42240</v>
      </c>
      <c r="AG272" s="25">
        <f t="shared" si="2"/>
        <v>3520</v>
      </c>
      <c r="AH272" s="25">
        <v>0</v>
      </c>
      <c r="AI272" s="25">
        <v>0</v>
      </c>
      <c r="AJ272" s="25">
        <v>0</v>
      </c>
      <c r="AK272" s="30">
        <f t="shared" si="3"/>
        <v>12373.6</v>
      </c>
      <c r="AL272" s="16"/>
      <c r="AM272" s="16"/>
      <c r="AN272" s="16"/>
    </row>
    <row r="273" spans="1:40" ht="15.75" customHeight="1">
      <c r="A273" s="16"/>
      <c r="B273" s="21">
        <v>254</v>
      </c>
      <c r="C273" s="423"/>
      <c r="D273" s="36" t="s">
        <v>37</v>
      </c>
      <c r="E273" s="23">
        <v>71.400000000000006</v>
      </c>
      <c r="F273" s="28">
        <v>1</v>
      </c>
      <c r="G273" s="25">
        <f>'REPRO SEPTIEMBRE'!G299</f>
        <v>2213.4</v>
      </c>
      <c r="H273" s="28">
        <v>1</v>
      </c>
      <c r="I273" s="25">
        <f>'REPRO SEPTIEMBRE'!H299</f>
        <v>1999.2000000000003</v>
      </c>
      <c r="J273" s="28">
        <v>1</v>
      </c>
      <c r="K273" s="25">
        <f>'REPRO SEPTIEMBRE'!I299</f>
        <v>2213.4</v>
      </c>
      <c r="L273" s="28">
        <v>1</v>
      </c>
      <c r="M273" s="35">
        <f>'REPRO SEPTIEMBRE'!J299</f>
        <v>2142</v>
      </c>
      <c r="N273" s="28">
        <v>1</v>
      </c>
      <c r="O273" s="25">
        <f>'REPRO SEPTIEMBRE'!K299</f>
        <v>2213.4</v>
      </c>
      <c r="P273" s="28">
        <v>1</v>
      </c>
      <c r="Q273" s="25">
        <f>'REPRO SEPTIEMBRE'!L299</f>
        <v>2142</v>
      </c>
      <c r="R273" s="28">
        <v>1</v>
      </c>
      <c r="S273" s="25">
        <f>'REPRO SEPTIEMBRE'!M299</f>
        <v>2213.4</v>
      </c>
      <c r="T273" s="28">
        <v>1</v>
      </c>
      <c r="U273" s="25">
        <f>'REPRO SEPTIEMBRE'!N299</f>
        <v>0</v>
      </c>
      <c r="V273" s="24">
        <v>0</v>
      </c>
      <c r="W273" s="25">
        <v>0</v>
      </c>
      <c r="X273" s="24">
        <v>0</v>
      </c>
      <c r="Y273" s="25">
        <v>0</v>
      </c>
      <c r="Z273" s="24">
        <v>0</v>
      </c>
      <c r="AA273" s="25">
        <v>0</v>
      </c>
      <c r="AB273" s="27">
        <v>0</v>
      </c>
      <c r="AC273" s="25">
        <v>0</v>
      </c>
      <c r="AD273" s="25">
        <v>0</v>
      </c>
      <c r="AE273" s="25">
        <v>0</v>
      </c>
      <c r="AF273" s="25">
        <f t="shared" si="1"/>
        <v>21120</v>
      </c>
      <c r="AG273" s="25">
        <f t="shared" si="2"/>
        <v>1760</v>
      </c>
      <c r="AH273" s="25">
        <v>0</v>
      </c>
      <c r="AI273" s="25">
        <v>0</v>
      </c>
      <c r="AJ273" s="25">
        <v>0</v>
      </c>
      <c r="AK273" s="30">
        <f t="shared" si="3"/>
        <v>16896.8</v>
      </c>
      <c r="AL273" s="16"/>
      <c r="AM273" s="16"/>
      <c r="AN273" s="16"/>
    </row>
    <row r="274" spans="1:40" ht="15.75" customHeight="1">
      <c r="A274" s="16"/>
      <c r="B274" s="31">
        <v>255</v>
      </c>
      <c r="C274" s="423"/>
      <c r="D274" s="46" t="s">
        <v>37</v>
      </c>
      <c r="E274" s="23">
        <v>71.400000000000006</v>
      </c>
      <c r="F274" s="28">
        <v>1</v>
      </c>
      <c r="G274" s="25">
        <f>'REPRO SEPTIEMBRE'!G300</f>
        <v>0</v>
      </c>
      <c r="H274" s="28">
        <v>1</v>
      </c>
      <c r="I274" s="25">
        <f>'REPRO SEPTIEMBRE'!H300</f>
        <v>0</v>
      </c>
      <c r="J274" s="28">
        <v>1</v>
      </c>
      <c r="K274" s="25">
        <f>'REPRO SEPTIEMBRE'!I300</f>
        <v>0</v>
      </c>
      <c r="L274" s="28">
        <v>1</v>
      </c>
      <c r="M274" s="35">
        <f>'REPRO SEPTIEMBRE'!J300</f>
        <v>0</v>
      </c>
      <c r="N274" s="28">
        <v>1</v>
      </c>
      <c r="O274" s="25">
        <f>'REPRO SEPTIEMBRE'!K300</f>
        <v>0</v>
      </c>
      <c r="P274" s="28">
        <v>1</v>
      </c>
      <c r="Q274" s="25">
        <f>'REPRO SEPTIEMBRE'!L300</f>
        <v>0</v>
      </c>
      <c r="R274" s="28">
        <v>1</v>
      </c>
      <c r="S274" s="25">
        <f>'REPRO SEPTIEMBRE'!M300</f>
        <v>0</v>
      </c>
      <c r="T274" s="28">
        <v>1</v>
      </c>
      <c r="U274" s="25">
        <f>'REPRO SEPTIEMBRE'!N300</f>
        <v>2213.4</v>
      </c>
      <c r="V274" s="24">
        <v>0</v>
      </c>
      <c r="W274" s="25">
        <v>0</v>
      </c>
      <c r="X274" s="24">
        <v>0</v>
      </c>
      <c r="Y274" s="25">
        <v>0</v>
      </c>
      <c r="Z274" s="24">
        <v>0</v>
      </c>
      <c r="AA274" s="25">
        <v>0</v>
      </c>
      <c r="AB274" s="27">
        <v>0</v>
      </c>
      <c r="AC274" s="25">
        <v>0</v>
      </c>
      <c r="AD274" s="25">
        <v>0</v>
      </c>
      <c r="AE274" s="25">
        <v>0</v>
      </c>
      <c r="AF274" s="25">
        <f t="shared" si="1"/>
        <v>21120</v>
      </c>
      <c r="AG274" s="25">
        <f t="shared" si="2"/>
        <v>1760</v>
      </c>
      <c r="AH274" s="25">
        <v>0</v>
      </c>
      <c r="AI274" s="25">
        <v>0</v>
      </c>
      <c r="AJ274" s="25">
        <v>0</v>
      </c>
      <c r="AK274" s="30">
        <f t="shared" si="3"/>
        <v>3973.4</v>
      </c>
      <c r="AL274" s="16"/>
      <c r="AM274" s="16"/>
      <c r="AN274" s="16"/>
    </row>
    <row r="275" spans="1:40" ht="15.75" customHeight="1">
      <c r="A275" s="16"/>
      <c r="B275" s="31">
        <v>256</v>
      </c>
      <c r="C275" s="423"/>
      <c r="D275" s="36" t="s">
        <v>46</v>
      </c>
      <c r="E275" s="23">
        <v>71.400000000000006</v>
      </c>
      <c r="F275" s="28">
        <v>1</v>
      </c>
      <c r="G275" s="25">
        <f>'REPRO SEPTIEMBRE'!G301</f>
        <v>2213.4</v>
      </c>
      <c r="H275" s="28">
        <v>1</v>
      </c>
      <c r="I275" s="25">
        <f>'REPRO SEPTIEMBRE'!H301</f>
        <v>1999.2000000000003</v>
      </c>
      <c r="J275" s="28">
        <v>1</v>
      </c>
      <c r="K275" s="25">
        <f>'REPRO SEPTIEMBRE'!I301</f>
        <v>2213.4</v>
      </c>
      <c r="L275" s="28">
        <v>1</v>
      </c>
      <c r="M275" s="35">
        <f>'REPRO SEPTIEMBRE'!J301</f>
        <v>2142</v>
      </c>
      <c r="N275" s="28">
        <v>1</v>
      </c>
      <c r="O275" s="25">
        <f>'REPRO SEPTIEMBRE'!K301</f>
        <v>2213.4</v>
      </c>
      <c r="P275" s="28">
        <v>1</v>
      </c>
      <c r="Q275" s="25">
        <f>'REPRO SEPTIEMBRE'!L301</f>
        <v>2142</v>
      </c>
      <c r="R275" s="28">
        <v>1</v>
      </c>
      <c r="S275" s="25">
        <f>'REPRO SEPTIEMBRE'!M301</f>
        <v>2213.4</v>
      </c>
      <c r="T275" s="28">
        <v>1</v>
      </c>
      <c r="U275" s="25">
        <f>'REPRO SEPTIEMBRE'!N301</f>
        <v>0</v>
      </c>
      <c r="V275" s="24">
        <v>0</v>
      </c>
      <c r="W275" s="25">
        <v>0</v>
      </c>
      <c r="X275" s="24">
        <v>0</v>
      </c>
      <c r="Y275" s="25">
        <v>0</v>
      </c>
      <c r="Z275" s="24">
        <v>0</v>
      </c>
      <c r="AA275" s="25">
        <v>0</v>
      </c>
      <c r="AB275" s="27">
        <v>0</v>
      </c>
      <c r="AC275" s="25">
        <v>0</v>
      </c>
      <c r="AD275" s="25">
        <v>0</v>
      </c>
      <c r="AE275" s="25">
        <v>0</v>
      </c>
      <c r="AF275" s="25">
        <f t="shared" si="1"/>
        <v>21120</v>
      </c>
      <c r="AG275" s="25">
        <f t="shared" si="2"/>
        <v>1760</v>
      </c>
      <c r="AH275" s="25">
        <v>0</v>
      </c>
      <c r="AI275" s="25">
        <v>0</v>
      </c>
      <c r="AJ275" s="25">
        <v>0</v>
      </c>
      <c r="AK275" s="30">
        <f t="shared" si="3"/>
        <v>16896.8</v>
      </c>
      <c r="AL275" s="16"/>
      <c r="AM275" s="16"/>
      <c r="AN275" s="16"/>
    </row>
    <row r="276" spans="1:40" ht="15.75" customHeight="1">
      <c r="A276" s="16"/>
      <c r="B276" s="31">
        <v>257</v>
      </c>
      <c r="C276" s="423"/>
      <c r="D276" s="36" t="s">
        <v>46</v>
      </c>
      <c r="E276" s="23">
        <v>71.400000000000006</v>
      </c>
      <c r="F276" s="28">
        <v>1</v>
      </c>
      <c r="G276" s="25">
        <f>'REPRO SEPTIEMBRE'!G302</f>
        <v>0</v>
      </c>
      <c r="H276" s="28">
        <v>1</v>
      </c>
      <c r="I276" s="25">
        <f>'REPRO SEPTIEMBRE'!H302</f>
        <v>0</v>
      </c>
      <c r="J276" s="28">
        <v>1</v>
      </c>
      <c r="K276" s="25">
        <f>'REPRO SEPTIEMBRE'!I302</f>
        <v>0</v>
      </c>
      <c r="L276" s="28">
        <v>1</v>
      </c>
      <c r="M276" s="35">
        <f>'REPRO SEPTIEMBRE'!J302</f>
        <v>0</v>
      </c>
      <c r="N276" s="28">
        <v>1</v>
      </c>
      <c r="O276" s="25">
        <f>'REPRO SEPTIEMBRE'!K302</f>
        <v>0</v>
      </c>
      <c r="P276" s="28">
        <v>1</v>
      </c>
      <c r="Q276" s="25">
        <f>'REPRO SEPTIEMBRE'!L302</f>
        <v>0</v>
      </c>
      <c r="R276" s="28">
        <v>1</v>
      </c>
      <c r="S276" s="25">
        <f>'REPRO SEPTIEMBRE'!M302</f>
        <v>0</v>
      </c>
      <c r="T276" s="28">
        <v>1</v>
      </c>
      <c r="U276" s="25">
        <f>'REPRO SEPTIEMBRE'!N302</f>
        <v>2213.4</v>
      </c>
      <c r="V276" s="24">
        <v>0</v>
      </c>
      <c r="W276" s="25">
        <v>0</v>
      </c>
      <c r="X276" s="24">
        <v>0</v>
      </c>
      <c r="Y276" s="25">
        <v>0</v>
      </c>
      <c r="Z276" s="24">
        <v>0</v>
      </c>
      <c r="AA276" s="25">
        <v>0</v>
      </c>
      <c r="AB276" s="27">
        <v>0</v>
      </c>
      <c r="AC276" s="25">
        <v>0</v>
      </c>
      <c r="AD276" s="25">
        <v>0</v>
      </c>
      <c r="AE276" s="25">
        <v>0</v>
      </c>
      <c r="AF276" s="25">
        <f t="shared" si="1"/>
        <v>21120</v>
      </c>
      <c r="AG276" s="25">
        <f t="shared" si="2"/>
        <v>1760</v>
      </c>
      <c r="AH276" s="25">
        <v>0</v>
      </c>
      <c r="AI276" s="25">
        <v>0</v>
      </c>
      <c r="AJ276" s="25">
        <v>0</v>
      </c>
      <c r="AK276" s="30">
        <f t="shared" si="3"/>
        <v>3973.4</v>
      </c>
      <c r="AL276" s="16"/>
      <c r="AM276" s="16"/>
      <c r="AN276" s="16"/>
    </row>
    <row r="277" spans="1:40" ht="15.75" customHeight="1">
      <c r="A277" s="16"/>
      <c r="B277" s="21">
        <v>258</v>
      </c>
      <c r="C277" s="423"/>
      <c r="D277" s="36" t="s">
        <v>37</v>
      </c>
      <c r="E277" s="23">
        <v>71.400000000000006</v>
      </c>
      <c r="F277" s="28">
        <v>1</v>
      </c>
      <c r="G277" s="25">
        <f>'REPRO SEPTIEMBRE'!G303</f>
        <v>2213.4</v>
      </c>
      <c r="H277" s="28">
        <v>1</v>
      </c>
      <c r="I277" s="25">
        <f>'REPRO SEPTIEMBRE'!H303</f>
        <v>1999.2000000000003</v>
      </c>
      <c r="J277" s="28">
        <v>1</v>
      </c>
      <c r="K277" s="25">
        <f>'REPRO SEPTIEMBRE'!I303</f>
        <v>2213.4</v>
      </c>
      <c r="L277" s="28">
        <v>1</v>
      </c>
      <c r="M277" s="35">
        <f>'REPRO SEPTIEMBRE'!J303</f>
        <v>2142</v>
      </c>
      <c r="N277" s="28">
        <v>1</v>
      </c>
      <c r="O277" s="25">
        <f>'REPRO SEPTIEMBRE'!K303</f>
        <v>2213.4</v>
      </c>
      <c r="P277" s="28">
        <v>1</v>
      </c>
      <c r="Q277" s="25">
        <f>'REPRO SEPTIEMBRE'!L303</f>
        <v>2142</v>
      </c>
      <c r="R277" s="28">
        <v>1</v>
      </c>
      <c r="S277" s="25">
        <f>'REPRO SEPTIEMBRE'!M303</f>
        <v>2213.4</v>
      </c>
      <c r="T277" s="28">
        <v>1</v>
      </c>
      <c r="U277" s="25">
        <f>'REPRO SEPTIEMBRE'!N303</f>
        <v>0</v>
      </c>
      <c r="V277" s="24">
        <v>0</v>
      </c>
      <c r="W277" s="25">
        <v>0</v>
      </c>
      <c r="X277" s="24">
        <v>0</v>
      </c>
      <c r="Y277" s="25">
        <v>0</v>
      </c>
      <c r="Z277" s="24">
        <v>0</v>
      </c>
      <c r="AA277" s="25">
        <v>0</v>
      </c>
      <c r="AB277" s="27">
        <v>0</v>
      </c>
      <c r="AC277" s="25">
        <v>0</v>
      </c>
      <c r="AD277" s="25">
        <v>0</v>
      </c>
      <c r="AE277" s="25">
        <v>0</v>
      </c>
      <c r="AF277" s="25">
        <f t="shared" si="1"/>
        <v>21120</v>
      </c>
      <c r="AG277" s="25">
        <f t="shared" si="2"/>
        <v>1760</v>
      </c>
      <c r="AH277" s="25">
        <v>0</v>
      </c>
      <c r="AI277" s="25">
        <v>0</v>
      </c>
      <c r="AJ277" s="25">
        <v>0</v>
      </c>
      <c r="AK277" s="30">
        <f t="shared" si="3"/>
        <v>16896.8</v>
      </c>
      <c r="AL277" s="16"/>
      <c r="AM277" s="16"/>
      <c r="AN277" s="16"/>
    </row>
    <row r="278" spans="1:40" ht="15.75" customHeight="1">
      <c r="A278" s="16"/>
      <c r="B278" s="31">
        <v>259</v>
      </c>
      <c r="C278" s="423"/>
      <c r="D278" s="36" t="s">
        <v>37</v>
      </c>
      <c r="E278" s="23">
        <v>71.400000000000006</v>
      </c>
      <c r="F278" s="28">
        <v>1</v>
      </c>
      <c r="G278" s="25">
        <f>'REPRO SEPTIEMBRE'!G304</f>
        <v>0</v>
      </c>
      <c r="H278" s="28">
        <v>1</v>
      </c>
      <c r="I278" s="25">
        <f>'REPRO SEPTIEMBRE'!H304</f>
        <v>0</v>
      </c>
      <c r="J278" s="28">
        <v>1</v>
      </c>
      <c r="K278" s="25">
        <f>'REPRO SEPTIEMBRE'!I304</f>
        <v>0</v>
      </c>
      <c r="L278" s="28">
        <v>1</v>
      </c>
      <c r="M278" s="35">
        <f>'REPRO SEPTIEMBRE'!J304</f>
        <v>0</v>
      </c>
      <c r="N278" s="28">
        <v>1</v>
      </c>
      <c r="O278" s="25">
        <f>'REPRO SEPTIEMBRE'!K304</f>
        <v>0</v>
      </c>
      <c r="P278" s="28">
        <v>1</v>
      </c>
      <c r="Q278" s="25">
        <f>'REPRO SEPTIEMBRE'!L304</f>
        <v>0</v>
      </c>
      <c r="R278" s="28">
        <v>1</v>
      </c>
      <c r="S278" s="25">
        <f>'REPRO SEPTIEMBRE'!M304</f>
        <v>0</v>
      </c>
      <c r="T278" s="28">
        <v>1</v>
      </c>
      <c r="U278" s="25">
        <f>'REPRO SEPTIEMBRE'!N304</f>
        <v>2213.4</v>
      </c>
      <c r="V278" s="24">
        <v>0</v>
      </c>
      <c r="W278" s="25">
        <v>0</v>
      </c>
      <c r="X278" s="24">
        <v>0</v>
      </c>
      <c r="Y278" s="25">
        <v>0</v>
      </c>
      <c r="Z278" s="24">
        <v>0</v>
      </c>
      <c r="AA278" s="25">
        <v>0</v>
      </c>
      <c r="AB278" s="27">
        <v>0</v>
      </c>
      <c r="AC278" s="25">
        <v>0</v>
      </c>
      <c r="AD278" s="25">
        <v>0</v>
      </c>
      <c r="AE278" s="25">
        <v>0</v>
      </c>
      <c r="AF278" s="25">
        <f t="shared" si="1"/>
        <v>21120</v>
      </c>
      <c r="AG278" s="25">
        <f t="shared" si="2"/>
        <v>1760</v>
      </c>
      <c r="AH278" s="25">
        <v>0</v>
      </c>
      <c r="AI278" s="25">
        <v>0</v>
      </c>
      <c r="AJ278" s="25">
        <v>0</v>
      </c>
      <c r="AK278" s="30">
        <f t="shared" si="3"/>
        <v>3973.4</v>
      </c>
      <c r="AL278" s="16"/>
      <c r="AM278" s="16"/>
      <c r="AN278" s="16"/>
    </row>
    <row r="279" spans="1:40" ht="15.75" customHeight="1">
      <c r="A279" s="16"/>
      <c r="B279" s="21">
        <v>260</v>
      </c>
      <c r="C279" s="423"/>
      <c r="D279" s="36" t="s">
        <v>37</v>
      </c>
      <c r="E279" s="23">
        <v>71.400000000000006</v>
      </c>
      <c r="F279" s="28">
        <v>1</v>
      </c>
      <c r="G279" s="25">
        <f>'REPRO SEPTIEMBRE'!G305</f>
        <v>2213.4</v>
      </c>
      <c r="H279" s="28">
        <v>1</v>
      </c>
      <c r="I279" s="25">
        <f>'REPRO SEPTIEMBRE'!H305</f>
        <v>1999.2000000000003</v>
      </c>
      <c r="J279" s="28">
        <v>1</v>
      </c>
      <c r="K279" s="25">
        <f>'REPRO SEPTIEMBRE'!I305</f>
        <v>2213.4</v>
      </c>
      <c r="L279" s="28">
        <v>1</v>
      </c>
      <c r="M279" s="35">
        <f>'REPRO SEPTIEMBRE'!J305</f>
        <v>2142</v>
      </c>
      <c r="N279" s="28">
        <v>1</v>
      </c>
      <c r="O279" s="25">
        <f>'REPRO SEPTIEMBRE'!K305</f>
        <v>2213.4</v>
      </c>
      <c r="P279" s="28">
        <v>1</v>
      </c>
      <c r="Q279" s="25">
        <f>'REPRO SEPTIEMBRE'!L305</f>
        <v>2142</v>
      </c>
      <c r="R279" s="28">
        <v>1</v>
      </c>
      <c r="S279" s="25">
        <f>'REPRO SEPTIEMBRE'!M305</f>
        <v>2213.4</v>
      </c>
      <c r="T279" s="28">
        <v>1</v>
      </c>
      <c r="U279" s="25">
        <f>'REPRO SEPTIEMBRE'!N305</f>
        <v>0</v>
      </c>
      <c r="V279" s="24">
        <v>0</v>
      </c>
      <c r="W279" s="25">
        <v>0</v>
      </c>
      <c r="X279" s="24">
        <v>0</v>
      </c>
      <c r="Y279" s="25">
        <v>0</v>
      </c>
      <c r="Z279" s="24">
        <v>0</v>
      </c>
      <c r="AA279" s="25">
        <v>0</v>
      </c>
      <c r="AB279" s="27">
        <v>0</v>
      </c>
      <c r="AC279" s="25">
        <v>0</v>
      </c>
      <c r="AD279" s="25">
        <v>0</v>
      </c>
      <c r="AE279" s="25">
        <v>0</v>
      </c>
      <c r="AF279" s="25">
        <f t="shared" si="1"/>
        <v>21120</v>
      </c>
      <c r="AG279" s="25">
        <f t="shared" si="2"/>
        <v>1760</v>
      </c>
      <c r="AH279" s="25">
        <v>0</v>
      </c>
      <c r="AI279" s="25">
        <v>0</v>
      </c>
      <c r="AJ279" s="25">
        <v>0</v>
      </c>
      <c r="AK279" s="30">
        <f t="shared" si="3"/>
        <v>16896.8</v>
      </c>
      <c r="AL279" s="16"/>
      <c r="AM279" s="16"/>
      <c r="AN279" s="16"/>
    </row>
    <row r="280" spans="1:40" ht="15.75" customHeight="1">
      <c r="A280" s="16"/>
      <c r="B280" s="31">
        <v>261</v>
      </c>
      <c r="C280" s="423"/>
      <c r="D280" s="36" t="s">
        <v>38</v>
      </c>
      <c r="E280" s="23">
        <v>71.400000000000006</v>
      </c>
      <c r="F280" s="28">
        <v>1</v>
      </c>
      <c r="G280" s="25">
        <f>'REPRO SEPTIEMBRE'!G306</f>
        <v>2213.4</v>
      </c>
      <c r="H280" s="28">
        <v>1</v>
      </c>
      <c r="I280" s="25">
        <f>'REPRO SEPTIEMBRE'!H306</f>
        <v>1999.2000000000003</v>
      </c>
      <c r="J280" s="28">
        <v>1</v>
      </c>
      <c r="K280" s="25">
        <f>'REPRO SEPTIEMBRE'!I306</f>
        <v>2213.4</v>
      </c>
      <c r="L280" s="28">
        <v>1</v>
      </c>
      <c r="M280" s="35">
        <f>'REPRO SEPTIEMBRE'!J306</f>
        <v>2142</v>
      </c>
      <c r="N280" s="28">
        <v>1</v>
      </c>
      <c r="O280" s="25">
        <f>'REPRO SEPTIEMBRE'!K306</f>
        <v>2213.4</v>
      </c>
      <c r="P280" s="28">
        <v>1</v>
      </c>
      <c r="Q280" s="25">
        <f>'REPRO SEPTIEMBRE'!L306</f>
        <v>2142</v>
      </c>
      <c r="R280" s="28">
        <v>1</v>
      </c>
      <c r="S280" s="25">
        <f>'REPRO SEPTIEMBRE'!M306</f>
        <v>2213.4</v>
      </c>
      <c r="T280" s="28">
        <v>1</v>
      </c>
      <c r="U280" s="25">
        <f>'REPRO SEPTIEMBRE'!N306</f>
        <v>0</v>
      </c>
      <c r="V280" s="24">
        <v>0</v>
      </c>
      <c r="W280" s="25">
        <v>0</v>
      </c>
      <c r="X280" s="24">
        <v>0</v>
      </c>
      <c r="Y280" s="25">
        <v>0</v>
      </c>
      <c r="Z280" s="24">
        <v>0</v>
      </c>
      <c r="AA280" s="25">
        <v>0</v>
      </c>
      <c r="AB280" s="27">
        <v>0</v>
      </c>
      <c r="AC280" s="25">
        <v>0</v>
      </c>
      <c r="AD280" s="25">
        <v>0</v>
      </c>
      <c r="AE280" s="25">
        <v>0</v>
      </c>
      <c r="AF280" s="25">
        <f t="shared" si="1"/>
        <v>21120</v>
      </c>
      <c r="AG280" s="25">
        <f t="shared" si="2"/>
        <v>1760</v>
      </c>
      <c r="AH280" s="25">
        <v>0</v>
      </c>
      <c r="AI280" s="25">
        <v>0</v>
      </c>
      <c r="AJ280" s="25">
        <v>0</v>
      </c>
      <c r="AK280" s="30">
        <f t="shared" si="3"/>
        <v>16896.8</v>
      </c>
      <c r="AL280" s="16"/>
      <c r="AM280" s="16"/>
      <c r="AN280" s="16"/>
    </row>
    <row r="281" spans="1:40" ht="15.75" customHeight="1">
      <c r="A281" s="16"/>
      <c r="B281" s="31">
        <v>262</v>
      </c>
      <c r="C281" s="423"/>
      <c r="D281" s="36" t="s">
        <v>64</v>
      </c>
      <c r="E281" s="23">
        <v>71.400000000000006</v>
      </c>
      <c r="F281" s="28">
        <v>1</v>
      </c>
      <c r="G281" s="25">
        <f>'REPRO SEPTIEMBRE'!G307</f>
        <v>2213.4</v>
      </c>
      <c r="H281" s="28">
        <v>1</v>
      </c>
      <c r="I281" s="25">
        <f>'REPRO SEPTIEMBRE'!H307</f>
        <v>1999.2000000000003</v>
      </c>
      <c r="J281" s="28">
        <v>1</v>
      </c>
      <c r="K281" s="25">
        <f>'REPRO SEPTIEMBRE'!I307</f>
        <v>2213.4</v>
      </c>
      <c r="L281" s="28">
        <v>1</v>
      </c>
      <c r="M281" s="35">
        <f>'REPRO SEPTIEMBRE'!J307</f>
        <v>2142</v>
      </c>
      <c r="N281" s="28">
        <v>1</v>
      </c>
      <c r="O281" s="25">
        <f>'REPRO SEPTIEMBRE'!K307</f>
        <v>2213.4</v>
      </c>
      <c r="P281" s="28">
        <v>1</v>
      </c>
      <c r="Q281" s="25">
        <f>'REPRO SEPTIEMBRE'!L307</f>
        <v>2142</v>
      </c>
      <c r="R281" s="28">
        <v>1</v>
      </c>
      <c r="S281" s="25">
        <f>'REPRO SEPTIEMBRE'!M307</f>
        <v>2213.4</v>
      </c>
      <c r="T281" s="28">
        <v>1</v>
      </c>
      <c r="U281" s="25">
        <f>'REPRO SEPTIEMBRE'!N307</f>
        <v>0</v>
      </c>
      <c r="V281" s="24">
        <v>0</v>
      </c>
      <c r="W281" s="25">
        <v>0</v>
      </c>
      <c r="X281" s="24">
        <v>0</v>
      </c>
      <c r="Y281" s="25">
        <v>0</v>
      </c>
      <c r="Z281" s="24">
        <v>0</v>
      </c>
      <c r="AA281" s="25">
        <v>0</v>
      </c>
      <c r="AB281" s="27">
        <v>0</v>
      </c>
      <c r="AC281" s="25">
        <v>0</v>
      </c>
      <c r="AD281" s="25">
        <v>0</v>
      </c>
      <c r="AE281" s="25">
        <v>0</v>
      </c>
      <c r="AF281" s="25">
        <f t="shared" si="1"/>
        <v>21120</v>
      </c>
      <c r="AG281" s="25">
        <f t="shared" si="2"/>
        <v>1760</v>
      </c>
      <c r="AH281" s="25">
        <v>0</v>
      </c>
      <c r="AI281" s="25">
        <v>0</v>
      </c>
      <c r="AJ281" s="25">
        <v>0</v>
      </c>
      <c r="AK281" s="30">
        <f t="shared" si="3"/>
        <v>16896.8</v>
      </c>
      <c r="AL281" s="16"/>
      <c r="AM281" s="16"/>
      <c r="AN281" s="16"/>
    </row>
    <row r="282" spans="1:40" ht="15.75" customHeight="1">
      <c r="A282" s="16"/>
      <c r="B282" s="31">
        <v>263</v>
      </c>
      <c r="C282" s="423"/>
      <c r="D282" s="36" t="s">
        <v>38</v>
      </c>
      <c r="E282" s="23">
        <v>71.400000000000006</v>
      </c>
      <c r="F282" s="28">
        <v>1</v>
      </c>
      <c r="G282" s="25">
        <f>'REPRO SEPTIEMBRE'!G308</f>
        <v>0</v>
      </c>
      <c r="H282" s="28">
        <v>1</v>
      </c>
      <c r="I282" s="25">
        <f>'REPRO SEPTIEMBRE'!H308</f>
        <v>3070.2000000000003</v>
      </c>
      <c r="J282" s="28">
        <v>1</v>
      </c>
      <c r="K282" s="25">
        <f>'REPRO SEPTIEMBRE'!I308</f>
        <v>2213.4</v>
      </c>
      <c r="L282" s="28">
        <v>1</v>
      </c>
      <c r="M282" s="35">
        <f>'REPRO SEPTIEMBRE'!J308</f>
        <v>0</v>
      </c>
      <c r="N282" s="28">
        <v>1</v>
      </c>
      <c r="O282" s="25">
        <f>'REPRO SEPTIEMBRE'!K308</f>
        <v>0</v>
      </c>
      <c r="P282" s="28">
        <v>1</v>
      </c>
      <c r="Q282" s="25">
        <f>'REPRO SEPTIEMBRE'!L308</f>
        <v>0</v>
      </c>
      <c r="R282" s="28">
        <v>1</v>
      </c>
      <c r="S282" s="25">
        <f>'REPRO SEPTIEMBRE'!M308</f>
        <v>0</v>
      </c>
      <c r="T282" s="28">
        <v>1</v>
      </c>
      <c r="U282" s="25">
        <f>'REPRO SEPTIEMBRE'!N308</f>
        <v>0</v>
      </c>
      <c r="V282" s="24">
        <v>0</v>
      </c>
      <c r="W282" s="25">
        <v>0</v>
      </c>
      <c r="X282" s="24">
        <v>0</v>
      </c>
      <c r="Y282" s="25">
        <v>0</v>
      </c>
      <c r="Z282" s="24">
        <v>0</v>
      </c>
      <c r="AA282" s="25">
        <v>0</v>
      </c>
      <c r="AB282" s="27">
        <v>0</v>
      </c>
      <c r="AC282" s="25">
        <v>0</v>
      </c>
      <c r="AD282" s="25">
        <v>0</v>
      </c>
      <c r="AE282" s="25">
        <v>0</v>
      </c>
      <c r="AF282" s="25">
        <f t="shared" si="1"/>
        <v>21120</v>
      </c>
      <c r="AG282" s="25">
        <f t="shared" si="2"/>
        <v>1760</v>
      </c>
      <c r="AH282" s="25">
        <v>0</v>
      </c>
      <c r="AI282" s="25">
        <v>0</v>
      </c>
      <c r="AJ282" s="25">
        <v>0</v>
      </c>
      <c r="AK282" s="30">
        <f t="shared" si="3"/>
        <v>7043.6</v>
      </c>
      <c r="AL282" s="16"/>
      <c r="AM282" s="16"/>
      <c r="AN282" s="16"/>
    </row>
    <row r="283" spans="1:40" ht="15.75" customHeight="1">
      <c r="A283" s="16"/>
      <c r="B283" s="21">
        <v>264</v>
      </c>
      <c r="C283" s="423"/>
      <c r="D283" s="36" t="s">
        <v>38</v>
      </c>
      <c r="E283" s="23">
        <v>71.400000000000006</v>
      </c>
      <c r="F283" s="28">
        <v>1</v>
      </c>
      <c r="G283" s="25">
        <f>'REPRO SEPTIEMBRE'!G309</f>
        <v>0</v>
      </c>
      <c r="H283" s="28">
        <v>1</v>
      </c>
      <c r="I283" s="25">
        <f>'REPRO SEPTIEMBRE'!H309</f>
        <v>0</v>
      </c>
      <c r="J283" s="28">
        <v>1</v>
      </c>
      <c r="K283" s="25">
        <f>'REPRO SEPTIEMBRE'!I309</f>
        <v>0</v>
      </c>
      <c r="L283" s="28">
        <v>1</v>
      </c>
      <c r="M283" s="35">
        <f>'REPRO SEPTIEMBRE'!J309</f>
        <v>2142</v>
      </c>
      <c r="N283" s="28">
        <v>1</v>
      </c>
      <c r="O283" s="25">
        <f>'REPRO SEPTIEMBRE'!K309</f>
        <v>2213.4</v>
      </c>
      <c r="P283" s="28">
        <v>1</v>
      </c>
      <c r="Q283" s="25">
        <f>'REPRO SEPTIEMBRE'!L309</f>
        <v>2142</v>
      </c>
      <c r="R283" s="28">
        <v>1</v>
      </c>
      <c r="S283" s="25">
        <f>'REPRO SEPTIEMBRE'!M309</f>
        <v>0</v>
      </c>
      <c r="T283" s="28">
        <v>1</v>
      </c>
      <c r="U283" s="25">
        <f>'REPRO SEPTIEMBRE'!N309</f>
        <v>0</v>
      </c>
      <c r="V283" s="24">
        <v>0</v>
      </c>
      <c r="W283" s="25">
        <v>0</v>
      </c>
      <c r="X283" s="24">
        <v>0</v>
      </c>
      <c r="Y283" s="25">
        <v>0</v>
      </c>
      <c r="Z283" s="24">
        <v>0</v>
      </c>
      <c r="AA283" s="25">
        <v>0</v>
      </c>
      <c r="AB283" s="27">
        <v>0</v>
      </c>
      <c r="AC283" s="25">
        <v>0</v>
      </c>
      <c r="AD283" s="25">
        <v>0</v>
      </c>
      <c r="AE283" s="25">
        <v>0</v>
      </c>
      <c r="AF283" s="25">
        <f t="shared" si="1"/>
        <v>21120</v>
      </c>
      <c r="AG283" s="25">
        <f t="shared" si="2"/>
        <v>1760</v>
      </c>
      <c r="AH283" s="25">
        <v>0</v>
      </c>
      <c r="AI283" s="25">
        <v>0</v>
      </c>
      <c r="AJ283" s="25">
        <v>0</v>
      </c>
      <c r="AK283" s="30">
        <f t="shared" si="3"/>
        <v>8257.4</v>
      </c>
      <c r="AL283" s="16"/>
      <c r="AM283" s="16"/>
      <c r="AN283" s="16"/>
    </row>
    <row r="284" spans="1:40" ht="15.75" customHeight="1">
      <c r="A284" s="16"/>
      <c r="B284" s="21">
        <v>265</v>
      </c>
      <c r="C284" s="423"/>
      <c r="D284" s="36" t="s">
        <v>50</v>
      </c>
      <c r="E284" s="23">
        <v>71.400000000000006</v>
      </c>
      <c r="F284" s="28">
        <v>1</v>
      </c>
      <c r="G284" s="25">
        <f>'REPRO SEPTIEMBRE'!G310</f>
        <v>2213.4</v>
      </c>
      <c r="H284" s="28">
        <v>1</v>
      </c>
      <c r="I284" s="25">
        <f>'REPRO SEPTIEMBRE'!H310</f>
        <v>1999.2000000000003</v>
      </c>
      <c r="J284" s="28">
        <v>1</v>
      </c>
      <c r="K284" s="25">
        <f>'REPRO SEPTIEMBRE'!I310</f>
        <v>2213.4</v>
      </c>
      <c r="L284" s="28">
        <v>1</v>
      </c>
      <c r="M284" s="35">
        <f>'REPRO SEPTIEMBRE'!J310</f>
        <v>2142</v>
      </c>
      <c r="N284" s="28">
        <v>1</v>
      </c>
      <c r="O284" s="25">
        <f>'REPRO SEPTIEMBRE'!K310</f>
        <v>2213.4</v>
      </c>
      <c r="P284" s="28">
        <v>1</v>
      </c>
      <c r="Q284" s="25">
        <f>'REPRO SEPTIEMBRE'!L310</f>
        <v>2142</v>
      </c>
      <c r="R284" s="28">
        <v>1</v>
      </c>
      <c r="S284" s="25">
        <f>'REPRO SEPTIEMBRE'!M310</f>
        <v>2213.4</v>
      </c>
      <c r="T284" s="28">
        <v>1</v>
      </c>
      <c r="U284" s="25">
        <f>'REPRO SEPTIEMBRE'!N310</f>
        <v>0</v>
      </c>
      <c r="V284" s="24">
        <v>0</v>
      </c>
      <c r="W284" s="25">
        <v>0</v>
      </c>
      <c r="X284" s="24">
        <v>0</v>
      </c>
      <c r="Y284" s="25">
        <v>0</v>
      </c>
      <c r="Z284" s="24">
        <v>0</v>
      </c>
      <c r="AA284" s="25">
        <v>0</v>
      </c>
      <c r="AB284" s="27">
        <v>0</v>
      </c>
      <c r="AC284" s="25">
        <v>0</v>
      </c>
      <c r="AD284" s="25">
        <v>0</v>
      </c>
      <c r="AE284" s="25">
        <v>0</v>
      </c>
      <c r="AF284" s="25">
        <f t="shared" si="1"/>
        <v>21120</v>
      </c>
      <c r="AG284" s="25">
        <f t="shared" si="2"/>
        <v>1760</v>
      </c>
      <c r="AH284" s="25">
        <v>0</v>
      </c>
      <c r="AI284" s="25">
        <v>0</v>
      </c>
      <c r="AJ284" s="25">
        <v>0</v>
      </c>
      <c r="AK284" s="30">
        <f t="shared" si="3"/>
        <v>16896.8</v>
      </c>
      <c r="AL284" s="16"/>
      <c r="AM284" s="16"/>
      <c r="AN284" s="16"/>
    </row>
    <row r="285" spans="1:40" ht="15.75" customHeight="1">
      <c r="A285" s="16"/>
      <c r="B285" s="31">
        <v>266</v>
      </c>
      <c r="C285" s="423"/>
      <c r="D285" s="36" t="s">
        <v>38</v>
      </c>
      <c r="E285" s="23">
        <v>71.400000000000006</v>
      </c>
      <c r="F285" s="28">
        <v>1</v>
      </c>
      <c r="G285" s="25">
        <f>'REPRO SEPTIEMBRE'!G311</f>
        <v>0</v>
      </c>
      <c r="H285" s="28">
        <v>1</v>
      </c>
      <c r="I285" s="25">
        <f>'REPRO SEPTIEMBRE'!H311</f>
        <v>0</v>
      </c>
      <c r="J285" s="28">
        <v>1</v>
      </c>
      <c r="K285" s="25">
        <f>'REPRO SEPTIEMBRE'!I311</f>
        <v>0</v>
      </c>
      <c r="L285" s="28">
        <v>1</v>
      </c>
      <c r="M285" s="35">
        <f>'REPRO SEPTIEMBRE'!J311</f>
        <v>0</v>
      </c>
      <c r="N285" s="28">
        <v>1</v>
      </c>
      <c r="O285" s="25">
        <f>'REPRO SEPTIEMBRE'!K311</f>
        <v>0</v>
      </c>
      <c r="P285" s="28">
        <v>1</v>
      </c>
      <c r="Q285" s="25">
        <f>'REPRO SEPTIEMBRE'!L311</f>
        <v>0</v>
      </c>
      <c r="R285" s="28">
        <v>1</v>
      </c>
      <c r="S285" s="25">
        <f>'REPRO SEPTIEMBRE'!M311</f>
        <v>2213.4</v>
      </c>
      <c r="T285" s="28">
        <v>1</v>
      </c>
      <c r="U285" s="25">
        <f>'REPRO SEPTIEMBRE'!N311</f>
        <v>2213.4</v>
      </c>
      <c r="V285" s="24">
        <v>0</v>
      </c>
      <c r="W285" s="25">
        <v>0</v>
      </c>
      <c r="X285" s="24">
        <v>0</v>
      </c>
      <c r="Y285" s="25">
        <v>0</v>
      </c>
      <c r="Z285" s="24">
        <v>0</v>
      </c>
      <c r="AA285" s="25">
        <v>0</v>
      </c>
      <c r="AB285" s="27">
        <v>0</v>
      </c>
      <c r="AC285" s="25">
        <v>0</v>
      </c>
      <c r="AD285" s="25">
        <v>0</v>
      </c>
      <c r="AE285" s="25">
        <v>0</v>
      </c>
      <c r="AF285" s="25">
        <f t="shared" si="1"/>
        <v>21120</v>
      </c>
      <c r="AG285" s="25">
        <f t="shared" si="2"/>
        <v>1760</v>
      </c>
      <c r="AH285" s="25">
        <v>0</v>
      </c>
      <c r="AI285" s="25">
        <v>0</v>
      </c>
      <c r="AJ285" s="25">
        <v>0</v>
      </c>
      <c r="AK285" s="30">
        <f t="shared" si="3"/>
        <v>6186.8</v>
      </c>
      <c r="AL285" s="16"/>
      <c r="AM285" s="16"/>
      <c r="AN285" s="16"/>
    </row>
    <row r="286" spans="1:40" ht="15.75" customHeight="1">
      <c r="A286" s="16"/>
      <c r="B286" s="31">
        <v>267</v>
      </c>
      <c r="C286" s="423"/>
      <c r="D286" s="36" t="s">
        <v>37</v>
      </c>
      <c r="E286" s="23">
        <v>71.400000000000006</v>
      </c>
      <c r="F286" s="28">
        <v>1</v>
      </c>
      <c r="G286" s="25">
        <f>'REPRO SEPTIEMBRE'!G312</f>
        <v>0</v>
      </c>
      <c r="H286" s="28">
        <v>1</v>
      </c>
      <c r="I286" s="25">
        <f>'REPRO SEPTIEMBRE'!H312</f>
        <v>0</v>
      </c>
      <c r="J286" s="28">
        <v>1</v>
      </c>
      <c r="K286" s="25">
        <f>'REPRO SEPTIEMBRE'!I312</f>
        <v>0</v>
      </c>
      <c r="L286" s="28">
        <v>1</v>
      </c>
      <c r="M286" s="35">
        <f>'REPRO SEPTIEMBRE'!J312</f>
        <v>0</v>
      </c>
      <c r="N286" s="28">
        <v>1</v>
      </c>
      <c r="O286" s="25">
        <f>'REPRO SEPTIEMBRE'!K312</f>
        <v>0</v>
      </c>
      <c r="P286" s="28">
        <v>1</v>
      </c>
      <c r="Q286" s="25">
        <f>'REPRO SEPTIEMBRE'!L312</f>
        <v>0</v>
      </c>
      <c r="R286" s="28">
        <v>1</v>
      </c>
      <c r="S286" s="25">
        <f>'REPRO SEPTIEMBRE'!M312</f>
        <v>0</v>
      </c>
      <c r="T286" s="28">
        <v>1</v>
      </c>
      <c r="U286" s="25">
        <f>'REPRO SEPTIEMBRE'!N312</f>
        <v>2213.4</v>
      </c>
      <c r="V286" s="24">
        <v>0</v>
      </c>
      <c r="W286" s="25">
        <v>0</v>
      </c>
      <c r="X286" s="24">
        <v>0</v>
      </c>
      <c r="Y286" s="25">
        <v>0</v>
      </c>
      <c r="Z286" s="24">
        <v>0</v>
      </c>
      <c r="AA286" s="25">
        <v>0</v>
      </c>
      <c r="AB286" s="27">
        <v>0</v>
      </c>
      <c r="AC286" s="25">
        <v>0</v>
      </c>
      <c r="AD286" s="25">
        <v>0</v>
      </c>
      <c r="AE286" s="25">
        <v>0</v>
      </c>
      <c r="AF286" s="25">
        <f t="shared" si="1"/>
        <v>21120</v>
      </c>
      <c r="AG286" s="25">
        <f t="shared" si="2"/>
        <v>1760</v>
      </c>
      <c r="AH286" s="25">
        <v>0</v>
      </c>
      <c r="AI286" s="25">
        <v>0</v>
      </c>
      <c r="AJ286" s="25">
        <v>0</v>
      </c>
      <c r="AK286" s="30">
        <f t="shared" si="3"/>
        <v>3973.4</v>
      </c>
      <c r="AL286" s="16"/>
      <c r="AM286" s="16"/>
      <c r="AN286" s="16"/>
    </row>
    <row r="287" spans="1:40" ht="15.75" customHeight="1">
      <c r="A287" s="16"/>
      <c r="B287" s="21">
        <v>268</v>
      </c>
      <c r="C287" s="423"/>
      <c r="D287" s="36" t="s">
        <v>38</v>
      </c>
      <c r="E287" s="23">
        <v>71.400000000000006</v>
      </c>
      <c r="F287" s="28">
        <v>1</v>
      </c>
      <c r="G287" s="25">
        <f>'REPRO SEPTIEMBRE'!G313</f>
        <v>0</v>
      </c>
      <c r="H287" s="28">
        <v>1</v>
      </c>
      <c r="I287" s="25">
        <f>'REPRO SEPTIEMBRE'!H313</f>
        <v>0</v>
      </c>
      <c r="J287" s="28">
        <v>1</v>
      </c>
      <c r="K287" s="25">
        <f>'REPRO SEPTIEMBRE'!I313</f>
        <v>0</v>
      </c>
      <c r="L287" s="28">
        <v>1</v>
      </c>
      <c r="M287" s="35">
        <f>'REPRO SEPTIEMBRE'!J313</f>
        <v>0</v>
      </c>
      <c r="N287" s="28">
        <v>1</v>
      </c>
      <c r="O287" s="25">
        <f>'REPRO SEPTIEMBRE'!K313</f>
        <v>0</v>
      </c>
      <c r="P287" s="28">
        <v>1</v>
      </c>
      <c r="Q287" s="25">
        <f>'REPRO SEPTIEMBRE'!L313</f>
        <v>0</v>
      </c>
      <c r="R287" s="28">
        <v>1</v>
      </c>
      <c r="S287" s="25">
        <f>'REPRO SEPTIEMBRE'!M313</f>
        <v>0</v>
      </c>
      <c r="T287" s="28">
        <v>1</v>
      </c>
      <c r="U287" s="25">
        <f>'REPRO SEPTIEMBRE'!N313</f>
        <v>2213.4</v>
      </c>
      <c r="V287" s="24">
        <v>0</v>
      </c>
      <c r="W287" s="25">
        <v>0</v>
      </c>
      <c r="X287" s="24">
        <v>0</v>
      </c>
      <c r="Y287" s="25">
        <v>0</v>
      </c>
      <c r="Z287" s="24">
        <v>0</v>
      </c>
      <c r="AA287" s="25">
        <v>0</v>
      </c>
      <c r="AB287" s="27">
        <v>0</v>
      </c>
      <c r="AC287" s="25">
        <v>0</v>
      </c>
      <c r="AD287" s="25">
        <v>0</v>
      </c>
      <c r="AE287" s="25">
        <v>0</v>
      </c>
      <c r="AF287" s="25">
        <f t="shared" si="1"/>
        <v>21120</v>
      </c>
      <c r="AG287" s="25">
        <f t="shared" si="2"/>
        <v>1760</v>
      </c>
      <c r="AH287" s="25">
        <v>0</v>
      </c>
      <c r="AI287" s="25">
        <v>0</v>
      </c>
      <c r="AJ287" s="25">
        <v>0</v>
      </c>
      <c r="AK287" s="30">
        <f t="shared" si="3"/>
        <v>3973.4</v>
      </c>
      <c r="AL287" s="16"/>
      <c r="AM287" s="16"/>
      <c r="AN287" s="16"/>
    </row>
    <row r="288" spans="1:40" ht="15.75" customHeight="1">
      <c r="A288" s="16"/>
      <c r="B288" s="21">
        <v>269</v>
      </c>
      <c r="C288" s="423"/>
      <c r="D288" s="36" t="s">
        <v>64</v>
      </c>
      <c r="E288" s="23">
        <v>71.400000000000006</v>
      </c>
      <c r="F288" s="28">
        <v>1</v>
      </c>
      <c r="G288" s="25">
        <f>'REPRO SEPTIEMBRE'!G314</f>
        <v>0</v>
      </c>
      <c r="H288" s="28">
        <v>1</v>
      </c>
      <c r="I288" s="25">
        <f>'REPRO SEPTIEMBRE'!H314</f>
        <v>0</v>
      </c>
      <c r="J288" s="28">
        <v>1</v>
      </c>
      <c r="K288" s="25">
        <f>'REPRO SEPTIEMBRE'!I314</f>
        <v>0</v>
      </c>
      <c r="L288" s="28">
        <v>1</v>
      </c>
      <c r="M288" s="35">
        <f>'REPRO SEPTIEMBRE'!J314</f>
        <v>0</v>
      </c>
      <c r="N288" s="28">
        <v>1</v>
      </c>
      <c r="O288" s="25">
        <f>'REPRO SEPTIEMBRE'!K314</f>
        <v>0</v>
      </c>
      <c r="P288" s="28">
        <v>1</v>
      </c>
      <c r="Q288" s="25">
        <f>'REPRO SEPTIEMBRE'!L314</f>
        <v>0</v>
      </c>
      <c r="R288" s="28">
        <v>1</v>
      </c>
      <c r="S288" s="25">
        <f>'REPRO SEPTIEMBRE'!M314</f>
        <v>0</v>
      </c>
      <c r="T288" s="28">
        <v>1</v>
      </c>
      <c r="U288" s="25">
        <f>'REPRO SEPTIEMBRE'!N314</f>
        <v>2213.4</v>
      </c>
      <c r="V288" s="24">
        <v>0</v>
      </c>
      <c r="W288" s="25">
        <v>0</v>
      </c>
      <c r="X288" s="24">
        <v>0</v>
      </c>
      <c r="Y288" s="25">
        <v>0</v>
      </c>
      <c r="Z288" s="24">
        <v>0</v>
      </c>
      <c r="AA288" s="25">
        <v>0</v>
      </c>
      <c r="AB288" s="27">
        <v>0</v>
      </c>
      <c r="AC288" s="25">
        <v>0</v>
      </c>
      <c r="AD288" s="25">
        <v>0</v>
      </c>
      <c r="AE288" s="25">
        <v>0</v>
      </c>
      <c r="AF288" s="25">
        <f t="shared" si="1"/>
        <v>21120</v>
      </c>
      <c r="AG288" s="25">
        <f t="shared" si="2"/>
        <v>1760</v>
      </c>
      <c r="AH288" s="25">
        <v>0</v>
      </c>
      <c r="AI288" s="25">
        <v>0</v>
      </c>
      <c r="AJ288" s="25">
        <v>0</v>
      </c>
      <c r="AK288" s="30">
        <f t="shared" si="3"/>
        <v>3973.4</v>
      </c>
      <c r="AL288" s="16"/>
      <c r="AM288" s="16"/>
      <c r="AN288" s="16"/>
    </row>
    <row r="289" spans="1:40" ht="15.75" customHeight="1">
      <c r="A289" s="16"/>
      <c r="B289" s="31">
        <v>270</v>
      </c>
      <c r="C289" s="423"/>
      <c r="D289" s="36" t="s">
        <v>50</v>
      </c>
      <c r="E289" s="23">
        <v>71.400000000000006</v>
      </c>
      <c r="F289" s="28">
        <v>1</v>
      </c>
      <c r="G289" s="25">
        <f>'REPRO SEPTIEMBRE'!G315</f>
        <v>0</v>
      </c>
      <c r="H289" s="28">
        <v>1</v>
      </c>
      <c r="I289" s="25">
        <f>'REPRO SEPTIEMBRE'!H315</f>
        <v>0</v>
      </c>
      <c r="J289" s="28">
        <v>1</v>
      </c>
      <c r="K289" s="25">
        <f>'REPRO SEPTIEMBRE'!I315</f>
        <v>0</v>
      </c>
      <c r="L289" s="28">
        <v>1</v>
      </c>
      <c r="M289" s="35">
        <f>'REPRO SEPTIEMBRE'!J315</f>
        <v>0</v>
      </c>
      <c r="N289" s="28">
        <v>1</v>
      </c>
      <c r="O289" s="25">
        <f>'REPRO SEPTIEMBRE'!K315</f>
        <v>0</v>
      </c>
      <c r="P289" s="28">
        <v>1</v>
      </c>
      <c r="Q289" s="25">
        <f>'REPRO SEPTIEMBRE'!L315</f>
        <v>0</v>
      </c>
      <c r="R289" s="28">
        <v>1</v>
      </c>
      <c r="S289" s="25">
        <f>'REPRO SEPTIEMBRE'!M315</f>
        <v>0</v>
      </c>
      <c r="T289" s="28">
        <v>1</v>
      </c>
      <c r="U289" s="25">
        <f>'REPRO SEPTIEMBRE'!N315</f>
        <v>2213.4</v>
      </c>
      <c r="V289" s="24">
        <v>0</v>
      </c>
      <c r="W289" s="25">
        <v>0</v>
      </c>
      <c r="X289" s="24">
        <v>0</v>
      </c>
      <c r="Y289" s="25">
        <v>0</v>
      </c>
      <c r="Z289" s="24">
        <v>0</v>
      </c>
      <c r="AA289" s="25">
        <v>0</v>
      </c>
      <c r="AB289" s="27">
        <v>0</v>
      </c>
      <c r="AC289" s="25">
        <v>0</v>
      </c>
      <c r="AD289" s="25">
        <v>0</v>
      </c>
      <c r="AE289" s="25">
        <v>0</v>
      </c>
      <c r="AF289" s="25">
        <f t="shared" si="1"/>
        <v>21120</v>
      </c>
      <c r="AG289" s="25">
        <f t="shared" si="2"/>
        <v>1760</v>
      </c>
      <c r="AH289" s="25">
        <v>0</v>
      </c>
      <c r="AI289" s="25">
        <v>0</v>
      </c>
      <c r="AJ289" s="25">
        <v>0</v>
      </c>
      <c r="AK289" s="30">
        <f t="shared" si="3"/>
        <v>3973.4</v>
      </c>
      <c r="AL289" s="16"/>
      <c r="AM289" s="16"/>
      <c r="AN289" s="16"/>
    </row>
    <row r="290" spans="1:40" ht="15.75" customHeight="1">
      <c r="A290" s="16"/>
      <c r="B290" s="31">
        <v>271</v>
      </c>
      <c r="C290" s="423"/>
      <c r="D290" s="36" t="s">
        <v>37</v>
      </c>
      <c r="E290" s="23">
        <v>71.400000000000006</v>
      </c>
      <c r="F290" s="28">
        <v>2</v>
      </c>
      <c r="G290" s="25">
        <f>'REPRO SEPTIEMBRE'!G316</f>
        <v>0</v>
      </c>
      <c r="H290" s="28">
        <v>2</v>
      </c>
      <c r="I290" s="25">
        <f>'REPRO SEPTIEMBRE'!H316</f>
        <v>0</v>
      </c>
      <c r="J290" s="28">
        <v>2</v>
      </c>
      <c r="K290" s="25">
        <f>'REPRO SEPTIEMBRE'!I316</f>
        <v>0</v>
      </c>
      <c r="L290" s="28">
        <v>2</v>
      </c>
      <c r="M290" s="35">
        <f>'REPRO SEPTIEMBRE'!J316</f>
        <v>0</v>
      </c>
      <c r="N290" s="28">
        <v>2</v>
      </c>
      <c r="O290" s="25">
        <f>'REPRO SEPTIEMBRE'!K316</f>
        <v>0</v>
      </c>
      <c r="P290" s="28">
        <v>2</v>
      </c>
      <c r="Q290" s="25">
        <f>'REPRO SEPTIEMBRE'!L316</f>
        <v>0</v>
      </c>
      <c r="R290" s="28">
        <v>2</v>
      </c>
      <c r="S290" s="25">
        <f>'REPRO SEPTIEMBRE'!M316</f>
        <v>8710.8000000000011</v>
      </c>
      <c r="T290" s="28">
        <v>2</v>
      </c>
      <c r="U290" s="25">
        <f>'REPRO SEPTIEMBRE'!N316</f>
        <v>4426.8</v>
      </c>
      <c r="V290" s="24">
        <v>0</v>
      </c>
      <c r="W290" s="25">
        <v>0</v>
      </c>
      <c r="X290" s="24">
        <v>0</v>
      </c>
      <c r="Y290" s="25">
        <v>0</v>
      </c>
      <c r="Z290" s="24">
        <v>0</v>
      </c>
      <c r="AA290" s="25">
        <v>0</v>
      </c>
      <c r="AB290" s="27">
        <v>0</v>
      </c>
      <c r="AC290" s="25">
        <v>0</v>
      </c>
      <c r="AD290" s="25">
        <v>0</v>
      </c>
      <c r="AE290" s="25">
        <v>0</v>
      </c>
      <c r="AF290" s="25">
        <f t="shared" si="1"/>
        <v>42240</v>
      </c>
      <c r="AG290" s="25">
        <f t="shared" si="2"/>
        <v>3520</v>
      </c>
      <c r="AH290" s="25">
        <v>0</v>
      </c>
      <c r="AI290" s="25">
        <v>0</v>
      </c>
      <c r="AJ290" s="25">
        <v>0</v>
      </c>
      <c r="AK290" s="30">
        <f t="shared" si="3"/>
        <v>16657.600000000002</v>
      </c>
      <c r="AL290" s="16"/>
      <c r="AM290" s="16"/>
      <c r="AN290" s="16"/>
    </row>
    <row r="291" spans="1:40" ht="15.75" customHeight="1">
      <c r="A291" s="16"/>
      <c r="B291" s="31">
        <v>272</v>
      </c>
      <c r="C291" s="423"/>
      <c r="D291" s="36" t="s">
        <v>72</v>
      </c>
      <c r="E291" s="23">
        <v>72.540000000000006</v>
      </c>
      <c r="F291" s="28">
        <v>1</v>
      </c>
      <c r="G291" s="25">
        <f>'REPRO SEPTIEMBRE'!G317</f>
        <v>2248.7400000000002</v>
      </c>
      <c r="H291" s="28">
        <v>1</v>
      </c>
      <c r="I291" s="25">
        <f>'REPRO SEPTIEMBRE'!H317</f>
        <v>2031.1200000000001</v>
      </c>
      <c r="J291" s="28">
        <v>1</v>
      </c>
      <c r="K291" s="25">
        <f>'REPRO SEPTIEMBRE'!I317</f>
        <v>2248.7400000000002</v>
      </c>
      <c r="L291" s="28">
        <v>1</v>
      </c>
      <c r="M291" s="35">
        <f>'REPRO SEPTIEMBRE'!J317</f>
        <v>2176.2000000000003</v>
      </c>
      <c r="N291" s="28">
        <v>1</v>
      </c>
      <c r="O291" s="25">
        <f>'REPRO SEPTIEMBRE'!K317</f>
        <v>2248.7400000000002</v>
      </c>
      <c r="P291" s="28">
        <v>1</v>
      </c>
      <c r="Q291" s="25">
        <f>'REPRO SEPTIEMBRE'!L317</f>
        <v>2176.2000000000003</v>
      </c>
      <c r="R291" s="28">
        <v>1</v>
      </c>
      <c r="S291" s="25">
        <f>'REPRO SEPTIEMBRE'!M317</f>
        <v>2248.7400000000002</v>
      </c>
      <c r="T291" s="28">
        <v>1</v>
      </c>
      <c r="U291" s="25">
        <f>'REPRO SEPTIEMBRE'!N317</f>
        <v>0</v>
      </c>
      <c r="V291" s="24">
        <v>0</v>
      </c>
      <c r="W291" s="25">
        <v>0</v>
      </c>
      <c r="X291" s="24">
        <v>0</v>
      </c>
      <c r="Y291" s="25">
        <v>0</v>
      </c>
      <c r="Z291" s="24">
        <v>0</v>
      </c>
      <c r="AA291" s="25">
        <v>0</v>
      </c>
      <c r="AB291" s="27">
        <v>0</v>
      </c>
      <c r="AC291" s="25">
        <v>0</v>
      </c>
      <c r="AD291" s="25">
        <v>0</v>
      </c>
      <c r="AE291" s="25">
        <v>0</v>
      </c>
      <c r="AF291" s="25">
        <f t="shared" si="1"/>
        <v>21120</v>
      </c>
      <c r="AG291" s="25">
        <f t="shared" si="2"/>
        <v>1760</v>
      </c>
      <c r="AH291" s="25">
        <v>0</v>
      </c>
      <c r="AI291" s="25">
        <v>0</v>
      </c>
      <c r="AJ291" s="25">
        <v>0</v>
      </c>
      <c r="AK291" s="30">
        <f t="shared" si="3"/>
        <v>17138.480000000003</v>
      </c>
      <c r="AL291" s="16"/>
      <c r="AM291" s="16"/>
      <c r="AN291" s="16"/>
    </row>
    <row r="292" spans="1:40" ht="15.75" customHeight="1">
      <c r="A292" s="16"/>
      <c r="B292" s="21">
        <v>273</v>
      </c>
      <c r="C292" s="423"/>
      <c r="D292" s="36" t="s">
        <v>37</v>
      </c>
      <c r="E292" s="23">
        <v>71.400000000000006</v>
      </c>
      <c r="F292" s="28">
        <v>3</v>
      </c>
      <c r="G292" s="25">
        <f>'REPRO SEPTIEMBRE'!G318</f>
        <v>6640.2000000000007</v>
      </c>
      <c r="H292" s="28">
        <v>3</v>
      </c>
      <c r="I292" s="25">
        <f>'REPRO SEPTIEMBRE'!H318</f>
        <v>5997.6</v>
      </c>
      <c r="J292" s="28">
        <v>3</v>
      </c>
      <c r="K292" s="25">
        <f>'REPRO SEPTIEMBRE'!I318</f>
        <v>6640.2000000000007</v>
      </c>
      <c r="L292" s="28">
        <v>3</v>
      </c>
      <c r="M292" s="35">
        <f>'REPRO SEPTIEMBRE'!J318</f>
        <v>6426.0000000000009</v>
      </c>
      <c r="N292" s="28">
        <v>3</v>
      </c>
      <c r="O292" s="25">
        <f>'REPRO SEPTIEMBRE'!K318</f>
        <v>6640.2000000000007</v>
      </c>
      <c r="P292" s="28">
        <v>3</v>
      </c>
      <c r="Q292" s="25">
        <f>'REPRO SEPTIEMBRE'!L318</f>
        <v>6426.0000000000009</v>
      </c>
      <c r="R292" s="28">
        <v>3</v>
      </c>
      <c r="S292" s="25">
        <f>'REPRO SEPTIEMBRE'!M318</f>
        <v>6640.2000000000007</v>
      </c>
      <c r="T292" s="28">
        <v>3</v>
      </c>
      <c r="U292" s="25">
        <f>'REPRO SEPTIEMBRE'!N318</f>
        <v>0</v>
      </c>
      <c r="V292" s="24">
        <v>0</v>
      </c>
      <c r="W292" s="25">
        <v>0</v>
      </c>
      <c r="X292" s="24">
        <v>0</v>
      </c>
      <c r="Y292" s="25">
        <v>0</v>
      </c>
      <c r="Z292" s="24">
        <v>0</v>
      </c>
      <c r="AA292" s="25">
        <v>0</v>
      </c>
      <c r="AB292" s="27">
        <v>0</v>
      </c>
      <c r="AC292" s="25">
        <v>0</v>
      </c>
      <c r="AD292" s="25">
        <v>0</v>
      </c>
      <c r="AE292" s="25">
        <v>0</v>
      </c>
      <c r="AF292" s="25">
        <f t="shared" si="1"/>
        <v>63360</v>
      </c>
      <c r="AG292" s="25">
        <f t="shared" si="2"/>
        <v>5280</v>
      </c>
      <c r="AH292" s="25">
        <v>0</v>
      </c>
      <c r="AI292" s="25">
        <v>0</v>
      </c>
      <c r="AJ292" s="25">
        <v>0</v>
      </c>
      <c r="AK292" s="30">
        <f t="shared" si="3"/>
        <v>50690.400000000009</v>
      </c>
      <c r="AL292" s="16"/>
      <c r="AM292" s="16"/>
      <c r="AN292" s="16"/>
    </row>
    <row r="293" spans="1:40" ht="15.75" customHeight="1">
      <c r="A293" s="16"/>
      <c r="B293" s="31">
        <v>274</v>
      </c>
      <c r="C293" s="423"/>
      <c r="D293" s="36" t="s">
        <v>72</v>
      </c>
      <c r="E293" s="23">
        <v>72.540000000000006</v>
      </c>
      <c r="F293" s="28">
        <v>1</v>
      </c>
      <c r="G293" s="25">
        <f>'REPRO SEPTIEMBRE'!G319</f>
        <v>0</v>
      </c>
      <c r="H293" s="28">
        <v>1</v>
      </c>
      <c r="I293" s="25">
        <f>'REPRO SEPTIEMBRE'!H319</f>
        <v>0</v>
      </c>
      <c r="J293" s="28">
        <v>1</v>
      </c>
      <c r="K293" s="25">
        <f>'REPRO SEPTIEMBRE'!I319</f>
        <v>0</v>
      </c>
      <c r="L293" s="28">
        <v>1</v>
      </c>
      <c r="M293" s="35">
        <f>'REPRO SEPTIEMBRE'!J319</f>
        <v>0</v>
      </c>
      <c r="N293" s="28">
        <v>1</v>
      </c>
      <c r="O293" s="25">
        <f>'REPRO SEPTIEMBRE'!K319</f>
        <v>0</v>
      </c>
      <c r="P293" s="28">
        <v>1</v>
      </c>
      <c r="Q293" s="25">
        <f>'REPRO SEPTIEMBRE'!L319</f>
        <v>0</v>
      </c>
      <c r="R293" s="28">
        <v>1</v>
      </c>
      <c r="S293" s="25">
        <f>'REPRO SEPTIEMBRE'!M319</f>
        <v>0</v>
      </c>
      <c r="T293" s="28">
        <v>1</v>
      </c>
      <c r="U293" s="25">
        <f>'REPRO SEPTIEMBRE'!N319</f>
        <v>2248.7400000000002</v>
      </c>
      <c r="V293" s="24">
        <v>0</v>
      </c>
      <c r="W293" s="25">
        <v>0</v>
      </c>
      <c r="X293" s="24">
        <v>0</v>
      </c>
      <c r="Y293" s="25">
        <v>0</v>
      </c>
      <c r="Z293" s="24">
        <v>0</v>
      </c>
      <c r="AA293" s="25">
        <v>0</v>
      </c>
      <c r="AB293" s="27">
        <v>0</v>
      </c>
      <c r="AC293" s="25">
        <v>0</v>
      </c>
      <c r="AD293" s="25">
        <v>0</v>
      </c>
      <c r="AE293" s="25">
        <v>0</v>
      </c>
      <c r="AF293" s="25">
        <f t="shared" si="1"/>
        <v>21120</v>
      </c>
      <c r="AG293" s="25">
        <f t="shared" si="2"/>
        <v>1760</v>
      </c>
      <c r="AH293" s="25">
        <v>0</v>
      </c>
      <c r="AI293" s="25">
        <v>0</v>
      </c>
      <c r="AJ293" s="25">
        <v>0</v>
      </c>
      <c r="AK293" s="30">
        <f t="shared" si="3"/>
        <v>4008.7400000000002</v>
      </c>
      <c r="AL293" s="16"/>
      <c r="AM293" s="16"/>
      <c r="AN293" s="16"/>
    </row>
    <row r="294" spans="1:40" ht="15.75" customHeight="1">
      <c r="A294" s="16"/>
      <c r="B294" s="31">
        <v>275</v>
      </c>
      <c r="C294" s="451"/>
      <c r="D294" s="36" t="s">
        <v>37</v>
      </c>
      <c r="E294" s="23">
        <v>71.400000000000006</v>
      </c>
      <c r="F294" s="28">
        <v>3</v>
      </c>
      <c r="G294" s="25">
        <f>'REPRO SEPTIEMBRE'!G320</f>
        <v>0</v>
      </c>
      <c r="H294" s="28">
        <v>3</v>
      </c>
      <c r="I294" s="25">
        <f>'REPRO SEPTIEMBRE'!H320</f>
        <v>0</v>
      </c>
      <c r="J294" s="28">
        <v>3</v>
      </c>
      <c r="K294" s="25">
        <f>'REPRO SEPTIEMBRE'!I320</f>
        <v>0</v>
      </c>
      <c r="L294" s="28">
        <v>3</v>
      </c>
      <c r="M294" s="35">
        <f>'REPRO SEPTIEMBRE'!J320</f>
        <v>0</v>
      </c>
      <c r="N294" s="28">
        <v>3</v>
      </c>
      <c r="O294" s="25">
        <f>'REPRO SEPTIEMBRE'!K320</f>
        <v>0</v>
      </c>
      <c r="P294" s="28">
        <v>3</v>
      </c>
      <c r="Q294" s="25">
        <f>'REPRO SEPTIEMBRE'!L320</f>
        <v>0</v>
      </c>
      <c r="R294" s="28">
        <v>3</v>
      </c>
      <c r="S294" s="25">
        <f>'REPRO SEPTIEMBRE'!M320</f>
        <v>0</v>
      </c>
      <c r="T294" s="28">
        <v>3</v>
      </c>
      <c r="U294" s="25">
        <f>'REPRO SEPTIEMBRE'!N320</f>
        <v>6640.2000000000007</v>
      </c>
      <c r="V294" s="24">
        <v>0</v>
      </c>
      <c r="W294" s="25">
        <v>0</v>
      </c>
      <c r="X294" s="24">
        <v>0</v>
      </c>
      <c r="Y294" s="25">
        <v>0</v>
      </c>
      <c r="Z294" s="24">
        <v>0</v>
      </c>
      <c r="AA294" s="25">
        <v>0</v>
      </c>
      <c r="AB294" s="27">
        <v>0</v>
      </c>
      <c r="AC294" s="25">
        <v>0</v>
      </c>
      <c r="AD294" s="25">
        <v>0</v>
      </c>
      <c r="AE294" s="25">
        <v>0</v>
      </c>
      <c r="AF294" s="25">
        <f t="shared" si="1"/>
        <v>63360</v>
      </c>
      <c r="AG294" s="25">
        <f t="shared" si="2"/>
        <v>5280</v>
      </c>
      <c r="AH294" s="25">
        <v>0</v>
      </c>
      <c r="AI294" s="25">
        <v>0</v>
      </c>
      <c r="AJ294" s="25">
        <v>0</v>
      </c>
      <c r="AK294" s="30">
        <f t="shared" si="3"/>
        <v>11920.2</v>
      </c>
      <c r="AL294" s="16"/>
      <c r="AM294" s="16"/>
      <c r="AN294" s="16"/>
    </row>
    <row r="295" spans="1:40" ht="15.75" customHeight="1">
      <c r="A295" s="16"/>
      <c r="B295" s="21">
        <v>276</v>
      </c>
      <c r="C295" s="444" t="s">
        <v>73</v>
      </c>
      <c r="D295" s="37" t="s">
        <v>37</v>
      </c>
      <c r="E295" s="38">
        <v>71.400000000000006</v>
      </c>
      <c r="F295" s="39">
        <v>8</v>
      </c>
      <c r="G295" s="25">
        <f>'REPRO SEPTIEMBRE'!G326</f>
        <v>17707.2</v>
      </c>
      <c r="H295" s="39">
        <v>8</v>
      </c>
      <c r="I295" s="25">
        <f>'REPRO SEPTIEMBRE'!H326</f>
        <v>15993.600000000002</v>
      </c>
      <c r="J295" s="39">
        <v>8</v>
      </c>
      <c r="K295" s="25">
        <f>'REPRO SEPTIEMBRE'!I326</f>
        <v>17707.2</v>
      </c>
      <c r="L295" s="39">
        <v>8</v>
      </c>
      <c r="M295" s="35">
        <f>'REPRO SEPTIEMBRE'!J326</f>
        <v>17136</v>
      </c>
      <c r="N295" s="39">
        <v>8</v>
      </c>
      <c r="O295" s="25">
        <f>'REPRO SEPTIEMBRE'!K326</f>
        <v>17707.2</v>
      </c>
      <c r="P295" s="39">
        <v>8</v>
      </c>
      <c r="Q295" s="25">
        <f>'REPRO SEPTIEMBRE'!L326</f>
        <v>17136</v>
      </c>
      <c r="R295" s="39">
        <v>8</v>
      </c>
      <c r="S295" s="25">
        <f>'REPRO SEPTIEMBRE'!M326</f>
        <v>17707.2</v>
      </c>
      <c r="T295" s="39">
        <v>8</v>
      </c>
      <c r="U295" s="25">
        <f>'REPRO SEPTIEMBRE'!N326</f>
        <v>0</v>
      </c>
      <c r="V295" s="24">
        <v>0</v>
      </c>
      <c r="W295" s="25">
        <v>0</v>
      </c>
      <c r="X295" s="24">
        <v>0</v>
      </c>
      <c r="Y295" s="25">
        <v>0</v>
      </c>
      <c r="Z295" s="24">
        <v>0</v>
      </c>
      <c r="AA295" s="25">
        <v>0</v>
      </c>
      <c r="AB295" s="27">
        <v>0</v>
      </c>
      <c r="AC295" s="25">
        <v>0</v>
      </c>
      <c r="AD295" s="25">
        <f>+AE295*12</f>
        <v>1800</v>
      </c>
      <c r="AE295" s="25">
        <v>150</v>
      </c>
      <c r="AF295" s="25">
        <f t="shared" si="1"/>
        <v>168960</v>
      </c>
      <c r="AG295" s="25">
        <f t="shared" si="2"/>
        <v>14080</v>
      </c>
      <c r="AH295" s="25">
        <v>0</v>
      </c>
      <c r="AI295" s="25">
        <v>0</v>
      </c>
      <c r="AJ295" s="25">
        <v>0</v>
      </c>
      <c r="AK295" s="30">
        <f t="shared" si="3"/>
        <v>135324.4</v>
      </c>
      <c r="AL295" s="16"/>
      <c r="AM295" s="16"/>
      <c r="AN295" s="16"/>
    </row>
    <row r="296" spans="1:40" ht="15.75" customHeight="1">
      <c r="A296" s="16"/>
      <c r="B296" s="21">
        <v>277</v>
      </c>
      <c r="C296" s="423"/>
      <c r="D296" s="37" t="s">
        <v>37</v>
      </c>
      <c r="E296" s="38">
        <v>71.400000000000006</v>
      </c>
      <c r="F296" s="39">
        <v>1</v>
      </c>
      <c r="G296" s="25">
        <f>'REPRO SEPTIEMBRE'!G327</f>
        <v>0</v>
      </c>
      <c r="H296" s="39">
        <v>1</v>
      </c>
      <c r="I296" s="25">
        <f>'REPRO SEPTIEMBRE'!H327</f>
        <v>0</v>
      </c>
      <c r="J296" s="39">
        <v>1</v>
      </c>
      <c r="K296" s="25">
        <f>'REPRO SEPTIEMBRE'!I327</f>
        <v>0</v>
      </c>
      <c r="L296" s="39">
        <v>1</v>
      </c>
      <c r="M296" s="35">
        <f>'REPRO SEPTIEMBRE'!J327</f>
        <v>0</v>
      </c>
      <c r="N296" s="39">
        <v>1</v>
      </c>
      <c r="O296" s="25">
        <f>'REPRO SEPTIEMBRE'!K327</f>
        <v>0</v>
      </c>
      <c r="P296" s="39">
        <v>1</v>
      </c>
      <c r="Q296" s="25">
        <f>'REPRO SEPTIEMBRE'!L327</f>
        <v>0</v>
      </c>
      <c r="R296" s="39">
        <v>1</v>
      </c>
      <c r="S296" s="25">
        <f>'REPRO SEPTIEMBRE'!M327</f>
        <v>0</v>
      </c>
      <c r="T296" s="39">
        <v>1</v>
      </c>
      <c r="U296" s="25">
        <f>'REPRO SEPTIEMBRE'!N327</f>
        <v>0</v>
      </c>
      <c r="V296" s="24">
        <v>0</v>
      </c>
      <c r="W296" s="25">
        <v>0</v>
      </c>
      <c r="X296" s="24">
        <v>0</v>
      </c>
      <c r="Y296" s="25">
        <v>0</v>
      </c>
      <c r="Z296" s="24">
        <v>0</v>
      </c>
      <c r="AA296" s="25">
        <v>0</v>
      </c>
      <c r="AB296" s="27">
        <v>0</v>
      </c>
      <c r="AC296" s="25">
        <v>0</v>
      </c>
      <c r="AD296" s="25">
        <v>0</v>
      </c>
      <c r="AE296" s="25">
        <v>0</v>
      </c>
      <c r="AF296" s="25">
        <f t="shared" si="1"/>
        <v>21120</v>
      </c>
      <c r="AG296" s="25">
        <f t="shared" si="2"/>
        <v>1760</v>
      </c>
      <c r="AH296" s="25">
        <v>0</v>
      </c>
      <c r="AI296" s="25">
        <v>0</v>
      </c>
      <c r="AJ296" s="25">
        <v>0</v>
      </c>
      <c r="AK296" s="30">
        <f t="shared" si="3"/>
        <v>1760</v>
      </c>
      <c r="AL296" s="16"/>
      <c r="AM296" s="16"/>
      <c r="AN296" s="16"/>
    </row>
    <row r="297" spans="1:40" ht="15.75" customHeight="1">
      <c r="A297" s="16"/>
      <c r="B297" s="31">
        <v>278</v>
      </c>
      <c r="C297" s="423"/>
      <c r="D297" s="36" t="s">
        <v>74</v>
      </c>
      <c r="E297" s="23">
        <v>73.59</v>
      </c>
      <c r="F297" s="28">
        <v>1</v>
      </c>
      <c r="G297" s="25">
        <f>'REPRO SEPTIEMBRE'!G328</f>
        <v>2281.29</v>
      </c>
      <c r="H297" s="28">
        <v>1</v>
      </c>
      <c r="I297" s="25">
        <f>'REPRO SEPTIEMBRE'!H328</f>
        <v>2060.52</v>
      </c>
      <c r="J297" s="28">
        <v>1</v>
      </c>
      <c r="K297" s="25">
        <f>'REPRO SEPTIEMBRE'!I328</f>
        <v>2281.29</v>
      </c>
      <c r="L297" s="28">
        <v>1</v>
      </c>
      <c r="M297" s="35">
        <f>'REPRO SEPTIEMBRE'!J328</f>
        <v>2207.7000000000003</v>
      </c>
      <c r="N297" s="28">
        <v>1</v>
      </c>
      <c r="O297" s="25">
        <f>'REPRO SEPTIEMBRE'!K328</f>
        <v>2281.29</v>
      </c>
      <c r="P297" s="28">
        <v>1</v>
      </c>
      <c r="Q297" s="25">
        <f>'REPRO SEPTIEMBRE'!L328</f>
        <v>2207.7000000000003</v>
      </c>
      <c r="R297" s="28">
        <v>1</v>
      </c>
      <c r="S297" s="25">
        <f>'REPRO SEPTIEMBRE'!M328</f>
        <v>2281.29</v>
      </c>
      <c r="T297" s="28">
        <v>1</v>
      </c>
      <c r="U297" s="25">
        <f>'REPRO SEPTIEMBRE'!N328</f>
        <v>0</v>
      </c>
      <c r="V297" s="24">
        <v>0</v>
      </c>
      <c r="W297" s="25">
        <v>0</v>
      </c>
      <c r="X297" s="24">
        <v>0</v>
      </c>
      <c r="Y297" s="25">
        <v>0</v>
      </c>
      <c r="Z297" s="24">
        <v>0</v>
      </c>
      <c r="AA297" s="25">
        <v>0</v>
      </c>
      <c r="AB297" s="27">
        <v>0</v>
      </c>
      <c r="AC297" s="25">
        <v>0</v>
      </c>
      <c r="AD297" s="25">
        <v>0</v>
      </c>
      <c r="AE297" s="25">
        <v>0</v>
      </c>
      <c r="AF297" s="25">
        <f t="shared" si="1"/>
        <v>21120</v>
      </c>
      <c r="AG297" s="25">
        <f t="shared" si="2"/>
        <v>1760</v>
      </c>
      <c r="AH297" s="25">
        <v>0</v>
      </c>
      <c r="AI297" s="25">
        <v>0</v>
      </c>
      <c r="AJ297" s="25">
        <v>0</v>
      </c>
      <c r="AK297" s="30">
        <f t="shared" si="3"/>
        <v>17361.080000000002</v>
      </c>
      <c r="AL297" s="16"/>
      <c r="AM297" s="16"/>
      <c r="AN297" s="16"/>
    </row>
    <row r="298" spans="1:40" ht="15.75" customHeight="1">
      <c r="A298" s="16"/>
      <c r="B298" s="31">
        <v>279</v>
      </c>
      <c r="C298" s="423"/>
      <c r="D298" s="36" t="s">
        <v>42</v>
      </c>
      <c r="E298" s="23">
        <v>74.63</v>
      </c>
      <c r="F298" s="28">
        <v>1</v>
      </c>
      <c r="G298" s="25">
        <f>'REPRO SEPTIEMBRE'!G329</f>
        <v>2313.5299999999997</v>
      </c>
      <c r="H298" s="28">
        <v>1</v>
      </c>
      <c r="I298" s="25">
        <f>'REPRO SEPTIEMBRE'!H329</f>
        <v>2089.64</v>
      </c>
      <c r="J298" s="28">
        <v>1</v>
      </c>
      <c r="K298" s="25">
        <f>'REPRO SEPTIEMBRE'!I329</f>
        <v>2313.5299999999997</v>
      </c>
      <c r="L298" s="28">
        <v>1</v>
      </c>
      <c r="M298" s="35">
        <f>'REPRO SEPTIEMBRE'!J329</f>
        <v>2238.8999999999996</v>
      </c>
      <c r="N298" s="28">
        <v>1</v>
      </c>
      <c r="O298" s="25">
        <f>'REPRO SEPTIEMBRE'!K329</f>
        <v>2313.5299999999997</v>
      </c>
      <c r="P298" s="28">
        <v>1</v>
      </c>
      <c r="Q298" s="25">
        <f>'REPRO SEPTIEMBRE'!L329</f>
        <v>2238.8999999999996</v>
      </c>
      <c r="R298" s="28">
        <v>1</v>
      </c>
      <c r="S298" s="25">
        <f>'REPRO SEPTIEMBRE'!M329</f>
        <v>2313.5299999999997</v>
      </c>
      <c r="T298" s="28">
        <v>1</v>
      </c>
      <c r="U298" s="25">
        <f>'REPRO SEPTIEMBRE'!N329</f>
        <v>0</v>
      </c>
      <c r="V298" s="24">
        <v>0</v>
      </c>
      <c r="W298" s="25">
        <v>0</v>
      </c>
      <c r="X298" s="24">
        <v>0</v>
      </c>
      <c r="Y298" s="25">
        <v>0</v>
      </c>
      <c r="Z298" s="24">
        <v>0</v>
      </c>
      <c r="AA298" s="25">
        <v>0</v>
      </c>
      <c r="AB298" s="27">
        <v>0</v>
      </c>
      <c r="AC298" s="25">
        <v>0</v>
      </c>
      <c r="AD298" s="25">
        <v>0</v>
      </c>
      <c r="AE298" s="25">
        <v>0</v>
      </c>
      <c r="AF298" s="25">
        <f t="shared" si="1"/>
        <v>21120</v>
      </c>
      <c r="AG298" s="25">
        <f t="shared" si="2"/>
        <v>1760</v>
      </c>
      <c r="AH298" s="25">
        <v>0</v>
      </c>
      <c r="AI298" s="25">
        <v>0</v>
      </c>
      <c r="AJ298" s="25">
        <v>0</v>
      </c>
      <c r="AK298" s="30">
        <f t="shared" si="3"/>
        <v>17581.559999999998</v>
      </c>
      <c r="AL298" s="16"/>
      <c r="AM298" s="16"/>
      <c r="AN298" s="16"/>
    </row>
    <row r="299" spans="1:40" ht="15.75" customHeight="1">
      <c r="A299" s="16"/>
      <c r="B299" s="31">
        <v>280</v>
      </c>
      <c r="C299" s="423"/>
      <c r="D299" s="36" t="s">
        <v>38</v>
      </c>
      <c r="E299" s="23">
        <v>71.400000000000006</v>
      </c>
      <c r="F299" s="28">
        <v>7</v>
      </c>
      <c r="G299" s="25">
        <f>'REPRO SEPTIEMBRE'!G330</f>
        <v>15493.800000000003</v>
      </c>
      <c r="H299" s="28">
        <v>7</v>
      </c>
      <c r="I299" s="25">
        <f>'REPRO SEPTIEMBRE'!H330</f>
        <v>13994.400000000001</v>
      </c>
      <c r="J299" s="28">
        <v>7</v>
      </c>
      <c r="K299" s="25">
        <f>'REPRO SEPTIEMBRE'!I330</f>
        <v>15493.800000000003</v>
      </c>
      <c r="L299" s="28">
        <v>7</v>
      </c>
      <c r="M299" s="35">
        <f>'REPRO SEPTIEMBRE'!J330</f>
        <v>14994.000000000002</v>
      </c>
      <c r="N299" s="28">
        <v>7</v>
      </c>
      <c r="O299" s="25">
        <f>'REPRO SEPTIEMBRE'!K330</f>
        <v>15493.800000000003</v>
      </c>
      <c r="P299" s="28">
        <v>7</v>
      </c>
      <c r="Q299" s="25">
        <f>'REPRO SEPTIEMBRE'!L330</f>
        <v>14994.000000000002</v>
      </c>
      <c r="R299" s="28">
        <v>7</v>
      </c>
      <c r="S299" s="25">
        <f>'REPRO SEPTIEMBRE'!M330</f>
        <v>15493.800000000003</v>
      </c>
      <c r="T299" s="28">
        <v>7</v>
      </c>
      <c r="U299" s="25">
        <f>'REPRO SEPTIEMBRE'!N330</f>
        <v>0</v>
      </c>
      <c r="V299" s="24">
        <v>0</v>
      </c>
      <c r="W299" s="25">
        <v>0</v>
      </c>
      <c r="X299" s="24">
        <v>0</v>
      </c>
      <c r="Y299" s="25">
        <v>0</v>
      </c>
      <c r="Z299" s="24">
        <v>0</v>
      </c>
      <c r="AA299" s="25">
        <v>0</v>
      </c>
      <c r="AB299" s="27">
        <v>0</v>
      </c>
      <c r="AC299" s="25">
        <v>0</v>
      </c>
      <c r="AD299" s="25">
        <v>0</v>
      </c>
      <c r="AE299" s="25">
        <v>0</v>
      </c>
      <c r="AF299" s="25">
        <f t="shared" si="1"/>
        <v>147840</v>
      </c>
      <c r="AG299" s="25">
        <f t="shared" si="2"/>
        <v>12320</v>
      </c>
      <c r="AH299" s="25">
        <v>0</v>
      </c>
      <c r="AI299" s="25">
        <v>0</v>
      </c>
      <c r="AJ299" s="25">
        <v>0</v>
      </c>
      <c r="AK299" s="30">
        <f t="shared" si="3"/>
        <v>118277.60000000002</v>
      </c>
      <c r="AL299" s="16"/>
      <c r="AM299" s="16"/>
      <c r="AN299" s="16"/>
    </row>
    <row r="300" spans="1:40" ht="15.75" customHeight="1">
      <c r="A300" s="16"/>
      <c r="B300" s="21">
        <v>281</v>
      </c>
      <c r="C300" s="423"/>
      <c r="D300" s="36" t="s">
        <v>75</v>
      </c>
      <c r="E300" s="23">
        <v>72.540000000000006</v>
      </c>
      <c r="F300" s="28">
        <v>2</v>
      </c>
      <c r="G300" s="25">
        <f>'REPRO SEPTIEMBRE'!G331</f>
        <v>4497.4800000000005</v>
      </c>
      <c r="H300" s="28">
        <v>2</v>
      </c>
      <c r="I300" s="25">
        <f>'REPRO SEPTIEMBRE'!H331</f>
        <v>4062.2400000000002</v>
      </c>
      <c r="J300" s="28">
        <v>2</v>
      </c>
      <c r="K300" s="25">
        <f>'REPRO SEPTIEMBRE'!I331</f>
        <v>4497.4800000000005</v>
      </c>
      <c r="L300" s="28">
        <v>2</v>
      </c>
      <c r="M300" s="35">
        <f>'REPRO SEPTIEMBRE'!J331</f>
        <v>4352.4000000000005</v>
      </c>
      <c r="N300" s="28">
        <v>2</v>
      </c>
      <c r="O300" s="25">
        <f>'REPRO SEPTIEMBRE'!K331</f>
        <v>4497.4800000000005</v>
      </c>
      <c r="P300" s="28">
        <v>2</v>
      </c>
      <c r="Q300" s="25">
        <f>'REPRO SEPTIEMBRE'!L331</f>
        <v>4352.4000000000005</v>
      </c>
      <c r="R300" s="28">
        <v>2</v>
      </c>
      <c r="S300" s="25">
        <f>'REPRO SEPTIEMBRE'!M331</f>
        <v>4497.4800000000005</v>
      </c>
      <c r="T300" s="28">
        <v>2</v>
      </c>
      <c r="U300" s="25">
        <f>'REPRO SEPTIEMBRE'!N331</f>
        <v>0</v>
      </c>
      <c r="V300" s="24">
        <v>0</v>
      </c>
      <c r="W300" s="25">
        <v>0</v>
      </c>
      <c r="X300" s="24">
        <v>0</v>
      </c>
      <c r="Y300" s="25">
        <v>0</v>
      </c>
      <c r="Z300" s="24">
        <v>0</v>
      </c>
      <c r="AA300" s="25">
        <v>0</v>
      </c>
      <c r="AB300" s="27">
        <v>0</v>
      </c>
      <c r="AC300" s="25">
        <v>0</v>
      </c>
      <c r="AD300" s="25">
        <v>0</v>
      </c>
      <c r="AE300" s="25">
        <v>0</v>
      </c>
      <c r="AF300" s="25">
        <f t="shared" si="1"/>
        <v>42240</v>
      </c>
      <c r="AG300" s="25">
        <f t="shared" si="2"/>
        <v>3520</v>
      </c>
      <c r="AH300" s="25">
        <v>0</v>
      </c>
      <c r="AI300" s="25">
        <v>0</v>
      </c>
      <c r="AJ300" s="25">
        <v>0</v>
      </c>
      <c r="AK300" s="30">
        <f t="shared" si="3"/>
        <v>34276.960000000006</v>
      </c>
      <c r="AL300" s="16"/>
      <c r="AM300" s="16"/>
      <c r="AN300" s="16"/>
    </row>
    <row r="301" spans="1:40" ht="15.75" customHeight="1">
      <c r="A301" s="16"/>
      <c r="B301" s="31">
        <v>282</v>
      </c>
      <c r="C301" s="423"/>
      <c r="D301" s="36" t="s">
        <v>45</v>
      </c>
      <c r="E301" s="23">
        <v>78.25</v>
      </c>
      <c r="F301" s="28">
        <v>2</v>
      </c>
      <c r="G301" s="25">
        <f>'REPRO SEPTIEMBRE'!G332</f>
        <v>4851.5</v>
      </c>
      <c r="H301" s="28">
        <v>2</v>
      </c>
      <c r="I301" s="25">
        <f>'REPRO SEPTIEMBRE'!H332</f>
        <v>4382</v>
      </c>
      <c r="J301" s="28">
        <v>2</v>
      </c>
      <c r="K301" s="25">
        <f>'REPRO SEPTIEMBRE'!I332</f>
        <v>4851.5</v>
      </c>
      <c r="L301" s="28">
        <v>2</v>
      </c>
      <c r="M301" s="35">
        <f>'REPRO SEPTIEMBRE'!J332</f>
        <v>4695</v>
      </c>
      <c r="N301" s="28">
        <v>2</v>
      </c>
      <c r="O301" s="25">
        <f>'REPRO SEPTIEMBRE'!K332</f>
        <v>4851.5</v>
      </c>
      <c r="P301" s="28">
        <v>2</v>
      </c>
      <c r="Q301" s="25">
        <f>'REPRO SEPTIEMBRE'!L332</f>
        <v>4695</v>
      </c>
      <c r="R301" s="28">
        <v>2</v>
      </c>
      <c r="S301" s="25">
        <f>'REPRO SEPTIEMBRE'!M332</f>
        <v>4851.5</v>
      </c>
      <c r="T301" s="28">
        <v>2</v>
      </c>
      <c r="U301" s="25">
        <f>'REPRO SEPTIEMBRE'!N332</f>
        <v>0</v>
      </c>
      <c r="V301" s="24">
        <v>0</v>
      </c>
      <c r="W301" s="25">
        <v>0</v>
      </c>
      <c r="X301" s="24">
        <v>0</v>
      </c>
      <c r="Y301" s="25">
        <v>0</v>
      </c>
      <c r="Z301" s="24">
        <v>0</v>
      </c>
      <c r="AA301" s="25">
        <v>0</v>
      </c>
      <c r="AB301" s="27">
        <v>0</v>
      </c>
      <c r="AC301" s="25">
        <v>0</v>
      </c>
      <c r="AD301" s="25">
        <v>0</v>
      </c>
      <c r="AE301" s="25">
        <v>0</v>
      </c>
      <c r="AF301" s="25">
        <f t="shared" si="1"/>
        <v>42240</v>
      </c>
      <c r="AG301" s="25">
        <f t="shared" si="2"/>
        <v>3520</v>
      </c>
      <c r="AH301" s="25">
        <v>0</v>
      </c>
      <c r="AI301" s="25">
        <v>0</v>
      </c>
      <c r="AJ301" s="25">
        <v>0</v>
      </c>
      <c r="AK301" s="30">
        <f t="shared" si="3"/>
        <v>36698</v>
      </c>
      <c r="AL301" s="16"/>
      <c r="AM301" s="16"/>
      <c r="AN301" s="16"/>
    </row>
    <row r="302" spans="1:40" ht="15.75" customHeight="1">
      <c r="A302" s="16"/>
      <c r="B302" s="31">
        <v>283</v>
      </c>
      <c r="C302" s="423"/>
      <c r="D302" s="36" t="s">
        <v>76</v>
      </c>
      <c r="E302" s="23">
        <v>72.540000000000006</v>
      </c>
      <c r="F302" s="28">
        <v>1</v>
      </c>
      <c r="G302" s="25">
        <f>'REPRO SEPTIEMBRE'!G333</f>
        <v>2248.7400000000002</v>
      </c>
      <c r="H302" s="28">
        <v>1</v>
      </c>
      <c r="I302" s="25">
        <f>'REPRO SEPTIEMBRE'!H333</f>
        <v>2031.1200000000001</v>
      </c>
      <c r="J302" s="28">
        <v>1</v>
      </c>
      <c r="K302" s="25">
        <f>'REPRO SEPTIEMBRE'!I333</f>
        <v>2248.7400000000002</v>
      </c>
      <c r="L302" s="28">
        <v>1</v>
      </c>
      <c r="M302" s="35">
        <f>'REPRO SEPTIEMBRE'!J333</f>
        <v>2176.2000000000003</v>
      </c>
      <c r="N302" s="28">
        <v>1</v>
      </c>
      <c r="O302" s="25">
        <f>'REPRO SEPTIEMBRE'!K333</f>
        <v>2248.7400000000002</v>
      </c>
      <c r="P302" s="28">
        <v>1</v>
      </c>
      <c r="Q302" s="25">
        <f>'REPRO SEPTIEMBRE'!L333</f>
        <v>2176.2000000000003</v>
      </c>
      <c r="R302" s="28">
        <v>1</v>
      </c>
      <c r="S302" s="25">
        <f>'REPRO SEPTIEMBRE'!M333</f>
        <v>2248.7400000000002</v>
      </c>
      <c r="T302" s="28">
        <v>1</v>
      </c>
      <c r="U302" s="25">
        <f>'REPRO SEPTIEMBRE'!N333</f>
        <v>0</v>
      </c>
      <c r="V302" s="24">
        <v>0</v>
      </c>
      <c r="W302" s="25">
        <v>0</v>
      </c>
      <c r="X302" s="24">
        <v>0</v>
      </c>
      <c r="Y302" s="25">
        <v>0</v>
      </c>
      <c r="Z302" s="24">
        <v>0</v>
      </c>
      <c r="AA302" s="25">
        <v>0</v>
      </c>
      <c r="AB302" s="27">
        <v>0</v>
      </c>
      <c r="AC302" s="25">
        <v>0</v>
      </c>
      <c r="AD302" s="25">
        <v>0</v>
      </c>
      <c r="AE302" s="25">
        <v>0</v>
      </c>
      <c r="AF302" s="25">
        <f t="shared" si="1"/>
        <v>21120</v>
      </c>
      <c r="AG302" s="25">
        <f t="shared" si="2"/>
        <v>1760</v>
      </c>
      <c r="AH302" s="25">
        <v>0</v>
      </c>
      <c r="AI302" s="25">
        <v>0</v>
      </c>
      <c r="AJ302" s="25">
        <v>0</v>
      </c>
      <c r="AK302" s="30">
        <f t="shared" si="3"/>
        <v>17138.480000000003</v>
      </c>
      <c r="AL302" s="16"/>
      <c r="AM302" s="16"/>
      <c r="AN302" s="16"/>
    </row>
    <row r="303" spans="1:40" ht="15.75" customHeight="1">
      <c r="A303" s="16"/>
      <c r="B303" s="31">
        <v>284</v>
      </c>
      <c r="C303" s="423"/>
      <c r="D303" s="36" t="s">
        <v>77</v>
      </c>
      <c r="E303" s="23">
        <v>71.400000000000006</v>
      </c>
      <c r="F303" s="28">
        <v>4</v>
      </c>
      <c r="G303" s="25">
        <f>'REPRO SEPTIEMBRE'!G334</f>
        <v>8853.6</v>
      </c>
      <c r="H303" s="28">
        <v>4</v>
      </c>
      <c r="I303" s="25">
        <f>'REPRO SEPTIEMBRE'!H334</f>
        <v>7996.8000000000011</v>
      </c>
      <c r="J303" s="28">
        <v>4</v>
      </c>
      <c r="K303" s="25">
        <f>'REPRO SEPTIEMBRE'!I334</f>
        <v>8853.6</v>
      </c>
      <c r="L303" s="28">
        <v>4</v>
      </c>
      <c r="M303" s="35">
        <f>'REPRO SEPTIEMBRE'!J334</f>
        <v>8568</v>
      </c>
      <c r="N303" s="28">
        <v>4</v>
      </c>
      <c r="O303" s="25">
        <f>'REPRO SEPTIEMBRE'!K334</f>
        <v>8853.6</v>
      </c>
      <c r="P303" s="28">
        <v>4</v>
      </c>
      <c r="Q303" s="25">
        <f>'REPRO SEPTIEMBRE'!L334</f>
        <v>8568</v>
      </c>
      <c r="R303" s="28">
        <v>4</v>
      </c>
      <c r="S303" s="25">
        <f>'REPRO SEPTIEMBRE'!M334</f>
        <v>8853.6</v>
      </c>
      <c r="T303" s="28">
        <v>4</v>
      </c>
      <c r="U303" s="25">
        <f>'REPRO SEPTIEMBRE'!N334</f>
        <v>0</v>
      </c>
      <c r="V303" s="24">
        <v>0</v>
      </c>
      <c r="W303" s="25">
        <v>0</v>
      </c>
      <c r="X303" s="24">
        <v>0</v>
      </c>
      <c r="Y303" s="25">
        <v>0</v>
      </c>
      <c r="Z303" s="24">
        <v>0</v>
      </c>
      <c r="AA303" s="25">
        <v>0</v>
      </c>
      <c r="AB303" s="27">
        <v>0</v>
      </c>
      <c r="AC303" s="25">
        <v>0</v>
      </c>
      <c r="AD303" s="25">
        <v>0</v>
      </c>
      <c r="AE303" s="25">
        <v>0</v>
      </c>
      <c r="AF303" s="25">
        <f t="shared" si="1"/>
        <v>84480</v>
      </c>
      <c r="AG303" s="25">
        <f t="shared" si="2"/>
        <v>7040</v>
      </c>
      <c r="AH303" s="25">
        <v>0</v>
      </c>
      <c r="AI303" s="25">
        <v>0</v>
      </c>
      <c r="AJ303" s="25">
        <v>0</v>
      </c>
      <c r="AK303" s="30">
        <f t="shared" si="3"/>
        <v>67587.199999999997</v>
      </c>
      <c r="AL303" s="16"/>
      <c r="AM303" s="16"/>
      <c r="AN303" s="16"/>
    </row>
    <row r="304" spans="1:40" ht="15.75" customHeight="1">
      <c r="A304" s="16"/>
      <c r="B304" s="21">
        <v>285</v>
      </c>
      <c r="C304" s="423"/>
      <c r="D304" s="36" t="s">
        <v>61</v>
      </c>
      <c r="E304" s="23">
        <v>80.86</v>
      </c>
      <c r="F304" s="28">
        <v>5</v>
      </c>
      <c r="G304" s="25">
        <f>'REPRO SEPTIEMBRE'!G335</f>
        <v>0</v>
      </c>
      <c r="H304" s="28">
        <v>5</v>
      </c>
      <c r="I304" s="25">
        <f>'REPRO SEPTIEMBRE'!H335</f>
        <v>17384.900000000001</v>
      </c>
      <c r="J304" s="28">
        <v>5</v>
      </c>
      <c r="K304" s="25">
        <f>'REPRO SEPTIEMBRE'!I335</f>
        <v>12533.300000000001</v>
      </c>
      <c r="L304" s="28">
        <v>5</v>
      </c>
      <c r="M304" s="35">
        <f>'REPRO SEPTIEMBRE'!J335</f>
        <v>0</v>
      </c>
      <c r="N304" s="28">
        <v>5</v>
      </c>
      <c r="O304" s="25">
        <f>'REPRO SEPTIEMBRE'!K335</f>
        <v>0</v>
      </c>
      <c r="P304" s="28">
        <v>5</v>
      </c>
      <c r="Q304" s="25">
        <f>'REPRO SEPTIEMBRE'!L335</f>
        <v>0</v>
      </c>
      <c r="R304" s="28">
        <v>5</v>
      </c>
      <c r="S304" s="25">
        <f>'REPRO SEPTIEMBRE'!M335</f>
        <v>0</v>
      </c>
      <c r="T304" s="28">
        <v>5</v>
      </c>
      <c r="U304" s="25">
        <f>'REPRO SEPTIEMBRE'!N335</f>
        <v>0</v>
      </c>
      <c r="V304" s="24">
        <v>0</v>
      </c>
      <c r="W304" s="25">
        <v>0</v>
      </c>
      <c r="X304" s="24">
        <v>0</v>
      </c>
      <c r="Y304" s="25">
        <v>0</v>
      </c>
      <c r="Z304" s="24">
        <v>0</v>
      </c>
      <c r="AA304" s="25">
        <v>0</v>
      </c>
      <c r="AB304" s="27">
        <v>0</v>
      </c>
      <c r="AC304" s="25">
        <v>0</v>
      </c>
      <c r="AD304" s="25">
        <v>0</v>
      </c>
      <c r="AE304" s="25">
        <v>0</v>
      </c>
      <c r="AF304" s="25">
        <f t="shared" si="1"/>
        <v>105600</v>
      </c>
      <c r="AG304" s="25">
        <f t="shared" si="2"/>
        <v>8800</v>
      </c>
      <c r="AH304" s="25">
        <v>0</v>
      </c>
      <c r="AI304" s="25">
        <v>0</v>
      </c>
      <c r="AJ304" s="25">
        <v>0</v>
      </c>
      <c r="AK304" s="30">
        <f t="shared" si="3"/>
        <v>38718.200000000004</v>
      </c>
      <c r="AL304" s="16"/>
      <c r="AM304" s="16"/>
      <c r="AN304" s="16"/>
    </row>
    <row r="305" spans="1:40" ht="15.75" customHeight="1">
      <c r="A305" s="16"/>
      <c r="B305" s="31">
        <v>286</v>
      </c>
      <c r="C305" s="423"/>
      <c r="D305" s="36" t="s">
        <v>61</v>
      </c>
      <c r="E305" s="23">
        <v>80.86</v>
      </c>
      <c r="F305" s="28">
        <v>5</v>
      </c>
      <c r="G305" s="25">
        <f>'REPRO SEPTIEMBRE'!G336</f>
        <v>0</v>
      </c>
      <c r="H305" s="28">
        <v>5</v>
      </c>
      <c r="I305" s="25">
        <f>'REPRO SEPTIEMBRE'!H336</f>
        <v>0</v>
      </c>
      <c r="J305" s="28">
        <v>5</v>
      </c>
      <c r="K305" s="25">
        <f>'REPRO SEPTIEMBRE'!I336</f>
        <v>0</v>
      </c>
      <c r="L305" s="28">
        <v>5</v>
      </c>
      <c r="M305" s="35">
        <f>'REPRO SEPTIEMBRE'!J336</f>
        <v>12129</v>
      </c>
      <c r="N305" s="28">
        <v>5</v>
      </c>
      <c r="O305" s="25">
        <f>'REPRO SEPTIEMBRE'!K336</f>
        <v>12533.300000000001</v>
      </c>
      <c r="P305" s="28">
        <v>5</v>
      </c>
      <c r="Q305" s="25">
        <f>'REPRO SEPTIEMBRE'!L336</f>
        <v>12129</v>
      </c>
      <c r="R305" s="28">
        <v>5</v>
      </c>
      <c r="S305" s="25">
        <f>'REPRO SEPTIEMBRE'!M336</f>
        <v>0</v>
      </c>
      <c r="T305" s="28">
        <v>5</v>
      </c>
      <c r="U305" s="25">
        <f>'REPRO SEPTIEMBRE'!N336</f>
        <v>0</v>
      </c>
      <c r="V305" s="24">
        <v>0</v>
      </c>
      <c r="W305" s="25">
        <v>0</v>
      </c>
      <c r="X305" s="24">
        <v>0</v>
      </c>
      <c r="Y305" s="25">
        <v>0</v>
      </c>
      <c r="Z305" s="24">
        <v>0</v>
      </c>
      <c r="AA305" s="25">
        <v>0</v>
      </c>
      <c r="AB305" s="27">
        <v>0</v>
      </c>
      <c r="AC305" s="25">
        <v>0</v>
      </c>
      <c r="AD305" s="25">
        <v>0</v>
      </c>
      <c r="AE305" s="25">
        <v>0</v>
      </c>
      <c r="AF305" s="25">
        <f t="shared" si="1"/>
        <v>105600</v>
      </c>
      <c r="AG305" s="25">
        <f t="shared" si="2"/>
        <v>8800</v>
      </c>
      <c r="AH305" s="25">
        <v>0</v>
      </c>
      <c r="AI305" s="25">
        <v>0</v>
      </c>
      <c r="AJ305" s="25">
        <v>0</v>
      </c>
      <c r="AK305" s="30">
        <f t="shared" si="3"/>
        <v>45591.3</v>
      </c>
      <c r="AL305" s="16"/>
      <c r="AM305" s="16"/>
      <c r="AN305" s="16"/>
    </row>
    <row r="306" spans="1:40" ht="15.75" customHeight="1">
      <c r="A306" s="16"/>
      <c r="B306" s="31">
        <v>287</v>
      </c>
      <c r="C306" s="423"/>
      <c r="D306" s="36" t="s">
        <v>61</v>
      </c>
      <c r="E306" s="23">
        <v>80.86</v>
      </c>
      <c r="F306" s="28">
        <v>4</v>
      </c>
      <c r="G306" s="25">
        <f>'REPRO SEPTIEMBRE'!G337</f>
        <v>0</v>
      </c>
      <c r="H306" s="28">
        <v>4</v>
      </c>
      <c r="I306" s="25">
        <f>'REPRO SEPTIEMBRE'!H337</f>
        <v>0</v>
      </c>
      <c r="J306" s="28">
        <v>4</v>
      </c>
      <c r="K306" s="25">
        <f>'REPRO SEPTIEMBRE'!I337</f>
        <v>0</v>
      </c>
      <c r="L306" s="28">
        <v>4</v>
      </c>
      <c r="M306" s="35">
        <f>'REPRO SEPTIEMBRE'!J337</f>
        <v>0</v>
      </c>
      <c r="N306" s="28">
        <v>4</v>
      </c>
      <c r="O306" s="25">
        <f>'REPRO SEPTIEMBRE'!K337</f>
        <v>0</v>
      </c>
      <c r="P306" s="28">
        <v>4</v>
      </c>
      <c r="Q306" s="25">
        <f>'REPRO SEPTIEMBRE'!L337</f>
        <v>0</v>
      </c>
      <c r="R306" s="28">
        <v>4</v>
      </c>
      <c r="S306" s="25">
        <f>'REPRO SEPTIEMBRE'!M337</f>
        <v>10026.64</v>
      </c>
      <c r="T306" s="28">
        <v>4</v>
      </c>
      <c r="U306" s="25">
        <f>'REPRO SEPTIEMBRE'!N337</f>
        <v>10026.64</v>
      </c>
      <c r="V306" s="24">
        <v>0</v>
      </c>
      <c r="W306" s="25">
        <v>0</v>
      </c>
      <c r="X306" s="24">
        <v>0</v>
      </c>
      <c r="Y306" s="25">
        <v>0</v>
      </c>
      <c r="Z306" s="24">
        <v>0</v>
      </c>
      <c r="AA306" s="25">
        <v>0</v>
      </c>
      <c r="AB306" s="27">
        <v>0</v>
      </c>
      <c r="AC306" s="25">
        <v>0</v>
      </c>
      <c r="AD306" s="25">
        <v>0</v>
      </c>
      <c r="AE306" s="25">
        <v>0</v>
      </c>
      <c r="AF306" s="25">
        <f t="shared" si="1"/>
        <v>84480</v>
      </c>
      <c r="AG306" s="25">
        <f t="shared" si="2"/>
        <v>7040</v>
      </c>
      <c r="AH306" s="25">
        <v>0</v>
      </c>
      <c r="AI306" s="25">
        <v>0</v>
      </c>
      <c r="AJ306" s="25">
        <v>0</v>
      </c>
      <c r="AK306" s="30">
        <f t="shared" si="3"/>
        <v>27093.279999999999</v>
      </c>
      <c r="AL306" s="16"/>
      <c r="AM306" s="16"/>
      <c r="AN306" s="16"/>
    </row>
    <row r="307" spans="1:40" ht="15.75" customHeight="1">
      <c r="A307" s="16"/>
      <c r="B307" s="31">
        <v>288</v>
      </c>
      <c r="C307" s="423"/>
      <c r="D307" s="36" t="s">
        <v>61</v>
      </c>
      <c r="E307" s="23">
        <v>80.86</v>
      </c>
      <c r="F307" s="28">
        <v>1</v>
      </c>
      <c r="G307" s="25">
        <f>'REPRO SEPTIEMBRE'!G338</f>
        <v>0</v>
      </c>
      <c r="H307" s="28">
        <v>1</v>
      </c>
      <c r="I307" s="25">
        <f>'REPRO SEPTIEMBRE'!H338</f>
        <v>0</v>
      </c>
      <c r="J307" s="28">
        <v>1</v>
      </c>
      <c r="K307" s="25">
        <f>'REPRO SEPTIEMBRE'!I338</f>
        <v>0</v>
      </c>
      <c r="L307" s="28">
        <v>1</v>
      </c>
      <c r="M307" s="35">
        <f>'REPRO SEPTIEMBRE'!J338</f>
        <v>0</v>
      </c>
      <c r="N307" s="28">
        <v>1</v>
      </c>
      <c r="O307" s="25">
        <f>'REPRO SEPTIEMBRE'!K338</f>
        <v>0</v>
      </c>
      <c r="P307" s="28">
        <v>1</v>
      </c>
      <c r="Q307" s="25">
        <f>'REPRO SEPTIEMBRE'!L338</f>
        <v>0</v>
      </c>
      <c r="R307" s="28">
        <v>1</v>
      </c>
      <c r="S307" s="25">
        <f>'REPRO SEPTIEMBRE'!M338</f>
        <v>2506.66</v>
      </c>
      <c r="T307" s="28">
        <v>1</v>
      </c>
      <c r="U307" s="25">
        <f>'REPRO SEPTIEMBRE'!N338</f>
        <v>566.02</v>
      </c>
      <c r="V307" s="24">
        <v>0</v>
      </c>
      <c r="W307" s="25">
        <v>0</v>
      </c>
      <c r="X307" s="24">
        <v>0</v>
      </c>
      <c r="Y307" s="25">
        <v>0</v>
      </c>
      <c r="Z307" s="24">
        <v>0</v>
      </c>
      <c r="AA307" s="25">
        <v>0</v>
      </c>
      <c r="AB307" s="27">
        <v>0</v>
      </c>
      <c r="AC307" s="25">
        <v>0</v>
      </c>
      <c r="AD307" s="25">
        <v>0</v>
      </c>
      <c r="AE307" s="25">
        <v>0</v>
      </c>
      <c r="AF307" s="25">
        <f t="shared" si="1"/>
        <v>21120</v>
      </c>
      <c r="AG307" s="25">
        <f t="shared" si="2"/>
        <v>1760</v>
      </c>
      <c r="AH307" s="25">
        <v>0</v>
      </c>
      <c r="AI307" s="25">
        <v>0</v>
      </c>
      <c r="AJ307" s="25">
        <v>0</v>
      </c>
      <c r="AK307" s="30">
        <f t="shared" si="3"/>
        <v>4832.68</v>
      </c>
      <c r="AL307" s="16"/>
      <c r="AM307" s="16"/>
      <c r="AN307" s="16"/>
    </row>
    <row r="308" spans="1:40" ht="15.75" customHeight="1">
      <c r="A308" s="16"/>
      <c r="B308" s="21">
        <v>289</v>
      </c>
      <c r="C308" s="423"/>
      <c r="D308" s="36" t="s">
        <v>61</v>
      </c>
      <c r="E308" s="23">
        <v>80.86</v>
      </c>
      <c r="F308" s="28">
        <v>1</v>
      </c>
      <c r="G308" s="25">
        <f>'REPRO SEPTIEMBRE'!G339</f>
        <v>2506.66</v>
      </c>
      <c r="H308" s="28">
        <v>1</v>
      </c>
      <c r="I308" s="25">
        <f>'REPRO SEPTIEMBRE'!H339</f>
        <v>2264.08</v>
      </c>
      <c r="J308" s="28">
        <v>1</v>
      </c>
      <c r="K308" s="25">
        <f>'REPRO SEPTIEMBRE'!I339</f>
        <v>2506.66</v>
      </c>
      <c r="L308" s="28">
        <v>1</v>
      </c>
      <c r="M308" s="35">
        <f>'REPRO SEPTIEMBRE'!J339</f>
        <v>2425.8000000000002</v>
      </c>
      <c r="N308" s="28">
        <v>1</v>
      </c>
      <c r="O308" s="25">
        <f>'REPRO SEPTIEMBRE'!K339</f>
        <v>2506.66</v>
      </c>
      <c r="P308" s="28">
        <v>1</v>
      </c>
      <c r="Q308" s="25">
        <f>'REPRO SEPTIEMBRE'!L339</f>
        <v>2425.8000000000002</v>
      </c>
      <c r="R308" s="28">
        <v>1</v>
      </c>
      <c r="S308" s="25">
        <f>'REPRO SEPTIEMBRE'!M339</f>
        <v>2506.66</v>
      </c>
      <c r="T308" s="28">
        <v>1</v>
      </c>
      <c r="U308" s="25">
        <f>'REPRO SEPTIEMBRE'!N339</f>
        <v>0</v>
      </c>
      <c r="V308" s="24">
        <v>0</v>
      </c>
      <c r="W308" s="25">
        <v>0</v>
      </c>
      <c r="X308" s="24">
        <v>0</v>
      </c>
      <c r="Y308" s="25">
        <v>0</v>
      </c>
      <c r="Z308" s="24">
        <v>0</v>
      </c>
      <c r="AA308" s="25">
        <v>0</v>
      </c>
      <c r="AB308" s="27">
        <v>0</v>
      </c>
      <c r="AC308" s="25">
        <v>0</v>
      </c>
      <c r="AD308" s="25">
        <v>0</v>
      </c>
      <c r="AE308" s="25">
        <v>0</v>
      </c>
      <c r="AF308" s="25">
        <f t="shared" si="1"/>
        <v>21120</v>
      </c>
      <c r="AG308" s="25">
        <f t="shared" si="2"/>
        <v>1760</v>
      </c>
      <c r="AH308" s="25">
        <v>0</v>
      </c>
      <c r="AI308" s="25">
        <v>0</v>
      </c>
      <c r="AJ308" s="25">
        <v>0</v>
      </c>
      <c r="AK308" s="30">
        <f t="shared" si="3"/>
        <v>18902.32</v>
      </c>
      <c r="AL308" s="16"/>
      <c r="AM308" s="16"/>
      <c r="AN308" s="16"/>
    </row>
    <row r="309" spans="1:40" ht="15.75" customHeight="1">
      <c r="A309" s="16"/>
      <c r="B309" s="31">
        <v>290</v>
      </c>
      <c r="C309" s="423"/>
      <c r="D309" s="37" t="s">
        <v>37</v>
      </c>
      <c r="E309" s="38">
        <v>71.400000000000006</v>
      </c>
      <c r="F309" s="39">
        <v>1</v>
      </c>
      <c r="G309" s="25">
        <f>'REPRO SEPTIEMBRE'!G340</f>
        <v>0</v>
      </c>
      <c r="H309" s="39">
        <v>1</v>
      </c>
      <c r="I309" s="25">
        <f>'REPRO SEPTIEMBRE'!H340</f>
        <v>0</v>
      </c>
      <c r="J309" s="39">
        <v>1</v>
      </c>
      <c r="K309" s="25">
        <f>'REPRO SEPTIEMBRE'!I340</f>
        <v>0</v>
      </c>
      <c r="L309" s="39">
        <v>1</v>
      </c>
      <c r="M309" s="35">
        <f>'REPRO SEPTIEMBRE'!J340</f>
        <v>0</v>
      </c>
      <c r="N309" s="39">
        <v>1</v>
      </c>
      <c r="O309" s="25">
        <f>'REPRO SEPTIEMBRE'!K340</f>
        <v>0</v>
      </c>
      <c r="P309" s="39">
        <v>1</v>
      </c>
      <c r="Q309" s="25">
        <f>'REPRO SEPTIEMBRE'!L340</f>
        <v>0</v>
      </c>
      <c r="R309" s="39">
        <v>1</v>
      </c>
      <c r="S309" s="25">
        <f>'REPRO SEPTIEMBRE'!M340</f>
        <v>0</v>
      </c>
      <c r="T309" s="39">
        <v>1</v>
      </c>
      <c r="U309" s="25">
        <f>'REPRO SEPTIEMBRE'!N340</f>
        <v>0</v>
      </c>
      <c r="V309" s="24">
        <v>0</v>
      </c>
      <c r="W309" s="25">
        <v>0</v>
      </c>
      <c r="X309" s="24">
        <v>0</v>
      </c>
      <c r="Y309" s="25">
        <v>0</v>
      </c>
      <c r="Z309" s="24">
        <v>0</v>
      </c>
      <c r="AA309" s="25">
        <v>0</v>
      </c>
      <c r="AB309" s="27">
        <v>0</v>
      </c>
      <c r="AC309" s="25">
        <v>0</v>
      </c>
      <c r="AD309" s="25">
        <v>0</v>
      </c>
      <c r="AE309" s="25">
        <v>0</v>
      </c>
      <c r="AF309" s="25">
        <f t="shared" si="1"/>
        <v>21120</v>
      </c>
      <c r="AG309" s="25">
        <f t="shared" si="2"/>
        <v>1760</v>
      </c>
      <c r="AH309" s="25">
        <v>0</v>
      </c>
      <c r="AI309" s="25">
        <v>0</v>
      </c>
      <c r="AJ309" s="25">
        <v>0</v>
      </c>
      <c r="AK309" s="30">
        <f t="shared" si="3"/>
        <v>1760</v>
      </c>
      <c r="AL309" s="16"/>
      <c r="AM309" s="16"/>
      <c r="AN309" s="16"/>
    </row>
    <row r="310" spans="1:40" ht="15.75" customHeight="1">
      <c r="A310" s="16"/>
      <c r="B310" s="31">
        <v>291</v>
      </c>
      <c r="C310" s="423"/>
      <c r="D310" s="37" t="s">
        <v>37</v>
      </c>
      <c r="E310" s="38">
        <v>71.400000000000006</v>
      </c>
      <c r="F310" s="39">
        <v>8</v>
      </c>
      <c r="G310" s="25">
        <f>'REPRO SEPTIEMBRE'!G341</f>
        <v>0</v>
      </c>
      <c r="H310" s="39">
        <v>8</v>
      </c>
      <c r="I310" s="25">
        <f>'REPRO SEPTIEMBRE'!H341</f>
        <v>0</v>
      </c>
      <c r="J310" s="39">
        <v>8</v>
      </c>
      <c r="K310" s="25">
        <f>'REPRO SEPTIEMBRE'!I341</f>
        <v>0</v>
      </c>
      <c r="L310" s="39">
        <v>8</v>
      </c>
      <c r="M310" s="35">
        <f>'REPRO SEPTIEMBRE'!J341</f>
        <v>0</v>
      </c>
      <c r="N310" s="39">
        <v>8</v>
      </c>
      <c r="O310" s="25">
        <f>'REPRO SEPTIEMBRE'!K341</f>
        <v>0</v>
      </c>
      <c r="P310" s="39">
        <v>8</v>
      </c>
      <c r="Q310" s="25">
        <f>'REPRO SEPTIEMBRE'!L341</f>
        <v>0</v>
      </c>
      <c r="R310" s="39">
        <v>8</v>
      </c>
      <c r="S310" s="25">
        <f>'REPRO SEPTIEMBRE'!M341</f>
        <v>0</v>
      </c>
      <c r="T310" s="39">
        <v>8</v>
      </c>
      <c r="U310" s="25">
        <f>'REPRO SEPTIEMBRE'!N341</f>
        <v>17707.2</v>
      </c>
      <c r="V310" s="24">
        <v>0</v>
      </c>
      <c r="W310" s="25">
        <v>0</v>
      </c>
      <c r="X310" s="24">
        <v>0</v>
      </c>
      <c r="Y310" s="25">
        <v>0</v>
      </c>
      <c r="Z310" s="24">
        <v>0</v>
      </c>
      <c r="AA310" s="25">
        <v>0</v>
      </c>
      <c r="AB310" s="27">
        <v>0</v>
      </c>
      <c r="AC310" s="25">
        <v>0</v>
      </c>
      <c r="AD310" s="25">
        <v>0</v>
      </c>
      <c r="AE310" s="25">
        <v>0</v>
      </c>
      <c r="AF310" s="25">
        <f t="shared" si="1"/>
        <v>168960</v>
      </c>
      <c r="AG310" s="25">
        <f t="shared" si="2"/>
        <v>14080</v>
      </c>
      <c r="AH310" s="25">
        <v>0</v>
      </c>
      <c r="AI310" s="25">
        <v>0</v>
      </c>
      <c r="AJ310" s="25">
        <v>0</v>
      </c>
      <c r="AK310" s="30">
        <f t="shared" si="3"/>
        <v>31787.200000000001</v>
      </c>
      <c r="AL310" s="16"/>
      <c r="AM310" s="16"/>
      <c r="AN310" s="16"/>
    </row>
    <row r="311" spans="1:40" ht="15.75" customHeight="1">
      <c r="A311" s="16"/>
      <c r="B311" s="31">
        <v>292</v>
      </c>
      <c r="C311" s="423"/>
      <c r="D311" s="36" t="s">
        <v>74</v>
      </c>
      <c r="E311" s="23">
        <v>73.59</v>
      </c>
      <c r="F311" s="28">
        <v>1</v>
      </c>
      <c r="G311" s="25">
        <f>'REPRO SEPTIEMBRE'!G342</f>
        <v>0</v>
      </c>
      <c r="H311" s="28">
        <v>1</v>
      </c>
      <c r="I311" s="25">
        <f>'REPRO SEPTIEMBRE'!H342</f>
        <v>0</v>
      </c>
      <c r="J311" s="28">
        <v>1</v>
      </c>
      <c r="K311" s="25">
        <f>'REPRO SEPTIEMBRE'!I342</f>
        <v>0</v>
      </c>
      <c r="L311" s="28">
        <v>1</v>
      </c>
      <c r="M311" s="35">
        <f>'REPRO SEPTIEMBRE'!J342</f>
        <v>0</v>
      </c>
      <c r="N311" s="28">
        <v>1</v>
      </c>
      <c r="O311" s="25">
        <f>'REPRO SEPTIEMBRE'!K342</f>
        <v>0</v>
      </c>
      <c r="P311" s="28">
        <v>1</v>
      </c>
      <c r="Q311" s="25">
        <f>'REPRO SEPTIEMBRE'!L342</f>
        <v>0</v>
      </c>
      <c r="R311" s="28">
        <v>1</v>
      </c>
      <c r="S311" s="25">
        <f>'REPRO SEPTIEMBRE'!M342</f>
        <v>0</v>
      </c>
      <c r="T311" s="28">
        <v>1</v>
      </c>
      <c r="U311" s="25">
        <f>'REPRO SEPTIEMBRE'!N342</f>
        <v>2281.29</v>
      </c>
      <c r="V311" s="24">
        <v>0</v>
      </c>
      <c r="W311" s="25">
        <v>0</v>
      </c>
      <c r="X311" s="24">
        <v>0</v>
      </c>
      <c r="Y311" s="25">
        <v>0</v>
      </c>
      <c r="Z311" s="24">
        <v>0</v>
      </c>
      <c r="AA311" s="25">
        <v>0</v>
      </c>
      <c r="AB311" s="27">
        <v>0</v>
      </c>
      <c r="AC311" s="25">
        <v>0</v>
      </c>
      <c r="AD311" s="25">
        <v>0</v>
      </c>
      <c r="AE311" s="25">
        <v>0</v>
      </c>
      <c r="AF311" s="25">
        <f t="shared" si="1"/>
        <v>21120</v>
      </c>
      <c r="AG311" s="25">
        <f t="shared" si="2"/>
        <v>1760</v>
      </c>
      <c r="AH311" s="25">
        <v>0</v>
      </c>
      <c r="AI311" s="25">
        <v>0</v>
      </c>
      <c r="AJ311" s="25">
        <v>0</v>
      </c>
      <c r="AK311" s="30">
        <f t="shared" si="3"/>
        <v>4041.29</v>
      </c>
      <c r="AL311" s="16"/>
      <c r="AM311" s="16"/>
      <c r="AN311" s="16"/>
    </row>
    <row r="312" spans="1:40" ht="15.75" customHeight="1">
      <c r="A312" s="16"/>
      <c r="B312" s="21">
        <v>293</v>
      </c>
      <c r="C312" s="423"/>
      <c r="D312" s="36" t="s">
        <v>42</v>
      </c>
      <c r="E312" s="23">
        <v>74.63</v>
      </c>
      <c r="F312" s="28">
        <v>1</v>
      </c>
      <c r="G312" s="25">
        <f>'REPRO SEPTIEMBRE'!G343</f>
        <v>0</v>
      </c>
      <c r="H312" s="28">
        <v>1</v>
      </c>
      <c r="I312" s="25">
        <f>'REPRO SEPTIEMBRE'!H343</f>
        <v>0</v>
      </c>
      <c r="J312" s="28">
        <v>1</v>
      </c>
      <c r="K312" s="25">
        <f>'REPRO SEPTIEMBRE'!I343</f>
        <v>0</v>
      </c>
      <c r="L312" s="28">
        <v>1</v>
      </c>
      <c r="M312" s="35">
        <f>'REPRO SEPTIEMBRE'!J343</f>
        <v>0</v>
      </c>
      <c r="N312" s="28">
        <v>1</v>
      </c>
      <c r="O312" s="25">
        <f>'REPRO SEPTIEMBRE'!K343</f>
        <v>0</v>
      </c>
      <c r="P312" s="28">
        <v>1</v>
      </c>
      <c r="Q312" s="25">
        <f>'REPRO SEPTIEMBRE'!L343</f>
        <v>0</v>
      </c>
      <c r="R312" s="28">
        <v>1</v>
      </c>
      <c r="S312" s="25">
        <f>'REPRO SEPTIEMBRE'!M343</f>
        <v>0</v>
      </c>
      <c r="T312" s="28">
        <v>1</v>
      </c>
      <c r="U312" s="25">
        <f>'REPRO SEPTIEMBRE'!N343</f>
        <v>2313.5299999999997</v>
      </c>
      <c r="V312" s="24">
        <v>0</v>
      </c>
      <c r="W312" s="25">
        <v>0</v>
      </c>
      <c r="X312" s="24">
        <v>0</v>
      </c>
      <c r="Y312" s="25">
        <v>0</v>
      </c>
      <c r="Z312" s="24">
        <v>0</v>
      </c>
      <c r="AA312" s="25">
        <v>0</v>
      </c>
      <c r="AB312" s="27">
        <v>0</v>
      </c>
      <c r="AC312" s="25">
        <v>0</v>
      </c>
      <c r="AD312" s="25">
        <v>0</v>
      </c>
      <c r="AE312" s="25">
        <v>0</v>
      </c>
      <c r="AF312" s="25">
        <f t="shared" si="1"/>
        <v>21120</v>
      </c>
      <c r="AG312" s="25">
        <f t="shared" si="2"/>
        <v>1760</v>
      </c>
      <c r="AH312" s="25">
        <v>0</v>
      </c>
      <c r="AI312" s="25">
        <v>0</v>
      </c>
      <c r="AJ312" s="25">
        <v>0</v>
      </c>
      <c r="AK312" s="30">
        <f t="shared" si="3"/>
        <v>4073.5299999999997</v>
      </c>
      <c r="AL312" s="16"/>
      <c r="AM312" s="16"/>
      <c r="AN312" s="16"/>
    </row>
    <row r="313" spans="1:40" ht="15.75" customHeight="1">
      <c r="A313" s="16"/>
      <c r="B313" s="31">
        <v>294</v>
      </c>
      <c r="C313" s="423"/>
      <c r="D313" s="36" t="s">
        <v>38</v>
      </c>
      <c r="E313" s="23">
        <v>71.400000000000006</v>
      </c>
      <c r="F313" s="28">
        <v>7</v>
      </c>
      <c r="G313" s="25">
        <f>'REPRO SEPTIEMBRE'!G344</f>
        <v>0</v>
      </c>
      <c r="H313" s="28">
        <v>7</v>
      </c>
      <c r="I313" s="25">
        <f>'REPRO SEPTIEMBRE'!H344</f>
        <v>0</v>
      </c>
      <c r="J313" s="28">
        <v>7</v>
      </c>
      <c r="K313" s="25">
        <f>'REPRO SEPTIEMBRE'!I344</f>
        <v>0</v>
      </c>
      <c r="L313" s="28">
        <v>7</v>
      </c>
      <c r="M313" s="35">
        <f>'REPRO SEPTIEMBRE'!J344</f>
        <v>0</v>
      </c>
      <c r="N313" s="28">
        <v>7</v>
      </c>
      <c r="O313" s="25">
        <f>'REPRO SEPTIEMBRE'!K344</f>
        <v>0</v>
      </c>
      <c r="P313" s="28">
        <v>7</v>
      </c>
      <c r="Q313" s="25">
        <f>'REPRO SEPTIEMBRE'!L344</f>
        <v>0</v>
      </c>
      <c r="R313" s="28">
        <v>7</v>
      </c>
      <c r="S313" s="25">
        <f>'REPRO SEPTIEMBRE'!M344</f>
        <v>0</v>
      </c>
      <c r="T313" s="28">
        <v>7</v>
      </c>
      <c r="U313" s="25">
        <f>'REPRO SEPTIEMBRE'!N344</f>
        <v>15493.800000000003</v>
      </c>
      <c r="V313" s="24">
        <v>0</v>
      </c>
      <c r="W313" s="25">
        <v>0</v>
      </c>
      <c r="X313" s="24">
        <v>0</v>
      </c>
      <c r="Y313" s="25">
        <v>0</v>
      </c>
      <c r="Z313" s="24">
        <v>0</v>
      </c>
      <c r="AA313" s="25">
        <v>0</v>
      </c>
      <c r="AB313" s="27">
        <v>0</v>
      </c>
      <c r="AC313" s="25">
        <v>0</v>
      </c>
      <c r="AD313" s="25">
        <v>0</v>
      </c>
      <c r="AE313" s="25">
        <v>0</v>
      </c>
      <c r="AF313" s="25">
        <f t="shared" si="1"/>
        <v>147840</v>
      </c>
      <c r="AG313" s="25">
        <f t="shared" si="2"/>
        <v>12320</v>
      </c>
      <c r="AH313" s="25">
        <v>0</v>
      </c>
      <c r="AI313" s="25">
        <v>0</v>
      </c>
      <c r="AJ313" s="25">
        <v>0</v>
      </c>
      <c r="AK313" s="30">
        <f t="shared" si="3"/>
        <v>27813.800000000003</v>
      </c>
      <c r="AL313" s="16"/>
      <c r="AM313" s="16"/>
      <c r="AN313" s="16"/>
    </row>
    <row r="314" spans="1:40" ht="15.75" customHeight="1">
      <c r="A314" s="16"/>
      <c r="B314" s="21">
        <v>295</v>
      </c>
      <c r="C314" s="423"/>
      <c r="D314" s="36" t="s">
        <v>75</v>
      </c>
      <c r="E314" s="23">
        <v>72.540000000000006</v>
      </c>
      <c r="F314" s="28">
        <v>2</v>
      </c>
      <c r="G314" s="25">
        <f>'REPRO SEPTIEMBRE'!G345</f>
        <v>0</v>
      </c>
      <c r="H314" s="28">
        <v>2</v>
      </c>
      <c r="I314" s="25">
        <f>'REPRO SEPTIEMBRE'!H345</f>
        <v>0</v>
      </c>
      <c r="J314" s="28">
        <v>2</v>
      </c>
      <c r="K314" s="25">
        <f>'REPRO SEPTIEMBRE'!I345</f>
        <v>0</v>
      </c>
      <c r="L314" s="28">
        <v>2</v>
      </c>
      <c r="M314" s="35">
        <f>'REPRO SEPTIEMBRE'!J345</f>
        <v>0</v>
      </c>
      <c r="N314" s="28">
        <v>2</v>
      </c>
      <c r="O314" s="25">
        <f>'REPRO SEPTIEMBRE'!K345</f>
        <v>0</v>
      </c>
      <c r="P314" s="28">
        <v>2</v>
      </c>
      <c r="Q314" s="25">
        <f>'REPRO SEPTIEMBRE'!L345</f>
        <v>0</v>
      </c>
      <c r="R314" s="28">
        <v>2</v>
      </c>
      <c r="S314" s="25">
        <f>'REPRO SEPTIEMBRE'!M345</f>
        <v>0</v>
      </c>
      <c r="T314" s="28">
        <v>2</v>
      </c>
      <c r="U314" s="25">
        <f>'REPRO SEPTIEMBRE'!N345</f>
        <v>4497.4800000000005</v>
      </c>
      <c r="V314" s="24">
        <v>0</v>
      </c>
      <c r="W314" s="25">
        <v>0</v>
      </c>
      <c r="X314" s="24">
        <v>0</v>
      </c>
      <c r="Y314" s="25">
        <v>0</v>
      </c>
      <c r="Z314" s="24">
        <v>0</v>
      </c>
      <c r="AA314" s="25">
        <v>0</v>
      </c>
      <c r="AB314" s="27">
        <v>0</v>
      </c>
      <c r="AC314" s="25">
        <v>0</v>
      </c>
      <c r="AD314" s="25">
        <v>0</v>
      </c>
      <c r="AE314" s="25">
        <v>0</v>
      </c>
      <c r="AF314" s="25">
        <f t="shared" si="1"/>
        <v>42240</v>
      </c>
      <c r="AG314" s="25">
        <f t="shared" si="2"/>
        <v>3520</v>
      </c>
      <c r="AH314" s="25">
        <v>0</v>
      </c>
      <c r="AI314" s="25">
        <v>0</v>
      </c>
      <c r="AJ314" s="25">
        <v>0</v>
      </c>
      <c r="AK314" s="30">
        <f t="shared" si="3"/>
        <v>8017.4800000000005</v>
      </c>
      <c r="AL314" s="16"/>
      <c r="AM314" s="16"/>
      <c r="AN314" s="16"/>
    </row>
    <row r="315" spans="1:40" ht="15.75" customHeight="1">
      <c r="A315" s="16"/>
      <c r="B315" s="31">
        <v>296</v>
      </c>
      <c r="C315" s="423"/>
      <c r="D315" s="36" t="s">
        <v>45</v>
      </c>
      <c r="E315" s="23">
        <v>78.25</v>
      </c>
      <c r="F315" s="28">
        <v>2</v>
      </c>
      <c r="G315" s="25">
        <f>'REPRO SEPTIEMBRE'!G346</f>
        <v>0</v>
      </c>
      <c r="H315" s="28">
        <v>2</v>
      </c>
      <c r="I315" s="25">
        <f>'REPRO SEPTIEMBRE'!H346</f>
        <v>0</v>
      </c>
      <c r="J315" s="28">
        <v>2</v>
      </c>
      <c r="K315" s="25">
        <f>'REPRO SEPTIEMBRE'!I346</f>
        <v>0</v>
      </c>
      <c r="L315" s="28">
        <v>2</v>
      </c>
      <c r="M315" s="35">
        <f>'REPRO SEPTIEMBRE'!J346</f>
        <v>0</v>
      </c>
      <c r="N315" s="28">
        <v>2</v>
      </c>
      <c r="O315" s="25">
        <f>'REPRO SEPTIEMBRE'!K346</f>
        <v>0</v>
      </c>
      <c r="P315" s="28">
        <v>2</v>
      </c>
      <c r="Q315" s="25">
        <f>'REPRO SEPTIEMBRE'!L346</f>
        <v>0</v>
      </c>
      <c r="R315" s="28">
        <v>2</v>
      </c>
      <c r="S315" s="25">
        <f>'REPRO SEPTIEMBRE'!M346</f>
        <v>0</v>
      </c>
      <c r="T315" s="28">
        <v>2</v>
      </c>
      <c r="U315" s="25">
        <f>'REPRO SEPTIEMBRE'!N346</f>
        <v>4851.5</v>
      </c>
      <c r="V315" s="24">
        <v>0</v>
      </c>
      <c r="W315" s="25">
        <v>0</v>
      </c>
      <c r="X315" s="24">
        <v>0</v>
      </c>
      <c r="Y315" s="25">
        <v>0</v>
      </c>
      <c r="Z315" s="24">
        <v>0</v>
      </c>
      <c r="AA315" s="25">
        <v>0</v>
      </c>
      <c r="AB315" s="27">
        <v>0</v>
      </c>
      <c r="AC315" s="25">
        <v>0</v>
      </c>
      <c r="AD315" s="25">
        <v>0</v>
      </c>
      <c r="AE315" s="25">
        <v>0</v>
      </c>
      <c r="AF315" s="25">
        <f t="shared" si="1"/>
        <v>42240</v>
      </c>
      <c r="AG315" s="25">
        <f t="shared" si="2"/>
        <v>3520</v>
      </c>
      <c r="AH315" s="25">
        <v>0</v>
      </c>
      <c r="AI315" s="25">
        <v>0</v>
      </c>
      <c r="AJ315" s="25">
        <v>0</v>
      </c>
      <c r="AK315" s="30">
        <f t="shared" si="3"/>
        <v>8371.5</v>
      </c>
      <c r="AL315" s="16"/>
      <c r="AM315" s="16"/>
      <c r="AN315" s="16"/>
    </row>
    <row r="316" spans="1:40" ht="15.75" customHeight="1">
      <c r="A316" s="16"/>
      <c r="B316" s="31">
        <v>297</v>
      </c>
      <c r="C316" s="423"/>
      <c r="D316" s="36" t="s">
        <v>76</v>
      </c>
      <c r="E316" s="23">
        <v>72.540000000000006</v>
      </c>
      <c r="F316" s="28">
        <v>1</v>
      </c>
      <c r="G316" s="25">
        <f>'REPRO SEPTIEMBRE'!G347</f>
        <v>0</v>
      </c>
      <c r="H316" s="28">
        <v>1</v>
      </c>
      <c r="I316" s="25">
        <f>'REPRO SEPTIEMBRE'!H347</f>
        <v>0</v>
      </c>
      <c r="J316" s="28">
        <v>1</v>
      </c>
      <c r="K316" s="25">
        <f>'REPRO SEPTIEMBRE'!I347</f>
        <v>0</v>
      </c>
      <c r="L316" s="28">
        <v>1</v>
      </c>
      <c r="M316" s="35">
        <f>'REPRO SEPTIEMBRE'!J347</f>
        <v>0</v>
      </c>
      <c r="N316" s="28">
        <v>1</v>
      </c>
      <c r="O316" s="25">
        <f>'REPRO SEPTIEMBRE'!K347</f>
        <v>0</v>
      </c>
      <c r="P316" s="28">
        <v>1</v>
      </c>
      <c r="Q316" s="25">
        <f>'REPRO SEPTIEMBRE'!L347</f>
        <v>0</v>
      </c>
      <c r="R316" s="28">
        <v>1</v>
      </c>
      <c r="S316" s="25">
        <f>'REPRO SEPTIEMBRE'!M347</f>
        <v>0</v>
      </c>
      <c r="T316" s="28">
        <v>1</v>
      </c>
      <c r="U316" s="25">
        <f>'REPRO SEPTIEMBRE'!N347</f>
        <v>2248.7400000000002</v>
      </c>
      <c r="V316" s="24">
        <v>0</v>
      </c>
      <c r="W316" s="25">
        <v>0</v>
      </c>
      <c r="X316" s="24">
        <v>0</v>
      </c>
      <c r="Y316" s="25">
        <v>0</v>
      </c>
      <c r="Z316" s="24">
        <v>0</v>
      </c>
      <c r="AA316" s="25">
        <v>0</v>
      </c>
      <c r="AB316" s="27">
        <v>0</v>
      </c>
      <c r="AC316" s="25">
        <v>0</v>
      </c>
      <c r="AD316" s="25">
        <v>0</v>
      </c>
      <c r="AE316" s="25">
        <v>0</v>
      </c>
      <c r="AF316" s="25">
        <f t="shared" si="1"/>
        <v>21120</v>
      </c>
      <c r="AG316" s="25">
        <f t="shared" si="2"/>
        <v>1760</v>
      </c>
      <c r="AH316" s="25">
        <v>0</v>
      </c>
      <c r="AI316" s="25">
        <v>0</v>
      </c>
      <c r="AJ316" s="25">
        <v>0</v>
      </c>
      <c r="AK316" s="30">
        <f t="shared" si="3"/>
        <v>4008.7400000000002</v>
      </c>
      <c r="AL316" s="16"/>
      <c r="AM316" s="16"/>
      <c r="AN316" s="16"/>
    </row>
    <row r="317" spans="1:40" ht="15.75" customHeight="1">
      <c r="A317" s="16"/>
      <c r="B317" s="31">
        <v>298</v>
      </c>
      <c r="C317" s="423"/>
      <c r="D317" s="36" t="s">
        <v>77</v>
      </c>
      <c r="E317" s="23">
        <v>71.400000000000006</v>
      </c>
      <c r="F317" s="28">
        <v>4</v>
      </c>
      <c r="G317" s="25">
        <f>'REPRO SEPTIEMBRE'!G348</f>
        <v>0</v>
      </c>
      <c r="H317" s="28">
        <v>4</v>
      </c>
      <c r="I317" s="25">
        <f>'REPRO SEPTIEMBRE'!H348</f>
        <v>0</v>
      </c>
      <c r="J317" s="28">
        <v>4</v>
      </c>
      <c r="K317" s="25">
        <f>'REPRO SEPTIEMBRE'!I348</f>
        <v>0</v>
      </c>
      <c r="L317" s="28">
        <v>4</v>
      </c>
      <c r="M317" s="35">
        <f>'REPRO SEPTIEMBRE'!J348</f>
        <v>0</v>
      </c>
      <c r="N317" s="28">
        <v>4</v>
      </c>
      <c r="O317" s="25">
        <f>'REPRO SEPTIEMBRE'!K348</f>
        <v>0</v>
      </c>
      <c r="P317" s="28">
        <v>4</v>
      </c>
      <c r="Q317" s="25">
        <f>'REPRO SEPTIEMBRE'!L348</f>
        <v>0</v>
      </c>
      <c r="R317" s="28">
        <v>4</v>
      </c>
      <c r="S317" s="25">
        <f>'REPRO SEPTIEMBRE'!M348</f>
        <v>0</v>
      </c>
      <c r="T317" s="28">
        <v>4</v>
      </c>
      <c r="U317" s="25">
        <f>'REPRO SEPTIEMBRE'!N348</f>
        <v>8853.6</v>
      </c>
      <c r="V317" s="24">
        <v>0</v>
      </c>
      <c r="W317" s="25">
        <v>0</v>
      </c>
      <c r="X317" s="24">
        <v>0</v>
      </c>
      <c r="Y317" s="25">
        <v>0</v>
      </c>
      <c r="Z317" s="24">
        <v>0</v>
      </c>
      <c r="AA317" s="25">
        <v>0</v>
      </c>
      <c r="AB317" s="27">
        <v>0</v>
      </c>
      <c r="AC317" s="25">
        <v>0</v>
      </c>
      <c r="AD317" s="25">
        <v>0</v>
      </c>
      <c r="AE317" s="25">
        <v>0</v>
      </c>
      <c r="AF317" s="25">
        <f t="shared" si="1"/>
        <v>84480</v>
      </c>
      <c r="AG317" s="25">
        <f t="shared" si="2"/>
        <v>7040</v>
      </c>
      <c r="AH317" s="25">
        <v>0</v>
      </c>
      <c r="AI317" s="25">
        <v>0</v>
      </c>
      <c r="AJ317" s="25">
        <v>0</v>
      </c>
      <c r="AK317" s="30">
        <f t="shared" si="3"/>
        <v>15893.6</v>
      </c>
      <c r="AL317" s="16"/>
      <c r="AM317" s="16"/>
      <c r="AN317" s="16"/>
    </row>
    <row r="318" spans="1:40" ht="15.75" customHeight="1">
      <c r="A318" s="16"/>
      <c r="B318" s="21">
        <v>299</v>
      </c>
      <c r="C318" s="445"/>
      <c r="D318" s="36" t="s">
        <v>61</v>
      </c>
      <c r="E318" s="23">
        <v>80.86</v>
      </c>
      <c r="F318" s="28">
        <v>1</v>
      </c>
      <c r="G318" s="25">
        <f>'REPRO SEPTIEMBRE'!G349</f>
        <v>0</v>
      </c>
      <c r="H318" s="28">
        <v>1</v>
      </c>
      <c r="I318" s="25">
        <f>'REPRO SEPTIEMBRE'!H349</f>
        <v>0</v>
      </c>
      <c r="J318" s="28">
        <v>1</v>
      </c>
      <c r="K318" s="25">
        <f>'REPRO SEPTIEMBRE'!I349</f>
        <v>0</v>
      </c>
      <c r="L318" s="28">
        <v>1</v>
      </c>
      <c r="M318" s="35">
        <f>'REPRO SEPTIEMBRE'!J349</f>
        <v>0</v>
      </c>
      <c r="N318" s="28">
        <v>1</v>
      </c>
      <c r="O318" s="25">
        <f>'REPRO SEPTIEMBRE'!K349</f>
        <v>0</v>
      </c>
      <c r="P318" s="28">
        <v>1</v>
      </c>
      <c r="Q318" s="25">
        <f>'REPRO SEPTIEMBRE'!L349</f>
        <v>0</v>
      </c>
      <c r="R318" s="28">
        <v>1</v>
      </c>
      <c r="S318" s="25">
        <f>'REPRO SEPTIEMBRE'!M349</f>
        <v>0</v>
      </c>
      <c r="T318" s="28">
        <v>1</v>
      </c>
      <c r="U318" s="25">
        <f>'REPRO SEPTIEMBRE'!N349</f>
        <v>2506.66</v>
      </c>
      <c r="V318" s="24">
        <v>0</v>
      </c>
      <c r="W318" s="25">
        <v>0</v>
      </c>
      <c r="X318" s="24">
        <v>0</v>
      </c>
      <c r="Y318" s="25">
        <v>0</v>
      </c>
      <c r="Z318" s="24">
        <v>0</v>
      </c>
      <c r="AA318" s="25">
        <v>0</v>
      </c>
      <c r="AB318" s="27">
        <v>0</v>
      </c>
      <c r="AC318" s="25">
        <v>0</v>
      </c>
      <c r="AD318" s="25">
        <v>0</v>
      </c>
      <c r="AE318" s="25">
        <v>0</v>
      </c>
      <c r="AF318" s="25">
        <f t="shared" si="1"/>
        <v>21120</v>
      </c>
      <c r="AG318" s="25">
        <f t="shared" si="2"/>
        <v>1760</v>
      </c>
      <c r="AH318" s="25">
        <v>0</v>
      </c>
      <c r="AI318" s="25">
        <v>0</v>
      </c>
      <c r="AJ318" s="25">
        <v>0</v>
      </c>
      <c r="AK318" s="30">
        <f t="shared" si="3"/>
        <v>4266.66</v>
      </c>
      <c r="AL318" s="16"/>
      <c r="AM318" s="16"/>
      <c r="AN318" s="16"/>
    </row>
    <row r="319" spans="1:40" ht="15.75" customHeight="1">
      <c r="A319" s="16"/>
      <c r="B319" s="21">
        <v>300</v>
      </c>
      <c r="C319" s="444" t="s">
        <v>78</v>
      </c>
      <c r="D319" s="48" t="s">
        <v>36</v>
      </c>
      <c r="E319" s="38">
        <v>72.540000000000006</v>
      </c>
      <c r="F319" s="45">
        <v>30</v>
      </c>
      <c r="G319" s="25">
        <f>'REPRO SEPTIEMBRE'!G360</f>
        <v>67462.200000000012</v>
      </c>
      <c r="H319" s="45">
        <v>30</v>
      </c>
      <c r="I319" s="25">
        <f>'REPRO SEPTIEMBRE'!H360</f>
        <v>60933.600000000006</v>
      </c>
      <c r="J319" s="45">
        <v>30</v>
      </c>
      <c r="K319" s="25">
        <f>'REPRO SEPTIEMBRE'!I360</f>
        <v>67462.200000000012</v>
      </c>
      <c r="L319" s="45">
        <v>30</v>
      </c>
      <c r="M319" s="35">
        <f>'REPRO SEPTIEMBRE'!J360</f>
        <v>65286.000000000007</v>
      </c>
      <c r="N319" s="45">
        <v>30</v>
      </c>
      <c r="O319" s="25">
        <f>'REPRO SEPTIEMBRE'!K360</f>
        <v>67462.200000000012</v>
      </c>
      <c r="P319" s="45">
        <v>30</v>
      </c>
      <c r="Q319" s="25">
        <f>'REPRO SEPTIEMBRE'!L360</f>
        <v>65286.000000000007</v>
      </c>
      <c r="R319" s="45">
        <v>30</v>
      </c>
      <c r="S319" s="25">
        <f>'REPRO SEPTIEMBRE'!M360</f>
        <v>67462.200000000012</v>
      </c>
      <c r="T319" s="45">
        <v>30</v>
      </c>
      <c r="U319" s="25">
        <f>'REPRO SEPTIEMBRE'!N360</f>
        <v>0</v>
      </c>
      <c r="V319" s="24">
        <v>0</v>
      </c>
      <c r="W319" s="25">
        <v>0</v>
      </c>
      <c r="X319" s="24">
        <v>0</v>
      </c>
      <c r="Y319" s="25">
        <v>0</v>
      </c>
      <c r="Z319" s="24">
        <v>0</v>
      </c>
      <c r="AA319" s="25">
        <v>0</v>
      </c>
      <c r="AB319" s="27">
        <v>0</v>
      </c>
      <c r="AC319" s="25">
        <v>0</v>
      </c>
      <c r="AD319" s="25">
        <f>+AE319*12</f>
        <v>24900</v>
      </c>
      <c r="AE319" s="25">
        <v>2075</v>
      </c>
      <c r="AF319" s="25">
        <f t="shared" si="1"/>
        <v>633600</v>
      </c>
      <c r="AG319" s="25">
        <f t="shared" si="2"/>
        <v>52800</v>
      </c>
      <c r="AH319" s="25">
        <v>0</v>
      </c>
      <c r="AI319" s="25">
        <v>0</v>
      </c>
      <c r="AJ319" s="25">
        <v>0</v>
      </c>
      <c r="AK319" s="30">
        <f t="shared" si="3"/>
        <v>516229.40000000008</v>
      </c>
      <c r="AL319" s="16"/>
      <c r="AM319" s="49"/>
      <c r="AN319" s="16"/>
    </row>
    <row r="320" spans="1:40" ht="15.75" customHeight="1">
      <c r="A320" s="16"/>
      <c r="B320" s="21">
        <v>301</v>
      </c>
      <c r="C320" s="423"/>
      <c r="D320" s="48" t="s">
        <v>36</v>
      </c>
      <c r="E320" s="38">
        <v>72.540000000000006</v>
      </c>
      <c r="F320" s="45">
        <v>1</v>
      </c>
      <c r="G320" s="25">
        <f>'REPRO SEPTIEMBRE'!G361</f>
        <v>2248.7400000000002</v>
      </c>
      <c r="H320" s="45">
        <v>1</v>
      </c>
      <c r="I320" s="25">
        <f>'REPRO SEPTIEMBRE'!H361</f>
        <v>0</v>
      </c>
      <c r="J320" s="45">
        <v>1</v>
      </c>
      <c r="K320" s="25">
        <f>'REPRO SEPTIEMBRE'!I361</f>
        <v>0</v>
      </c>
      <c r="L320" s="45">
        <v>1</v>
      </c>
      <c r="M320" s="35">
        <f>'REPRO SEPTIEMBRE'!J361</f>
        <v>0</v>
      </c>
      <c r="N320" s="45">
        <v>1</v>
      </c>
      <c r="O320" s="25">
        <f>'REPRO SEPTIEMBRE'!K361</f>
        <v>0</v>
      </c>
      <c r="P320" s="45">
        <v>1</v>
      </c>
      <c r="Q320" s="25">
        <f>'REPRO SEPTIEMBRE'!L361</f>
        <v>0</v>
      </c>
      <c r="R320" s="45">
        <v>1</v>
      </c>
      <c r="S320" s="25">
        <f>'REPRO SEPTIEMBRE'!M361</f>
        <v>0</v>
      </c>
      <c r="T320" s="45">
        <v>1</v>
      </c>
      <c r="U320" s="25">
        <f>'REPRO SEPTIEMBRE'!N361</f>
        <v>0</v>
      </c>
      <c r="V320" s="24">
        <v>0</v>
      </c>
      <c r="W320" s="25">
        <v>0</v>
      </c>
      <c r="X320" s="24">
        <v>0</v>
      </c>
      <c r="Y320" s="25">
        <v>0</v>
      </c>
      <c r="Z320" s="24">
        <v>0</v>
      </c>
      <c r="AA320" s="25">
        <v>0</v>
      </c>
      <c r="AB320" s="27">
        <v>0</v>
      </c>
      <c r="AC320" s="25">
        <v>0</v>
      </c>
      <c r="AD320" s="25">
        <v>0</v>
      </c>
      <c r="AE320" s="25">
        <v>0</v>
      </c>
      <c r="AF320" s="25">
        <f t="shared" si="1"/>
        <v>21120</v>
      </c>
      <c r="AG320" s="25">
        <f t="shared" si="2"/>
        <v>1760</v>
      </c>
      <c r="AH320" s="25">
        <v>0</v>
      </c>
      <c r="AI320" s="25">
        <v>0</v>
      </c>
      <c r="AJ320" s="25">
        <v>0</v>
      </c>
      <c r="AK320" s="30">
        <f t="shared" si="3"/>
        <v>4008.7400000000002</v>
      </c>
      <c r="AL320" s="16"/>
      <c r="AM320" s="49"/>
      <c r="AN320" s="16"/>
    </row>
    <row r="321" spans="1:40" ht="15.75" customHeight="1">
      <c r="A321" s="16"/>
      <c r="B321" s="31">
        <v>302</v>
      </c>
      <c r="C321" s="423"/>
      <c r="D321" s="48" t="s">
        <v>36</v>
      </c>
      <c r="E321" s="38">
        <v>72.540000000000006</v>
      </c>
      <c r="F321" s="45">
        <v>1</v>
      </c>
      <c r="G321" s="25">
        <f>'REPRO SEPTIEMBRE'!G362</f>
        <v>2248.7400000000002</v>
      </c>
      <c r="H321" s="45">
        <v>1</v>
      </c>
      <c r="I321" s="25">
        <f>'REPRO SEPTIEMBRE'!H362</f>
        <v>0</v>
      </c>
      <c r="J321" s="45">
        <v>1</v>
      </c>
      <c r="K321" s="25">
        <f>'REPRO SEPTIEMBRE'!I362</f>
        <v>0</v>
      </c>
      <c r="L321" s="45">
        <v>1</v>
      </c>
      <c r="M321" s="35">
        <f>'REPRO SEPTIEMBRE'!J362</f>
        <v>0</v>
      </c>
      <c r="N321" s="45">
        <v>1</v>
      </c>
      <c r="O321" s="25">
        <f>'REPRO SEPTIEMBRE'!K362</f>
        <v>0</v>
      </c>
      <c r="P321" s="45">
        <v>1</v>
      </c>
      <c r="Q321" s="25">
        <f>'REPRO SEPTIEMBRE'!L362</f>
        <v>0</v>
      </c>
      <c r="R321" s="45">
        <v>1</v>
      </c>
      <c r="S321" s="25">
        <f>'REPRO SEPTIEMBRE'!M362</f>
        <v>0</v>
      </c>
      <c r="T321" s="45">
        <v>1</v>
      </c>
      <c r="U321" s="25">
        <f>'REPRO SEPTIEMBRE'!N362</f>
        <v>0</v>
      </c>
      <c r="V321" s="24">
        <v>0</v>
      </c>
      <c r="W321" s="25">
        <v>0</v>
      </c>
      <c r="X321" s="24">
        <v>0</v>
      </c>
      <c r="Y321" s="25">
        <v>0</v>
      </c>
      <c r="Z321" s="24">
        <v>0</v>
      </c>
      <c r="AA321" s="25">
        <v>0</v>
      </c>
      <c r="AB321" s="27">
        <v>0</v>
      </c>
      <c r="AC321" s="25">
        <v>0</v>
      </c>
      <c r="AD321" s="25">
        <v>0</v>
      </c>
      <c r="AE321" s="25">
        <v>0</v>
      </c>
      <c r="AF321" s="25">
        <f t="shared" si="1"/>
        <v>21120</v>
      </c>
      <c r="AG321" s="25">
        <f t="shared" si="2"/>
        <v>1760</v>
      </c>
      <c r="AH321" s="25">
        <v>0</v>
      </c>
      <c r="AI321" s="25">
        <v>0</v>
      </c>
      <c r="AJ321" s="25">
        <v>0</v>
      </c>
      <c r="AK321" s="30">
        <f t="shared" si="3"/>
        <v>4008.7400000000002</v>
      </c>
      <c r="AL321" s="16"/>
      <c r="AM321" s="49"/>
      <c r="AN321" s="16"/>
    </row>
    <row r="322" spans="1:40" ht="15.75" customHeight="1">
      <c r="A322" s="16"/>
      <c r="B322" s="31">
        <v>303</v>
      </c>
      <c r="C322" s="423"/>
      <c r="D322" s="48" t="s">
        <v>36</v>
      </c>
      <c r="E322" s="38">
        <v>72.540000000000006</v>
      </c>
      <c r="F322" s="45">
        <v>2</v>
      </c>
      <c r="G322" s="25">
        <f>'REPRO SEPTIEMBRE'!G363</f>
        <v>0</v>
      </c>
      <c r="H322" s="45">
        <v>2</v>
      </c>
      <c r="I322" s="25">
        <f>'REPRO SEPTIEMBRE'!H363</f>
        <v>0</v>
      </c>
      <c r="J322" s="45">
        <v>2</v>
      </c>
      <c r="K322" s="25">
        <f>'REPRO SEPTIEMBRE'!I363</f>
        <v>0</v>
      </c>
      <c r="L322" s="45">
        <v>2</v>
      </c>
      <c r="M322" s="35">
        <f>'REPRO SEPTIEMBRE'!J363</f>
        <v>0</v>
      </c>
      <c r="N322" s="45">
        <v>2</v>
      </c>
      <c r="O322" s="25">
        <f>'REPRO SEPTIEMBRE'!K363</f>
        <v>0</v>
      </c>
      <c r="P322" s="45">
        <v>2</v>
      </c>
      <c r="Q322" s="25">
        <f>'REPRO SEPTIEMBRE'!L363</f>
        <v>0</v>
      </c>
      <c r="R322" s="45">
        <v>2</v>
      </c>
      <c r="S322" s="25">
        <f>'REPRO SEPTIEMBRE'!M363</f>
        <v>0</v>
      </c>
      <c r="T322" s="45">
        <v>2</v>
      </c>
      <c r="U322" s="25">
        <f>'REPRO SEPTIEMBRE'!N363</f>
        <v>0</v>
      </c>
      <c r="V322" s="24">
        <v>0</v>
      </c>
      <c r="W322" s="25">
        <v>0</v>
      </c>
      <c r="X322" s="24">
        <v>0</v>
      </c>
      <c r="Y322" s="25">
        <v>0</v>
      </c>
      <c r="Z322" s="24">
        <v>0</v>
      </c>
      <c r="AA322" s="25">
        <v>0</v>
      </c>
      <c r="AB322" s="27">
        <v>0</v>
      </c>
      <c r="AC322" s="25">
        <v>0</v>
      </c>
      <c r="AD322" s="25">
        <v>0</v>
      </c>
      <c r="AE322" s="25">
        <v>0</v>
      </c>
      <c r="AF322" s="25">
        <f t="shared" si="1"/>
        <v>42240</v>
      </c>
      <c r="AG322" s="25">
        <f t="shared" si="2"/>
        <v>3520</v>
      </c>
      <c r="AH322" s="25">
        <v>0</v>
      </c>
      <c r="AI322" s="25">
        <v>0</v>
      </c>
      <c r="AJ322" s="25">
        <v>0</v>
      </c>
      <c r="AK322" s="30">
        <f t="shared" si="3"/>
        <v>3520</v>
      </c>
      <c r="AL322" s="16"/>
      <c r="AM322" s="49"/>
      <c r="AN322" s="16"/>
    </row>
    <row r="323" spans="1:40" ht="15.75" customHeight="1">
      <c r="A323" s="16"/>
      <c r="B323" s="31">
        <v>304</v>
      </c>
      <c r="C323" s="423"/>
      <c r="D323" s="50" t="s">
        <v>79</v>
      </c>
      <c r="E323" s="23">
        <v>73.59</v>
      </c>
      <c r="F323" s="28">
        <v>2</v>
      </c>
      <c r="G323" s="25">
        <f>'REPRO SEPTIEMBRE'!G364</f>
        <v>4562.58</v>
      </c>
      <c r="H323" s="28">
        <v>2</v>
      </c>
      <c r="I323" s="25">
        <f>'REPRO SEPTIEMBRE'!H364</f>
        <v>4121.04</v>
      </c>
      <c r="J323" s="28">
        <v>2</v>
      </c>
      <c r="K323" s="25">
        <f>'REPRO SEPTIEMBRE'!I364</f>
        <v>4562.58</v>
      </c>
      <c r="L323" s="28">
        <v>2</v>
      </c>
      <c r="M323" s="35">
        <f>'REPRO SEPTIEMBRE'!J364</f>
        <v>4415.4000000000005</v>
      </c>
      <c r="N323" s="28">
        <v>2</v>
      </c>
      <c r="O323" s="25">
        <f>'REPRO SEPTIEMBRE'!K364</f>
        <v>4562.58</v>
      </c>
      <c r="P323" s="28">
        <v>2</v>
      </c>
      <c r="Q323" s="25">
        <f>'REPRO SEPTIEMBRE'!L364</f>
        <v>4415.4000000000005</v>
      </c>
      <c r="R323" s="28">
        <v>2</v>
      </c>
      <c r="S323" s="25">
        <f>'REPRO SEPTIEMBRE'!M364</f>
        <v>4562.58</v>
      </c>
      <c r="T323" s="28">
        <v>2</v>
      </c>
      <c r="U323" s="25">
        <f>'REPRO SEPTIEMBRE'!N364</f>
        <v>0</v>
      </c>
      <c r="V323" s="24">
        <v>0</v>
      </c>
      <c r="W323" s="25">
        <v>0</v>
      </c>
      <c r="X323" s="24">
        <v>0</v>
      </c>
      <c r="Y323" s="25">
        <v>0</v>
      </c>
      <c r="Z323" s="24">
        <v>0</v>
      </c>
      <c r="AA323" s="25">
        <v>0</v>
      </c>
      <c r="AB323" s="27">
        <v>0</v>
      </c>
      <c r="AC323" s="25">
        <v>0</v>
      </c>
      <c r="AD323" s="25">
        <v>0</v>
      </c>
      <c r="AE323" s="25">
        <v>0</v>
      </c>
      <c r="AF323" s="25">
        <f t="shared" si="1"/>
        <v>42240</v>
      </c>
      <c r="AG323" s="25">
        <f t="shared" si="2"/>
        <v>3520</v>
      </c>
      <c r="AH323" s="25">
        <v>0</v>
      </c>
      <c r="AI323" s="25">
        <v>0</v>
      </c>
      <c r="AJ323" s="25">
        <v>0</v>
      </c>
      <c r="AK323" s="30">
        <f t="shared" si="3"/>
        <v>34722.160000000003</v>
      </c>
      <c r="AL323" s="16"/>
      <c r="AM323" s="49"/>
      <c r="AN323" s="16"/>
    </row>
    <row r="324" spans="1:40" ht="15.75" customHeight="1">
      <c r="A324" s="16"/>
      <c r="B324" s="21">
        <v>305</v>
      </c>
      <c r="C324" s="423"/>
      <c r="D324" s="50" t="s">
        <v>80</v>
      </c>
      <c r="E324" s="23">
        <v>71.400000000000006</v>
      </c>
      <c r="F324" s="28">
        <v>28</v>
      </c>
      <c r="G324" s="25">
        <f>'REPRO SEPTIEMBRE'!G365</f>
        <v>61975.200000000012</v>
      </c>
      <c r="H324" s="28">
        <v>28</v>
      </c>
      <c r="I324" s="25">
        <f>'REPRO SEPTIEMBRE'!H365</f>
        <v>55977.600000000006</v>
      </c>
      <c r="J324" s="28">
        <v>28</v>
      </c>
      <c r="K324" s="25">
        <f>'REPRO SEPTIEMBRE'!I365</f>
        <v>61975.200000000012</v>
      </c>
      <c r="L324" s="28">
        <v>28</v>
      </c>
      <c r="M324" s="35">
        <f>'REPRO SEPTIEMBRE'!J365</f>
        <v>59976.000000000007</v>
      </c>
      <c r="N324" s="28">
        <v>28</v>
      </c>
      <c r="O324" s="25">
        <f>'REPRO SEPTIEMBRE'!K365</f>
        <v>61975.200000000012</v>
      </c>
      <c r="P324" s="28">
        <v>28</v>
      </c>
      <c r="Q324" s="25">
        <f>'REPRO SEPTIEMBRE'!L365</f>
        <v>59976.000000000007</v>
      </c>
      <c r="R324" s="28">
        <v>28</v>
      </c>
      <c r="S324" s="25">
        <f>'REPRO SEPTIEMBRE'!M365</f>
        <v>61975.200000000012</v>
      </c>
      <c r="T324" s="28">
        <v>28</v>
      </c>
      <c r="U324" s="25">
        <f>'REPRO SEPTIEMBRE'!N365</f>
        <v>0</v>
      </c>
      <c r="V324" s="24">
        <v>0</v>
      </c>
      <c r="W324" s="25">
        <v>0</v>
      </c>
      <c r="X324" s="24">
        <v>0</v>
      </c>
      <c r="Y324" s="25">
        <v>0</v>
      </c>
      <c r="Z324" s="24">
        <v>0</v>
      </c>
      <c r="AA324" s="25">
        <v>0</v>
      </c>
      <c r="AB324" s="27">
        <v>0</v>
      </c>
      <c r="AC324" s="25">
        <v>0</v>
      </c>
      <c r="AD324" s="25">
        <v>0</v>
      </c>
      <c r="AE324" s="25">
        <v>0</v>
      </c>
      <c r="AF324" s="25">
        <f t="shared" si="1"/>
        <v>591360</v>
      </c>
      <c r="AG324" s="25">
        <f t="shared" si="2"/>
        <v>49280</v>
      </c>
      <c r="AH324" s="25">
        <v>0</v>
      </c>
      <c r="AI324" s="25">
        <v>0</v>
      </c>
      <c r="AJ324" s="25">
        <v>0</v>
      </c>
      <c r="AK324" s="30">
        <f t="shared" si="3"/>
        <v>473110.40000000008</v>
      </c>
      <c r="AL324" s="16"/>
      <c r="AM324" s="49"/>
      <c r="AN324" s="16"/>
    </row>
    <row r="325" spans="1:40" ht="15.75" customHeight="1">
      <c r="A325" s="16"/>
      <c r="B325" s="31">
        <v>306</v>
      </c>
      <c r="C325" s="423"/>
      <c r="D325" s="50" t="s">
        <v>80</v>
      </c>
      <c r="E325" s="23">
        <v>71.400000000000006</v>
      </c>
      <c r="F325" s="28">
        <v>1</v>
      </c>
      <c r="G325" s="25">
        <f>'REPRO SEPTIEMBRE'!G366</f>
        <v>0</v>
      </c>
      <c r="H325" s="28">
        <v>1</v>
      </c>
      <c r="I325" s="25">
        <f>'REPRO SEPTIEMBRE'!H366</f>
        <v>0</v>
      </c>
      <c r="J325" s="28">
        <v>1</v>
      </c>
      <c r="K325" s="25">
        <f>'REPRO SEPTIEMBRE'!I366</f>
        <v>0</v>
      </c>
      <c r="L325" s="28">
        <v>1</v>
      </c>
      <c r="M325" s="35">
        <f>'REPRO SEPTIEMBRE'!J366</f>
        <v>0</v>
      </c>
      <c r="N325" s="28">
        <v>1</v>
      </c>
      <c r="O325" s="25">
        <f>'REPRO SEPTIEMBRE'!K366</f>
        <v>0</v>
      </c>
      <c r="P325" s="28">
        <v>1</v>
      </c>
      <c r="Q325" s="25">
        <f>'REPRO SEPTIEMBRE'!L366</f>
        <v>0</v>
      </c>
      <c r="R325" s="28">
        <v>1</v>
      </c>
      <c r="S325" s="25">
        <f>'REPRO SEPTIEMBRE'!M366</f>
        <v>0</v>
      </c>
      <c r="T325" s="28">
        <v>1</v>
      </c>
      <c r="U325" s="25">
        <f>'REPRO SEPTIEMBRE'!N366</f>
        <v>0</v>
      </c>
      <c r="V325" s="24">
        <v>0</v>
      </c>
      <c r="W325" s="25">
        <v>0</v>
      </c>
      <c r="X325" s="24">
        <v>0</v>
      </c>
      <c r="Y325" s="25">
        <v>0</v>
      </c>
      <c r="Z325" s="24">
        <v>0</v>
      </c>
      <c r="AA325" s="25">
        <v>0</v>
      </c>
      <c r="AB325" s="27">
        <v>0</v>
      </c>
      <c r="AC325" s="25">
        <v>0</v>
      </c>
      <c r="AD325" s="25">
        <v>0</v>
      </c>
      <c r="AE325" s="25">
        <v>0</v>
      </c>
      <c r="AF325" s="25">
        <f t="shared" si="1"/>
        <v>21120</v>
      </c>
      <c r="AG325" s="25">
        <f t="shared" si="2"/>
        <v>1760</v>
      </c>
      <c r="AH325" s="25">
        <v>0</v>
      </c>
      <c r="AI325" s="25">
        <v>0</v>
      </c>
      <c r="AJ325" s="25">
        <v>0</v>
      </c>
      <c r="AK325" s="30">
        <f t="shared" si="3"/>
        <v>1760</v>
      </c>
      <c r="AL325" s="16"/>
      <c r="AM325" s="49"/>
      <c r="AN325" s="16"/>
    </row>
    <row r="326" spans="1:40" ht="15.75" customHeight="1">
      <c r="A326" s="16"/>
      <c r="B326" s="31">
        <v>307</v>
      </c>
      <c r="C326" s="423"/>
      <c r="D326" s="51" t="s">
        <v>40</v>
      </c>
      <c r="E326" s="23">
        <v>71.400000000000006</v>
      </c>
      <c r="F326" s="28">
        <v>2</v>
      </c>
      <c r="G326" s="25">
        <f>'REPRO SEPTIEMBRE'!G367</f>
        <v>4426.8</v>
      </c>
      <c r="H326" s="28">
        <v>2</v>
      </c>
      <c r="I326" s="25">
        <f>'REPRO SEPTIEMBRE'!H367</f>
        <v>3998.4000000000005</v>
      </c>
      <c r="J326" s="28">
        <v>2</v>
      </c>
      <c r="K326" s="25">
        <f>'REPRO SEPTIEMBRE'!I367</f>
        <v>4426.8</v>
      </c>
      <c r="L326" s="28">
        <v>2</v>
      </c>
      <c r="M326" s="35">
        <f>'REPRO SEPTIEMBRE'!J367</f>
        <v>4284</v>
      </c>
      <c r="N326" s="28">
        <v>2</v>
      </c>
      <c r="O326" s="25">
        <f>'REPRO SEPTIEMBRE'!K367</f>
        <v>4426.8</v>
      </c>
      <c r="P326" s="28">
        <v>2</v>
      </c>
      <c r="Q326" s="25">
        <f>'REPRO SEPTIEMBRE'!L367</f>
        <v>4284</v>
      </c>
      <c r="R326" s="28">
        <v>2</v>
      </c>
      <c r="S326" s="25">
        <f>'REPRO SEPTIEMBRE'!M367</f>
        <v>4426.8</v>
      </c>
      <c r="T326" s="28">
        <v>2</v>
      </c>
      <c r="U326" s="25">
        <f>'REPRO SEPTIEMBRE'!N367</f>
        <v>0</v>
      </c>
      <c r="V326" s="24">
        <v>0</v>
      </c>
      <c r="W326" s="25">
        <v>0</v>
      </c>
      <c r="X326" s="24">
        <v>0</v>
      </c>
      <c r="Y326" s="25">
        <v>0</v>
      </c>
      <c r="Z326" s="24">
        <v>0</v>
      </c>
      <c r="AA326" s="25">
        <v>0</v>
      </c>
      <c r="AB326" s="27">
        <v>0</v>
      </c>
      <c r="AC326" s="25">
        <v>0</v>
      </c>
      <c r="AD326" s="25">
        <v>0</v>
      </c>
      <c r="AE326" s="25">
        <v>0</v>
      </c>
      <c r="AF326" s="25">
        <f t="shared" si="1"/>
        <v>42240</v>
      </c>
      <c r="AG326" s="25">
        <f t="shared" si="2"/>
        <v>3520</v>
      </c>
      <c r="AH326" s="25">
        <v>0</v>
      </c>
      <c r="AI326" s="25">
        <v>0</v>
      </c>
      <c r="AJ326" s="25">
        <v>0</v>
      </c>
      <c r="AK326" s="30">
        <f t="shared" si="3"/>
        <v>33793.599999999999</v>
      </c>
      <c r="AL326" s="16"/>
      <c r="AM326" s="49"/>
      <c r="AN326" s="16"/>
    </row>
    <row r="327" spans="1:40" ht="15.75" customHeight="1">
      <c r="A327" s="16"/>
      <c r="B327" s="31">
        <v>308</v>
      </c>
      <c r="C327" s="423"/>
      <c r="D327" s="50" t="s">
        <v>81</v>
      </c>
      <c r="E327" s="23">
        <v>71.400000000000006</v>
      </c>
      <c r="F327" s="28">
        <v>1</v>
      </c>
      <c r="G327" s="25">
        <f>'REPRO SEPTIEMBRE'!G368</f>
        <v>2213.4</v>
      </c>
      <c r="H327" s="28">
        <v>1</v>
      </c>
      <c r="I327" s="25">
        <f>'REPRO SEPTIEMBRE'!H368</f>
        <v>1999.2000000000003</v>
      </c>
      <c r="J327" s="28">
        <v>1</v>
      </c>
      <c r="K327" s="25">
        <f>'REPRO SEPTIEMBRE'!I368</f>
        <v>2213.4</v>
      </c>
      <c r="L327" s="28">
        <v>1</v>
      </c>
      <c r="M327" s="35">
        <f>'REPRO SEPTIEMBRE'!J368</f>
        <v>2142</v>
      </c>
      <c r="N327" s="28">
        <v>1</v>
      </c>
      <c r="O327" s="25">
        <f>'REPRO SEPTIEMBRE'!K368</f>
        <v>2213.4</v>
      </c>
      <c r="P327" s="28">
        <v>1</v>
      </c>
      <c r="Q327" s="25">
        <f>'REPRO SEPTIEMBRE'!L368</f>
        <v>2142</v>
      </c>
      <c r="R327" s="28">
        <v>1</v>
      </c>
      <c r="S327" s="25">
        <f>'REPRO SEPTIEMBRE'!M368</f>
        <v>2213.4</v>
      </c>
      <c r="T327" s="28">
        <v>1</v>
      </c>
      <c r="U327" s="25">
        <f>'REPRO SEPTIEMBRE'!N368</f>
        <v>0</v>
      </c>
      <c r="V327" s="24">
        <v>0</v>
      </c>
      <c r="W327" s="25">
        <v>0</v>
      </c>
      <c r="X327" s="24">
        <v>0</v>
      </c>
      <c r="Y327" s="25">
        <v>0</v>
      </c>
      <c r="Z327" s="24">
        <v>0</v>
      </c>
      <c r="AA327" s="25">
        <v>0</v>
      </c>
      <c r="AB327" s="27">
        <v>0</v>
      </c>
      <c r="AC327" s="25">
        <v>0</v>
      </c>
      <c r="AD327" s="25">
        <v>0</v>
      </c>
      <c r="AE327" s="25">
        <v>0</v>
      </c>
      <c r="AF327" s="25">
        <f t="shared" si="1"/>
        <v>21120</v>
      </c>
      <c r="AG327" s="25">
        <f t="shared" si="2"/>
        <v>1760</v>
      </c>
      <c r="AH327" s="25">
        <v>0</v>
      </c>
      <c r="AI327" s="25">
        <v>0</v>
      </c>
      <c r="AJ327" s="25">
        <v>0</v>
      </c>
      <c r="AK327" s="30">
        <f t="shared" si="3"/>
        <v>16896.8</v>
      </c>
      <c r="AL327" s="16"/>
      <c r="AM327" s="49"/>
      <c r="AN327" s="16"/>
    </row>
    <row r="328" spans="1:40" ht="15.75" customHeight="1">
      <c r="A328" s="16"/>
      <c r="B328" s="21">
        <v>309</v>
      </c>
      <c r="C328" s="423"/>
      <c r="D328" s="50" t="s">
        <v>82</v>
      </c>
      <c r="E328" s="23">
        <v>71.400000000000006</v>
      </c>
      <c r="F328" s="28">
        <v>1</v>
      </c>
      <c r="G328" s="25">
        <f>'REPRO SEPTIEMBRE'!G369</f>
        <v>2213.4</v>
      </c>
      <c r="H328" s="28">
        <v>1</v>
      </c>
      <c r="I328" s="25">
        <f>'REPRO SEPTIEMBRE'!H369</f>
        <v>1999.2000000000003</v>
      </c>
      <c r="J328" s="28">
        <v>1</v>
      </c>
      <c r="K328" s="25">
        <f>'REPRO SEPTIEMBRE'!I369</f>
        <v>2213.4</v>
      </c>
      <c r="L328" s="28">
        <v>1</v>
      </c>
      <c r="M328" s="35">
        <f>'REPRO SEPTIEMBRE'!J369</f>
        <v>2142</v>
      </c>
      <c r="N328" s="28">
        <v>1</v>
      </c>
      <c r="O328" s="25">
        <f>'REPRO SEPTIEMBRE'!K369</f>
        <v>2213.4</v>
      </c>
      <c r="P328" s="28">
        <v>1</v>
      </c>
      <c r="Q328" s="25">
        <f>'REPRO SEPTIEMBRE'!L369</f>
        <v>2142</v>
      </c>
      <c r="R328" s="28">
        <v>1</v>
      </c>
      <c r="S328" s="25">
        <f>'REPRO SEPTIEMBRE'!M369</f>
        <v>2213.4</v>
      </c>
      <c r="T328" s="28">
        <v>1</v>
      </c>
      <c r="U328" s="25">
        <f>'REPRO SEPTIEMBRE'!N369</f>
        <v>0</v>
      </c>
      <c r="V328" s="24">
        <v>0</v>
      </c>
      <c r="W328" s="25">
        <v>0</v>
      </c>
      <c r="X328" s="24">
        <v>0</v>
      </c>
      <c r="Y328" s="25">
        <v>0</v>
      </c>
      <c r="Z328" s="24">
        <v>0</v>
      </c>
      <c r="AA328" s="25">
        <v>0</v>
      </c>
      <c r="AB328" s="27">
        <v>0</v>
      </c>
      <c r="AC328" s="25">
        <v>0</v>
      </c>
      <c r="AD328" s="25">
        <v>0</v>
      </c>
      <c r="AE328" s="25">
        <v>0</v>
      </c>
      <c r="AF328" s="25">
        <f t="shared" si="1"/>
        <v>21120</v>
      </c>
      <c r="AG328" s="25">
        <f t="shared" si="2"/>
        <v>1760</v>
      </c>
      <c r="AH328" s="25">
        <v>0</v>
      </c>
      <c r="AI328" s="25">
        <v>0</v>
      </c>
      <c r="AJ328" s="25">
        <v>0</v>
      </c>
      <c r="AK328" s="30">
        <f t="shared" si="3"/>
        <v>16896.8</v>
      </c>
      <c r="AL328" s="16"/>
      <c r="AM328" s="49"/>
      <c r="AN328" s="16"/>
    </row>
    <row r="329" spans="1:40" ht="15.75" customHeight="1">
      <c r="A329" s="16"/>
      <c r="B329" s="31">
        <v>310</v>
      </c>
      <c r="C329" s="423"/>
      <c r="D329" s="50" t="s">
        <v>37</v>
      </c>
      <c r="E329" s="23">
        <v>71.400000000000006</v>
      </c>
      <c r="F329" s="28">
        <v>7</v>
      </c>
      <c r="G329" s="25">
        <f>'REPRO SEPTIEMBRE'!G370</f>
        <v>15493.800000000003</v>
      </c>
      <c r="H329" s="28">
        <v>7</v>
      </c>
      <c r="I329" s="25">
        <f>'REPRO SEPTIEMBRE'!H370</f>
        <v>13994.400000000001</v>
      </c>
      <c r="J329" s="28">
        <v>7</v>
      </c>
      <c r="K329" s="25">
        <f>'REPRO SEPTIEMBRE'!I370</f>
        <v>15493.800000000003</v>
      </c>
      <c r="L329" s="28">
        <v>7</v>
      </c>
      <c r="M329" s="35">
        <f>'REPRO SEPTIEMBRE'!J370</f>
        <v>14994.000000000002</v>
      </c>
      <c r="N329" s="28">
        <v>7</v>
      </c>
      <c r="O329" s="25">
        <f>'REPRO SEPTIEMBRE'!K370</f>
        <v>15493.800000000003</v>
      </c>
      <c r="P329" s="28">
        <v>7</v>
      </c>
      <c r="Q329" s="25">
        <f>'REPRO SEPTIEMBRE'!L370</f>
        <v>14994.000000000002</v>
      </c>
      <c r="R329" s="28">
        <v>7</v>
      </c>
      <c r="S329" s="25">
        <f>'REPRO SEPTIEMBRE'!M370</f>
        <v>15493.800000000003</v>
      </c>
      <c r="T329" s="28">
        <v>7</v>
      </c>
      <c r="U329" s="25">
        <f>'REPRO SEPTIEMBRE'!N370</f>
        <v>0</v>
      </c>
      <c r="V329" s="24">
        <v>0</v>
      </c>
      <c r="W329" s="25">
        <v>0</v>
      </c>
      <c r="X329" s="24">
        <v>0</v>
      </c>
      <c r="Y329" s="25">
        <v>0</v>
      </c>
      <c r="Z329" s="24">
        <v>0</v>
      </c>
      <c r="AA329" s="25">
        <v>0</v>
      </c>
      <c r="AB329" s="27">
        <v>0</v>
      </c>
      <c r="AC329" s="25">
        <v>0</v>
      </c>
      <c r="AD329" s="25">
        <v>0</v>
      </c>
      <c r="AE329" s="25">
        <v>0</v>
      </c>
      <c r="AF329" s="25">
        <f t="shared" si="1"/>
        <v>147840</v>
      </c>
      <c r="AG329" s="25">
        <f t="shared" si="2"/>
        <v>12320</v>
      </c>
      <c r="AH329" s="25">
        <v>0</v>
      </c>
      <c r="AI329" s="25">
        <v>0</v>
      </c>
      <c r="AJ329" s="25">
        <v>0</v>
      </c>
      <c r="AK329" s="30">
        <f t="shared" si="3"/>
        <v>118277.60000000002</v>
      </c>
      <c r="AL329" s="16"/>
      <c r="AM329" s="49"/>
      <c r="AN329" s="16"/>
    </row>
    <row r="330" spans="1:40" ht="15.75" customHeight="1">
      <c r="A330" s="16"/>
      <c r="B330" s="31">
        <v>311</v>
      </c>
      <c r="C330" s="423"/>
      <c r="D330" s="50" t="s">
        <v>37</v>
      </c>
      <c r="E330" s="23">
        <v>71.400000000000006</v>
      </c>
      <c r="F330" s="28">
        <v>1</v>
      </c>
      <c r="G330" s="25">
        <f>'REPRO SEPTIEMBRE'!G371</f>
        <v>2213.4</v>
      </c>
      <c r="H330" s="28">
        <v>1</v>
      </c>
      <c r="I330" s="25">
        <f>'REPRO SEPTIEMBRE'!H371</f>
        <v>1999.2000000000003</v>
      </c>
      <c r="J330" s="28">
        <v>1</v>
      </c>
      <c r="K330" s="25">
        <f>'REPRO SEPTIEMBRE'!I371</f>
        <v>2213.4</v>
      </c>
      <c r="L330" s="28">
        <v>1</v>
      </c>
      <c r="M330" s="35">
        <f>'REPRO SEPTIEMBRE'!J371</f>
        <v>2142</v>
      </c>
      <c r="N330" s="28">
        <v>1</v>
      </c>
      <c r="O330" s="25">
        <f>'REPRO SEPTIEMBRE'!K371</f>
        <v>2213.4</v>
      </c>
      <c r="P330" s="28">
        <v>1</v>
      </c>
      <c r="Q330" s="25">
        <f>'REPRO SEPTIEMBRE'!L371</f>
        <v>2142</v>
      </c>
      <c r="R330" s="28">
        <v>1</v>
      </c>
      <c r="S330" s="25">
        <f>'REPRO SEPTIEMBRE'!M371</f>
        <v>0</v>
      </c>
      <c r="T330" s="28">
        <v>1</v>
      </c>
      <c r="U330" s="25">
        <f>'REPRO SEPTIEMBRE'!N371</f>
        <v>0</v>
      </c>
      <c r="V330" s="24">
        <v>0</v>
      </c>
      <c r="W330" s="25">
        <v>0</v>
      </c>
      <c r="X330" s="24">
        <v>0</v>
      </c>
      <c r="Y330" s="25">
        <v>0</v>
      </c>
      <c r="Z330" s="24">
        <v>0</v>
      </c>
      <c r="AA330" s="25">
        <v>0</v>
      </c>
      <c r="AB330" s="27">
        <v>0</v>
      </c>
      <c r="AC330" s="25">
        <v>0</v>
      </c>
      <c r="AD330" s="25">
        <v>0</v>
      </c>
      <c r="AE330" s="25">
        <v>0</v>
      </c>
      <c r="AF330" s="25">
        <f t="shared" si="1"/>
        <v>21120</v>
      </c>
      <c r="AG330" s="25">
        <f t="shared" si="2"/>
        <v>1760</v>
      </c>
      <c r="AH330" s="25">
        <v>0</v>
      </c>
      <c r="AI330" s="25">
        <v>0</v>
      </c>
      <c r="AJ330" s="25">
        <v>0</v>
      </c>
      <c r="AK330" s="30">
        <f t="shared" si="3"/>
        <v>14683.4</v>
      </c>
      <c r="AL330" s="16"/>
      <c r="AM330" s="49"/>
      <c r="AN330" s="16"/>
    </row>
    <row r="331" spans="1:40" ht="15.75" customHeight="1">
      <c r="A331" s="16"/>
      <c r="B331" s="31">
        <v>312</v>
      </c>
      <c r="C331" s="423"/>
      <c r="D331" s="50" t="s">
        <v>37</v>
      </c>
      <c r="E331" s="23">
        <v>71.400000000000006</v>
      </c>
      <c r="F331" s="28">
        <v>1</v>
      </c>
      <c r="G331" s="25">
        <f>'REPRO SEPTIEMBRE'!G372</f>
        <v>2213.4</v>
      </c>
      <c r="H331" s="28">
        <v>1</v>
      </c>
      <c r="I331" s="25">
        <f>'REPRO SEPTIEMBRE'!H372</f>
        <v>0</v>
      </c>
      <c r="J331" s="28">
        <v>1</v>
      </c>
      <c r="K331" s="25">
        <f>'REPRO SEPTIEMBRE'!I372</f>
        <v>1071</v>
      </c>
      <c r="L331" s="28">
        <v>1</v>
      </c>
      <c r="M331" s="35">
        <f>'REPRO SEPTIEMBRE'!J372</f>
        <v>0</v>
      </c>
      <c r="N331" s="28">
        <v>1</v>
      </c>
      <c r="O331" s="25">
        <f>'REPRO SEPTIEMBRE'!K372</f>
        <v>0</v>
      </c>
      <c r="P331" s="28">
        <v>1</v>
      </c>
      <c r="Q331" s="25">
        <f>'REPRO SEPTIEMBRE'!L372</f>
        <v>0</v>
      </c>
      <c r="R331" s="28">
        <v>1</v>
      </c>
      <c r="S331" s="25">
        <f>'REPRO SEPTIEMBRE'!M372</f>
        <v>0</v>
      </c>
      <c r="T331" s="28">
        <v>1</v>
      </c>
      <c r="U331" s="25">
        <f>'REPRO SEPTIEMBRE'!N372</f>
        <v>0</v>
      </c>
      <c r="V331" s="24">
        <v>0</v>
      </c>
      <c r="W331" s="25">
        <v>0</v>
      </c>
      <c r="X331" s="24">
        <v>0</v>
      </c>
      <c r="Y331" s="25">
        <v>0</v>
      </c>
      <c r="Z331" s="24">
        <v>0</v>
      </c>
      <c r="AA331" s="25">
        <v>0</v>
      </c>
      <c r="AB331" s="27">
        <v>0</v>
      </c>
      <c r="AC331" s="25">
        <v>0</v>
      </c>
      <c r="AD331" s="25">
        <v>0</v>
      </c>
      <c r="AE331" s="25">
        <v>0</v>
      </c>
      <c r="AF331" s="25">
        <f t="shared" si="1"/>
        <v>21120</v>
      </c>
      <c r="AG331" s="25">
        <f t="shared" si="2"/>
        <v>1760</v>
      </c>
      <c r="AH331" s="25">
        <v>0</v>
      </c>
      <c r="AI331" s="25">
        <v>0</v>
      </c>
      <c r="AJ331" s="25">
        <v>0</v>
      </c>
      <c r="AK331" s="30">
        <f t="shared" si="3"/>
        <v>5044.3999999999996</v>
      </c>
      <c r="AL331" s="16"/>
      <c r="AM331" s="49"/>
      <c r="AN331" s="16"/>
    </row>
    <row r="332" spans="1:40" ht="15.75" customHeight="1">
      <c r="A332" s="16"/>
      <c r="B332" s="21">
        <v>313</v>
      </c>
      <c r="C332" s="423"/>
      <c r="D332" s="50" t="s">
        <v>60</v>
      </c>
      <c r="E332" s="23">
        <v>72.540000000000006</v>
      </c>
      <c r="F332" s="28">
        <v>3</v>
      </c>
      <c r="G332" s="25">
        <f>'REPRO SEPTIEMBRE'!G373</f>
        <v>6746.22</v>
      </c>
      <c r="H332" s="28">
        <v>3</v>
      </c>
      <c r="I332" s="25">
        <f>'REPRO SEPTIEMBRE'!H373</f>
        <v>6093.3600000000006</v>
      </c>
      <c r="J332" s="28">
        <v>3</v>
      </c>
      <c r="K332" s="25">
        <f>'REPRO SEPTIEMBRE'!I373</f>
        <v>6746.22</v>
      </c>
      <c r="L332" s="28">
        <v>3</v>
      </c>
      <c r="M332" s="35">
        <f>'REPRO SEPTIEMBRE'!J373</f>
        <v>6528.6</v>
      </c>
      <c r="N332" s="28">
        <v>3</v>
      </c>
      <c r="O332" s="25">
        <f>'REPRO SEPTIEMBRE'!K373</f>
        <v>6746.22</v>
      </c>
      <c r="P332" s="28">
        <v>3</v>
      </c>
      <c r="Q332" s="25">
        <f>'REPRO SEPTIEMBRE'!L373</f>
        <v>6528.6</v>
      </c>
      <c r="R332" s="28">
        <v>3</v>
      </c>
      <c r="S332" s="25">
        <f>'REPRO SEPTIEMBRE'!M373</f>
        <v>6746.22</v>
      </c>
      <c r="T332" s="28">
        <v>3</v>
      </c>
      <c r="U332" s="25">
        <f>'REPRO SEPTIEMBRE'!N373</f>
        <v>0</v>
      </c>
      <c r="V332" s="24">
        <v>0</v>
      </c>
      <c r="W332" s="25">
        <v>0</v>
      </c>
      <c r="X332" s="24">
        <v>0</v>
      </c>
      <c r="Y332" s="25">
        <v>0</v>
      </c>
      <c r="Z332" s="24">
        <v>0</v>
      </c>
      <c r="AA332" s="25">
        <v>0</v>
      </c>
      <c r="AB332" s="27">
        <v>0</v>
      </c>
      <c r="AC332" s="25">
        <v>0</v>
      </c>
      <c r="AD332" s="25">
        <v>0</v>
      </c>
      <c r="AE332" s="25">
        <v>0</v>
      </c>
      <c r="AF332" s="25">
        <f t="shared" si="1"/>
        <v>63360</v>
      </c>
      <c r="AG332" s="25">
        <f t="shared" si="2"/>
        <v>5280</v>
      </c>
      <c r="AH332" s="25">
        <v>0</v>
      </c>
      <c r="AI332" s="25">
        <v>0</v>
      </c>
      <c r="AJ332" s="25">
        <v>0</v>
      </c>
      <c r="AK332" s="30">
        <f t="shared" si="3"/>
        <v>51415.44</v>
      </c>
      <c r="AL332" s="16"/>
      <c r="AM332" s="49"/>
      <c r="AN332" s="16"/>
    </row>
    <row r="333" spans="1:40" ht="15.75" customHeight="1">
      <c r="A333" s="16"/>
      <c r="B333" s="31">
        <v>314</v>
      </c>
      <c r="C333" s="423"/>
      <c r="D333" s="50" t="s">
        <v>60</v>
      </c>
      <c r="E333" s="23">
        <v>72.540000000000006</v>
      </c>
      <c r="F333" s="28">
        <v>1</v>
      </c>
      <c r="G333" s="25">
        <f>'REPRO SEPTIEMBRE'!G374</f>
        <v>2248.7400000000002</v>
      </c>
      <c r="H333" s="28">
        <v>1</v>
      </c>
      <c r="I333" s="25">
        <f>'REPRO SEPTIEMBRE'!H374</f>
        <v>2031.1200000000001</v>
      </c>
      <c r="J333" s="28">
        <v>1</v>
      </c>
      <c r="K333" s="25">
        <f>'REPRO SEPTIEMBRE'!I374</f>
        <v>2248.7400000000002</v>
      </c>
      <c r="L333" s="28">
        <v>1</v>
      </c>
      <c r="M333" s="35">
        <f>'REPRO SEPTIEMBRE'!J374</f>
        <v>2176.2000000000003</v>
      </c>
      <c r="N333" s="28">
        <v>1</v>
      </c>
      <c r="O333" s="25">
        <f>'REPRO SEPTIEMBRE'!K374</f>
        <v>2248.7400000000002</v>
      </c>
      <c r="P333" s="28">
        <v>1</v>
      </c>
      <c r="Q333" s="25">
        <f>'REPRO SEPTIEMBRE'!L374</f>
        <v>1886.0400000000002</v>
      </c>
      <c r="R333" s="28">
        <v>1</v>
      </c>
      <c r="S333" s="25">
        <f>'REPRO SEPTIEMBRE'!M374</f>
        <v>0</v>
      </c>
      <c r="T333" s="28">
        <v>1</v>
      </c>
      <c r="U333" s="25">
        <f>'REPRO SEPTIEMBRE'!N374</f>
        <v>0</v>
      </c>
      <c r="V333" s="24">
        <v>0</v>
      </c>
      <c r="W333" s="25">
        <v>0</v>
      </c>
      <c r="X333" s="24">
        <v>0</v>
      </c>
      <c r="Y333" s="25">
        <v>0</v>
      </c>
      <c r="Z333" s="24">
        <v>0</v>
      </c>
      <c r="AA333" s="25">
        <v>0</v>
      </c>
      <c r="AB333" s="27">
        <v>0</v>
      </c>
      <c r="AC333" s="25">
        <v>0</v>
      </c>
      <c r="AD333" s="25">
        <v>0</v>
      </c>
      <c r="AE333" s="25">
        <v>0</v>
      </c>
      <c r="AF333" s="25">
        <f t="shared" si="1"/>
        <v>21120</v>
      </c>
      <c r="AG333" s="25">
        <f t="shared" si="2"/>
        <v>1760</v>
      </c>
      <c r="AH333" s="25">
        <v>0</v>
      </c>
      <c r="AI333" s="25">
        <v>0</v>
      </c>
      <c r="AJ333" s="25">
        <v>0</v>
      </c>
      <c r="AK333" s="30">
        <f t="shared" si="3"/>
        <v>14599.580000000002</v>
      </c>
      <c r="AL333" s="16"/>
      <c r="AM333" s="49"/>
      <c r="AN333" s="16"/>
    </row>
    <row r="334" spans="1:40" ht="15.75" customHeight="1">
      <c r="A334" s="16"/>
      <c r="B334" s="31">
        <v>315</v>
      </c>
      <c r="C334" s="423"/>
      <c r="D334" s="50" t="s">
        <v>54</v>
      </c>
      <c r="E334" s="23">
        <v>77.59</v>
      </c>
      <c r="F334" s="28">
        <v>1</v>
      </c>
      <c r="G334" s="25">
        <f>'REPRO SEPTIEMBRE'!G375</f>
        <v>2405.29</v>
      </c>
      <c r="H334" s="28">
        <v>1</v>
      </c>
      <c r="I334" s="25">
        <f>'REPRO SEPTIEMBRE'!H375</f>
        <v>2172.52</v>
      </c>
      <c r="J334" s="28">
        <v>1</v>
      </c>
      <c r="K334" s="25">
        <f>'REPRO SEPTIEMBRE'!I375</f>
        <v>2405.29</v>
      </c>
      <c r="L334" s="28">
        <v>1</v>
      </c>
      <c r="M334" s="35">
        <f>'REPRO SEPTIEMBRE'!J375</f>
        <v>2327.7000000000003</v>
      </c>
      <c r="N334" s="28">
        <v>1</v>
      </c>
      <c r="O334" s="25">
        <f>'REPRO SEPTIEMBRE'!K375</f>
        <v>2405.29</v>
      </c>
      <c r="P334" s="28">
        <v>1</v>
      </c>
      <c r="Q334" s="25">
        <f>'REPRO SEPTIEMBRE'!L375</f>
        <v>2327.7000000000003</v>
      </c>
      <c r="R334" s="28">
        <v>1</v>
      </c>
      <c r="S334" s="25">
        <f>'REPRO SEPTIEMBRE'!M375</f>
        <v>2405.29</v>
      </c>
      <c r="T334" s="28">
        <v>1</v>
      </c>
      <c r="U334" s="25">
        <f>'REPRO SEPTIEMBRE'!N375</f>
        <v>0</v>
      </c>
      <c r="V334" s="24">
        <v>0</v>
      </c>
      <c r="W334" s="25">
        <v>0</v>
      </c>
      <c r="X334" s="24">
        <v>0</v>
      </c>
      <c r="Y334" s="25">
        <v>0</v>
      </c>
      <c r="Z334" s="24">
        <v>0</v>
      </c>
      <c r="AA334" s="25">
        <v>0</v>
      </c>
      <c r="AB334" s="27">
        <v>0</v>
      </c>
      <c r="AC334" s="25">
        <v>0</v>
      </c>
      <c r="AD334" s="25">
        <v>0</v>
      </c>
      <c r="AE334" s="25">
        <v>0</v>
      </c>
      <c r="AF334" s="25">
        <f t="shared" si="1"/>
        <v>21120</v>
      </c>
      <c r="AG334" s="25">
        <f t="shared" si="2"/>
        <v>1760</v>
      </c>
      <c r="AH334" s="25">
        <v>0</v>
      </c>
      <c r="AI334" s="25">
        <v>0</v>
      </c>
      <c r="AJ334" s="25">
        <v>0</v>
      </c>
      <c r="AK334" s="30">
        <f t="shared" si="3"/>
        <v>18209.080000000002</v>
      </c>
      <c r="AL334" s="16"/>
      <c r="AM334" s="49"/>
      <c r="AN334" s="16"/>
    </row>
    <row r="335" spans="1:40" ht="15.75" customHeight="1">
      <c r="A335" s="16"/>
      <c r="B335" s="31">
        <v>316</v>
      </c>
      <c r="C335" s="423"/>
      <c r="D335" s="50" t="s">
        <v>38</v>
      </c>
      <c r="E335" s="23">
        <v>71.400000000000006</v>
      </c>
      <c r="F335" s="28">
        <v>6</v>
      </c>
      <c r="G335" s="25">
        <f>'REPRO SEPTIEMBRE'!G376</f>
        <v>13280.400000000001</v>
      </c>
      <c r="H335" s="28">
        <v>6</v>
      </c>
      <c r="I335" s="25">
        <f>'REPRO SEPTIEMBRE'!H376</f>
        <v>11995.2</v>
      </c>
      <c r="J335" s="28">
        <v>6</v>
      </c>
      <c r="K335" s="25">
        <f>'REPRO SEPTIEMBRE'!I376</f>
        <v>13280.400000000001</v>
      </c>
      <c r="L335" s="28">
        <v>6</v>
      </c>
      <c r="M335" s="35">
        <f>'REPRO SEPTIEMBRE'!J376</f>
        <v>12852.000000000002</v>
      </c>
      <c r="N335" s="28">
        <v>6</v>
      </c>
      <c r="O335" s="25">
        <f>'REPRO SEPTIEMBRE'!K376</f>
        <v>13280.400000000001</v>
      </c>
      <c r="P335" s="28">
        <v>6</v>
      </c>
      <c r="Q335" s="25">
        <f>'REPRO SEPTIEMBRE'!L376</f>
        <v>12852.000000000002</v>
      </c>
      <c r="R335" s="28">
        <v>6</v>
      </c>
      <c r="S335" s="25">
        <f>'REPRO SEPTIEMBRE'!M376</f>
        <v>13280.400000000001</v>
      </c>
      <c r="T335" s="28">
        <v>6</v>
      </c>
      <c r="U335" s="25">
        <f>'REPRO SEPTIEMBRE'!N376</f>
        <v>0</v>
      </c>
      <c r="V335" s="24">
        <v>0</v>
      </c>
      <c r="W335" s="25">
        <v>0</v>
      </c>
      <c r="X335" s="24">
        <v>0</v>
      </c>
      <c r="Y335" s="25">
        <v>0</v>
      </c>
      <c r="Z335" s="24">
        <v>0</v>
      </c>
      <c r="AA335" s="25">
        <v>0</v>
      </c>
      <c r="AB335" s="27">
        <v>0</v>
      </c>
      <c r="AC335" s="25">
        <v>0</v>
      </c>
      <c r="AD335" s="25">
        <v>0</v>
      </c>
      <c r="AE335" s="25">
        <v>0</v>
      </c>
      <c r="AF335" s="25">
        <f t="shared" si="1"/>
        <v>126720</v>
      </c>
      <c r="AG335" s="25">
        <f t="shared" si="2"/>
        <v>10560</v>
      </c>
      <c r="AH335" s="25">
        <v>0</v>
      </c>
      <c r="AI335" s="25">
        <v>0</v>
      </c>
      <c r="AJ335" s="25">
        <v>0</v>
      </c>
      <c r="AK335" s="30">
        <f t="shared" si="3"/>
        <v>101380.80000000002</v>
      </c>
      <c r="AL335" s="16"/>
      <c r="AM335" s="49"/>
      <c r="AN335" s="16"/>
    </row>
    <row r="336" spans="1:40" ht="15.75" customHeight="1">
      <c r="A336" s="16"/>
      <c r="B336" s="21">
        <v>317</v>
      </c>
      <c r="C336" s="423"/>
      <c r="D336" s="50" t="s">
        <v>38</v>
      </c>
      <c r="E336" s="23">
        <v>71.400000000000006</v>
      </c>
      <c r="F336" s="28">
        <v>1</v>
      </c>
      <c r="G336" s="25">
        <f>'REPRO SEPTIEMBRE'!G377</f>
        <v>2213.4</v>
      </c>
      <c r="H336" s="28">
        <v>1</v>
      </c>
      <c r="I336" s="25">
        <f>'REPRO SEPTIEMBRE'!H377</f>
        <v>0</v>
      </c>
      <c r="J336" s="28">
        <v>1</v>
      </c>
      <c r="K336" s="25">
        <f>'REPRO SEPTIEMBRE'!I377</f>
        <v>1927.8000000000002</v>
      </c>
      <c r="L336" s="28">
        <v>1</v>
      </c>
      <c r="M336" s="35">
        <f>'REPRO SEPTIEMBRE'!J377</f>
        <v>2998.8</v>
      </c>
      <c r="N336" s="28">
        <v>1</v>
      </c>
      <c r="O336" s="25">
        <f>'REPRO SEPTIEMBRE'!K377</f>
        <v>2213.4</v>
      </c>
      <c r="P336" s="28">
        <v>1</v>
      </c>
      <c r="Q336" s="25">
        <f>'REPRO SEPTIEMBRE'!L377</f>
        <v>2142</v>
      </c>
      <c r="R336" s="28">
        <v>1</v>
      </c>
      <c r="S336" s="25">
        <f>'REPRO SEPTIEMBRE'!M377</f>
        <v>2213.4</v>
      </c>
      <c r="T336" s="28">
        <v>1</v>
      </c>
      <c r="U336" s="25">
        <f>'REPRO SEPTIEMBRE'!N377</f>
        <v>0</v>
      </c>
      <c r="V336" s="24">
        <v>0</v>
      </c>
      <c r="W336" s="25">
        <v>0</v>
      </c>
      <c r="X336" s="24">
        <v>0</v>
      </c>
      <c r="Y336" s="25">
        <v>0</v>
      </c>
      <c r="Z336" s="24">
        <v>0</v>
      </c>
      <c r="AA336" s="25">
        <v>0</v>
      </c>
      <c r="AB336" s="27">
        <v>0</v>
      </c>
      <c r="AC336" s="25">
        <v>0</v>
      </c>
      <c r="AD336" s="25">
        <v>0</v>
      </c>
      <c r="AE336" s="25">
        <v>0</v>
      </c>
      <c r="AF336" s="25">
        <f t="shared" si="1"/>
        <v>21120</v>
      </c>
      <c r="AG336" s="25">
        <f t="shared" si="2"/>
        <v>1760</v>
      </c>
      <c r="AH336" s="25">
        <v>0</v>
      </c>
      <c r="AI336" s="25">
        <v>0</v>
      </c>
      <c r="AJ336" s="25">
        <v>0</v>
      </c>
      <c r="AK336" s="30">
        <f t="shared" si="3"/>
        <v>15468.800000000001</v>
      </c>
      <c r="AL336" s="16"/>
      <c r="AM336" s="49"/>
      <c r="AN336" s="16"/>
    </row>
    <row r="337" spans="1:40" ht="15.75" customHeight="1">
      <c r="A337" s="16"/>
      <c r="B337" s="31">
        <v>318</v>
      </c>
      <c r="C337" s="423"/>
      <c r="D337" s="50" t="s">
        <v>83</v>
      </c>
      <c r="E337" s="23">
        <v>73.59</v>
      </c>
      <c r="F337" s="28">
        <v>1</v>
      </c>
      <c r="G337" s="25">
        <f>'REPRO SEPTIEMBRE'!G378</f>
        <v>2281.29</v>
      </c>
      <c r="H337" s="28">
        <v>1</v>
      </c>
      <c r="I337" s="25">
        <f>'REPRO SEPTIEMBRE'!H378</f>
        <v>2060.52</v>
      </c>
      <c r="J337" s="28">
        <v>1</v>
      </c>
      <c r="K337" s="25">
        <f>'REPRO SEPTIEMBRE'!I378</f>
        <v>2281.29</v>
      </c>
      <c r="L337" s="28">
        <v>1</v>
      </c>
      <c r="M337" s="35">
        <f>'REPRO SEPTIEMBRE'!J378</f>
        <v>2207.7000000000003</v>
      </c>
      <c r="N337" s="28">
        <v>1</v>
      </c>
      <c r="O337" s="25">
        <f>'REPRO SEPTIEMBRE'!K378</f>
        <v>2281.29</v>
      </c>
      <c r="P337" s="28">
        <v>1</v>
      </c>
      <c r="Q337" s="25">
        <f>'REPRO SEPTIEMBRE'!L378</f>
        <v>2207.7000000000003</v>
      </c>
      <c r="R337" s="28">
        <v>1</v>
      </c>
      <c r="S337" s="25">
        <f>'REPRO SEPTIEMBRE'!M378</f>
        <v>2281.29</v>
      </c>
      <c r="T337" s="28">
        <v>1</v>
      </c>
      <c r="U337" s="25">
        <f>'REPRO SEPTIEMBRE'!N378</f>
        <v>0</v>
      </c>
      <c r="V337" s="24">
        <v>0</v>
      </c>
      <c r="W337" s="25">
        <v>0</v>
      </c>
      <c r="X337" s="24">
        <v>0</v>
      </c>
      <c r="Y337" s="25">
        <v>0</v>
      </c>
      <c r="Z337" s="24">
        <v>0</v>
      </c>
      <c r="AA337" s="25">
        <v>0</v>
      </c>
      <c r="AB337" s="27">
        <v>0</v>
      </c>
      <c r="AC337" s="25">
        <v>0</v>
      </c>
      <c r="AD337" s="25">
        <v>0</v>
      </c>
      <c r="AE337" s="25">
        <v>0</v>
      </c>
      <c r="AF337" s="25">
        <f t="shared" si="1"/>
        <v>21120</v>
      </c>
      <c r="AG337" s="25">
        <f t="shared" si="2"/>
        <v>1760</v>
      </c>
      <c r="AH337" s="25">
        <v>0</v>
      </c>
      <c r="AI337" s="25">
        <v>0</v>
      </c>
      <c r="AJ337" s="25">
        <v>0</v>
      </c>
      <c r="AK337" s="30">
        <f t="shared" si="3"/>
        <v>17361.080000000002</v>
      </c>
      <c r="AL337" s="16"/>
      <c r="AM337" s="49"/>
      <c r="AN337" s="16"/>
    </row>
    <row r="338" spans="1:40" ht="15.75" customHeight="1">
      <c r="A338" s="16"/>
      <c r="B338" s="21">
        <v>319</v>
      </c>
      <c r="C338" s="423"/>
      <c r="D338" s="50" t="s">
        <v>58</v>
      </c>
      <c r="E338" s="23">
        <v>75.64</v>
      </c>
      <c r="F338" s="47">
        <v>1</v>
      </c>
      <c r="G338" s="25">
        <f>'REPRO SEPTIEMBRE'!G379</f>
        <v>2344.84</v>
      </c>
      <c r="H338" s="47">
        <v>1</v>
      </c>
      <c r="I338" s="25">
        <f>'REPRO SEPTIEMBRE'!H379</f>
        <v>2117.92</v>
      </c>
      <c r="J338" s="47">
        <v>1</v>
      </c>
      <c r="K338" s="25">
        <f>'REPRO SEPTIEMBRE'!I379</f>
        <v>2344.84</v>
      </c>
      <c r="L338" s="47">
        <v>1</v>
      </c>
      <c r="M338" s="35">
        <f>'REPRO SEPTIEMBRE'!J379</f>
        <v>2269.1999999999998</v>
      </c>
      <c r="N338" s="47">
        <v>1</v>
      </c>
      <c r="O338" s="25">
        <f>'REPRO SEPTIEMBRE'!K379</f>
        <v>2344.84</v>
      </c>
      <c r="P338" s="47">
        <v>1</v>
      </c>
      <c r="Q338" s="25">
        <f>'REPRO SEPTIEMBRE'!L379</f>
        <v>2269.1999999999998</v>
      </c>
      <c r="R338" s="47">
        <v>1</v>
      </c>
      <c r="S338" s="25">
        <f>'REPRO SEPTIEMBRE'!M379</f>
        <v>2344.84</v>
      </c>
      <c r="T338" s="47">
        <v>1</v>
      </c>
      <c r="U338" s="25">
        <f>'REPRO SEPTIEMBRE'!N379</f>
        <v>0</v>
      </c>
      <c r="V338" s="24">
        <v>0</v>
      </c>
      <c r="W338" s="25">
        <v>0</v>
      </c>
      <c r="X338" s="24">
        <v>0</v>
      </c>
      <c r="Y338" s="25">
        <v>0</v>
      </c>
      <c r="Z338" s="24">
        <v>0</v>
      </c>
      <c r="AA338" s="25">
        <v>0</v>
      </c>
      <c r="AB338" s="27">
        <v>0</v>
      </c>
      <c r="AC338" s="25">
        <v>0</v>
      </c>
      <c r="AD338" s="25">
        <v>0</v>
      </c>
      <c r="AE338" s="25">
        <v>0</v>
      </c>
      <c r="AF338" s="25">
        <f t="shared" si="1"/>
        <v>21120</v>
      </c>
      <c r="AG338" s="25">
        <f t="shared" si="2"/>
        <v>1760</v>
      </c>
      <c r="AH338" s="25">
        <v>0</v>
      </c>
      <c r="AI338" s="25">
        <v>0</v>
      </c>
      <c r="AJ338" s="25">
        <v>0</v>
      </c>
      <c r="AK338" s="30">
        <f t="shared" si="3"/>
        <v>17795.68</v>
      </c>
      <c r="AL338" s="16"/>
      <c r="AM338" s="49"/>
      <c r="AN338" s="16"/>
    </row>
    <row r="339" spans="1:40" ht="15.75" customHeight="1">
      <c r="A339" s="16"/>
      <c r="B339" s="31">
        <v>320</v>
      </c>
      <c r="C339" s="423"/>
      <c r="D339" s="50" t="s">
        <v>64</v>
      </c>
      <c r="E339" s="23">
        <v>71.400000000000006</v>
      </c>
      <c r="F339" s="28">
        <v>1</v>
      </c>
      <c r="G339" s="25">
        <f>'REPRO SEPTIEMBRE'!G380</f>
        <v>2213.4</v>
      </c>
      <c r="H339" s="28">
        <v>1</v>
      </c>
      <c r="I339" s="25">
        <f>'REPRO SEPTIEMBRE'!H380</f>
        <v>1999.2000000000003</v>
      </c>
      <c r="J339" s="28">
        <v>1</v>
      </c>
      <c r="K339" s="25">
        <f>'REPRO SEPTIEMBRE'!I380</f>
        <v>2213.4</v>
      </c>
      <c r="L339" s="28">
        <v>1</v>
      </c>
      <c r="M339" s="35">
        <f>'REPRO SEPTIEMBRE'!J380</f>
        <v>2142</v>
      </c>
      <c r="N339" s="28">
        <v>1</v>
      </c>
      <c r="O339" s="25">
        <f>'REPRO SEPTIEMBRE'!K380</f>
        <v>2213.4</v>
      </c>
      <c r="P339" s="28">
        <v>1</v>
      </c>
      <c r="Q339" s="25">
        <f>'REPRO SEPTIEMBRE'!L380</f>
        <v>2142</v>
      </c>
      <c r="R339" s="28">
        <v>1</v>
      </c>
      <c r="S339" s="25">
        <f>'REPRO SEPTIEMBRE'!M380</f>
        <v>2213.4</v>
      </c>
      <c r="T339" s="28">
        <v>1</v>
      </c>
      <c r="U339" s="25">
        <f>'REPRO SEPTIEMBRE'!N380</f>
        <v>0</v>
      </c>
      <c r="V339" s="24">
        <v>0</v>
      </c>
      <c r="W339" s="25">
        <v>0</v>
      </c>
      <c r="X339" s="24">
        <v>0</v>
      </c>
      <c r="Y339" s="25">
        <v>0</v>
      </c>
      <c r="Z339" s="24">
        <v>0</v>
      </c>
      <c r="AA339" s="25">
        <v>0</v>
      </c>
      <c r="AB339" s="27">
        <v>0</v>
      </c>
      <c r="AC339" s="25">
        <v>0</v>
      </c>
      <c r="AD339" s="25">
        <v>0</v>
      </c>
      <c r="AE339" s="25">
        <v>0</v>
      </c>
      <c r="AF339" s="25">
        <f t="shared" si="1"/>
        <v>21120</v>
      </c>
      <c r="AG339" s="25">
        <f t="shared" si="2"/>
        <v>1760</v>
      </c>
      <c r="AH339" s="25">
        <v>0</v>
      </c>
      <c r="AI339" s="25">
        <v>0</v>
      </c>
      <c r="AJ339" s="25">
        <v>0</v>
      </c>
      <c r="AK339" s="30">
        <f t="shared" si="3"/>
        <v>16896.8</v>
      </c>
      <c r="AL339" s="16"/>
      <c r="AM339" s="49"/>
      <c r="AN339" s="16"/>
    </row>
    <row r="340" spans="1:40" ht="15.75" customHeight="1">
      <c r="A340" s="16"/>
      <c r="B340" s="31">
        <v>321</v>
      </c>
      <c r="C340" s="423"/>
      <c r="D340" s="50" t="s">
        <v>45</v>
      </c>
      <c r="E340" s="23">
        <v>78.25</v>
      </c>
      <c r="F340" s="28">
        <v>9</v>
      </c>
      <c r="G340" s="25">
        <f>'REPRO SEPTIEMBRE'!G381</f>
        <v>21831.75</v>
      </c>
      <c r="H340" s="28">
        <v>9</v>
      </c>
      <c r="I340" s="25">
        <f>'REPRO SEPTIEMBRE'!H381</f>
        <v>19719</v>
      </c>
      <c r="J340" s="28">
        <v>9</v>
      </c>
      <c r="K340" s="25">
        <f>'REPRO SEPTIEMBRE'!I381</f>
        <v>21831.75</v>
      </c>
      <c r="L340" s="28">
        <v>9</v>
      </c>
      <c r="M340" s="35">
        <f>'REPRO SEPTIEMBRE'!J381</f>
        <v>21127.5</v>
      </c>
      <c r="N340" s="28">
        <v>9</v>
      </c>
      <c r="O340" s="25">
        <f>'REPRO SEPTIEMBRE'!K381</f>
        <v>21831.75</v>
      </c>
      <c r="P340" s="28">
        <v>9</v>
      </c>
      <c r="Q340" s="25">
        <f>'REPRO SEPTIEMBRE'!L381</f>
        <v>21127.5</v>
      </c>
      <c r="R340" s="28">
        <v>9</v>
      </c>
      <c r="S340" s="25">
        <f>'REPRO SEPTIEMBRE'!M381</f>
        <v>21831.75</v>
      </c>
      <c r="T340" s="28">
        <v>9</v>
      </c>
      <c r="U340" s="25">
        <f>'REPRO SEPTIEMBRE'!N381</f>
        <v>0</v>
      </c>
      <c r="V340" s="24">
        <v>0</v>
      </c>
      <c r="W340" s="25">
        <v>0</v>
      </c>
      <c r="X340" s="24">
        <v>0</v>
      </c>
      <c r="Y340" s="25">
        <v>0</v>
      </c>
      <c r="Z340" s="24">
        <v>0</v>
      </c>
      <c r="AA340" s="25">
        <v>0</v>
      </c>
      <c r="AB340" s="27">
        <v>0</v>
      </c>
      <c r="AC340" s="25">
        <v>0</v>
      </c>
      <c r="AD340" s="25">
        <v>0</v>
      </c>
      <c r="AE340" s="25">
        <v>0</v>
      </c>
      <c r="AF340" s="25">
        <f t="shared" si="1"/>
        <v>190080</v>
      </c>
      <c r="AG340" s="25">
        <f t="shared" si="2"/>
        <v>15840</v>
      </c>
      <c r="AH340" s="25">
        <v>0</v>
      </c>
      <c r="AI340" s="25">
        <v>0</v>
      </c>
      <c r="AJ340" s="25">
        <v>0</v>
      </c>
      <c r="AK340" s="30">
        <f t="shared" si="3"/>
        <v>165141</v>
      </c>
      <c r="AL340" s="16"/>
      <c r="AM340" s="49"/>
      <c r="AN340" s="16"/>
    </row>
    <row r="341" spans="1:40" ht="15.75" customHeight="1">
      <c r="A341" s="16"/>
      <c r="B341" s="31">
        <v>322</v>
      </c>
      <c r="C341" s="423"/>
      <c r="D341" s="50" t="s">
        <v>76</v>
      </c>
      <c r="E341" s="23">
        <v>72.540000000000006</v>
      </c>
      <c r="F341" s="28">
        <v>1</v>
      </c>
      <c r="G341" s="25">
        <f>'REPRO SEPTIEMBRE'!G382</f>
        <v>2248.7400000000002</v>
      </c>
      <c r="H341" s="28">
        <v>1</v>
      </c>
      <c r="I341" s="25">
        <f>'REPRO SEPTIEMBRE'!H382</f>
        <v>2031.1200000000001</v>
      </c>
      <c r="J341" s="28">
        <v>1</v>
      </c>
      <c r="K341" s="25">
        <f>'REPRO SEPTIEMBRE'!I382</f>
        <v>2248.7400000000002</v>
      </c>
      <c r="L341" s="28">
        <v>1</v>
      </c>
      <c r="M341" s="35">
        <f>'REPRO SEPTIEMBRE'!J382</f>
        <v>2176.2000000000003</v>
      </c>
      <c r="N341" s="28">
        <v>1</v>
      </c>
      <c r="O341" s="25">
        <f>'REPRO SEPTIEMBRE'!K382</f>
        <v>2248.7400000000002</v>
      </c>
      <c r="P341" s="28">
        <v>1</v>
      </c>
      <c r="Q341" s="25">
        <f>'REPRO SEPTIEMBRE'!L382</f>
        <v>2176.2000000000003</v>
      </c>
      <c r="R341" s="28">
        <v>1</v>
      </c>
      <c r="S341" s="25">
        <f>'REPRO SEPTIEMBRE'!M382</f>
        <v>2248.7400000000002</v>
      </c>
      <c r="T341" s="28">
        <v>1</v>
      </c>
      <c r="U341" s="25">
        <f>'REPRO SEPTIEMBRE'!N382</f>
        <v>0</v>
      </c>
      <c r="V341" s="24">
        <v>0</v>
      </c>
      <c r="W341" s="25">
        <v>0</v>
      </c>
      <c r="X341" s="24">
        <v>0</v>
      </c>
      <c r="Y341" s="25">
        <v>0</v>
      </c>
      <c r="Z341" s="24">
        <v>0</v>
      </c>
      <c r="AA341" s="25">
        <v>0</v>
      </c>
      <c r="AB341" s="27">
        <v>0</v>
      </c>
      <c r="AC341" s="25">
        <v>0</v>
      </c>
      <c r="AD341" s="25">
        <v>0</v>
      </c>
      <c r="AE341" s="25">
        <v>0</v>
      </c>
      <c r="AF341" s="25">
        <f t="shared" si="1"/>
        <v>21120</v>
      </c>
      <c r="AG341" s="25">
        <f t="shared" si="2"/>
        <v>1760</v>
      </c>
      <c r="AH341" s="25">
        <v>0</v>
      </c>
      <c r="AI341" s="25">
        <v>0</v>
      </c>
      <c r="AJ341" s="25">
        <v>0</v>
      </c>
      <c r="AK341" s="30">
        <f t="shared" si="3"/>
        <v>17138.480000000003</v>
      </c>
      <c r="AL341" s="16"/>
      <c r="AM341" s="49"/>
      <c r="AN341" s="16"/>
    </row>
    <row r="342" spans="1:40" ht="15.75" customHeight="1">
      <c r="A342" s="16"/>
      <c r="B342" s="21">
        <v>323</v>
      </c>
      <c r="C342" s="423"/>
      <c r="D342" s="50" t="s">
        <v>50</v>
      </c>
      <c r="E342" s="23">
        <v>71.400000000000006</v>
      </c>
      <c r="F342" s="28">
        <v>2</v>
      </c>
      <c r="G342" s="25">
        <f>'REPRO SEPTIEMBRE'!G383</f>
        <v>4426.8</v>
      </c>
      <c r="H342" s="28">
        <v>2</v>
      </c>
      <c r="I342" s="25">
        <f>'REPRO SEPTIEMBRE'!H383</f>
        <v>3998.4000000000005</v>
      </c>
      <c r="J342" s="28">
        <v>2</v>
      </c>
      <c r="K342" s="25">
        <f>'REPRO SEPTIEMBRE'!I383</f>
        <v>4426.8</v>
      </c>
      <c r="L342" s="28">
        <v>2</v>
      </c>
      <c r="M342" s="35">
        <f>'REPRO SEPTIEMBRE'!J383</f>
        <v>4284</v>
      </c>
      <c r="N342" s="28">
        <v>2</v>
      </c>
      <c r="O342" s="25">
        <f>'REPRO SEPTIEMBRE'!K383</f>
        <v>4426.8</v>
      </c>
      <c r="P342" s="28">
        <v>2</v>
      </c>
      <c r="Q342" s="25">
        <f>'REPRO SEPTIEMBRE'!L383</f>
        <v>4284</v>
      </c>
      <c r="R342" s="28">
        <v>2</v>
      </c>
      <c r="S342" s="25">
        <f>'REPRO SEPTIEMBRE'!M383</f>
        <v>4426.8</v>
      </c>
      <c r="T342" s="28">
        <v>2</v>
      </c>
      <c r="U342" s="25">
        <f>'REPRO SEPTIEMBRE'!N383</f>
        <v>0</v>
      </c>
      <c r="V342" s="24">
        <v>0</v>
      </c>
      <c r="W342" s="25">
        <v>0</v>
      </c>
      <c r="X342" s="24">
        <v>0</v>
      </c>
      <c r="Y342" s="25">
        <v>0</v>
      </c>
      <c r="Z342" s="24">
        <v>0</v>
      </c>
      <c r="AA342" s="25">
        <v>0</v>
      </c>
      <c r="AB342" s="27">
        <v>0</v>
      </c>
      <c r="AC342" s="25">
        <v>0</v>
      </c>
      <c r="AD342" s="25">
        <v>0</v>
      </c>
      <c r="AE342" s="25">
        <v>0</v>
      </c>
      <c r="AF342" s="25">
        <f t="shared" si="1"/>
        <v>42240</v>
      </c>
      <c r="AG342" s="25">
        <f t="shared" si="2"/>
        <v>3520</v>
      </c>
      <c r="AH342" s="25">
        <v>0</v>
      </c>
      <c r="AI342" s="25">
        <v>0</v>
      </c>
      <c r="AJ342" s="25">
        <v>0</v>
      </c>
      <c r="AK342" s="30">
        <f t="shared" si="3"/>
        <v>33793.599999999999</v>
      </c>
      <c r="AL342" s="16"/>
      <c r="AM342" s="49"/>
      <c r="AN342" s="16"/>
    </row>
    <row r="343" spans="1:40" ht="15.75" customHeight="1">
      <c r="A343" s="16"/>
      <c r="B343" s="21">
        <v>324</v>
      </c>
      <c r="C343" s="423"/>
      <c r="D343" s="52" t="s">
        <v>65</v>
      </c>
      <c r="E343" s="23">
        <v>75.64</v>
      </c>
      <c r="F343" s="28">
        <v>1</v>
      </c>
      <c r="G343" s="25">
        <f>'REPRO SEPTIEMBRE'!G384</f>
        <v>2344.84</v>
      </c>
      <c r="H343" s="28">
        <v>1</v>
      </c>
      <c r="I343" s="25">
        <f>'REPRO SEPTIEMBRE'!H384</f>
        <v>2117.92</v>
      </c>
      <c r="J343" s="28">
        <v>1</v>
      </c>
      <c r="K343" s="25">
        <f>'REPRO SEPTIEMBRE'!I384</f>
        <v>2344.84</v>
      </c>
      <c r="L343" s="28">
        <v>1</v>
      </c>
      <c r="M343" s="35">
        <f>'REPRO SEPTIEMBRE'!J384</f>
        <v>2269.1999999999998</v>
      </c>
      <c r="N343" s="28">
        <v>1</v>
      </c>
      <c r="O343" s="25">
        <f>'REPRO SEPTIEMBRE'!K384</f>
        <v>2344.84</v>
      </c>
      <c r="P343" s="28">
        <v>1</v>
      </c>
      <c r="Q343" s="25">
        <f>'REPRO SEPTIEMBRE'!L384</f>
        <v>2269.1999999999998</v>
      </c>
      <c r="R343" s="28">
        <v>1</v>
      </c>
      <c r="S343" s="25">
        <f>'REPRO SEPTIEMBRE'!M384</f>
        <v>2344.84</v>
      </c>
      <c r="T343" s="28">
        <v>1</v>
      </c>
      <c r="U343" s="25">
        <f>'REPRO SEPTIEMBRE'!N384</f>
        <v>0</v>
      </c>
      <c r="V343" s="24">
        <v>0</v>
      </c>
      <c r="W343" s="25">
        <v>0</v>
      </c>
      <c r="X343" s="24">
        <v>0</v>
      </c>
      <c r="Y343" s="25">
        <v>0</v>
      </c>
      <c r="Z343" s="24">
        <v>0</v>
      </c>
      <c r="AA343" s="25">
        <v>0</v>
      </c>
      <c r="AB343" s="27">
        <v>0</v>
      </c>
      <c r="AC343" s="25">
        <v>0</v>
      </c>
      <c r="AD343" s="25">
        <v>0</v>
      </c>
      <c r="AE343" s="25">
        <v>0</v>
      </c>
      <c r="AF343" s="25">
        <f t="shared" si="1"/>
        <v>21120</v>
      </c>
      <c r="AG343" s="25">
        <f t="shared" si="2"/>
        <v>1760</v>
      </c>
      <c r="AH343" s="25">
        <v>0</v>
      </c>
      <c r="AI343" s="25">
        <v>0</v>
      </c>
      <c r="AJ343" s="25">
        <v>0</v>
      </c>
      <c r="AK343" s="30">
        <f t="shared" si="3"/>
        <v>17795.68</v>
      </c>
      <c r="AL343" s="16"/>
      <c r="AM343" s="49"/>
      <c r="AN343" s="16"/>
    </row>
    <row r="344" spans="1:40" ht="15.75" customHeight="1">
      <c r="A344" s="16"/>
      <c r="B344" s="31">
        <v>325</v>
      </c>
      <c r="C344" s="423"/>
      <c r="D344" s="50" t="s">
        <v>61</v>
      </c>
      <c r="E344" s="23">
        <v>80.86</v>
      </c>
      <c r="F344" s="28">
        <v>6</v>
      </c>
      <c r="G344" s="25">
        <f>'REPRO SEPTIEMBRE'!G385</f>
        <v>15039.96</v>
      </c>
      <c r="H344" s="28">
        <v>6</v>
      </c>
      <c r="I344" s="25">
        <f>'REPRO SEPTIEMBRE'!H385</f>
        <v>13584.48</v>
      </c>
      <c r="J344" s="28">
        <v>6</v>
      </c>
      <c r="K344" s="25">
        <f>'REPRO SEPTIEMBRE'!I385</f>
        <v>15039.96</v>
      </c>
      <c r="L344" s="28">
        <v>6</v>
      </c>
      <c r="M344" s="35">
        <f>'REPRO SEPTIEMBRE'!J385</f>
        <v>14554.8</v>
      </c>
      <c r="N344" s="28">
        <v>6</v>
      </c>
      <c r="O344" s="25">
        <f>'REPRO SEPTIEMBRE'!K385</f>
        <v>15039.96</v>
      </c>
      <c r="P344" s="28">
        <v>6</v>
      </c>
      <c r="Q344" s="25">
        <f>'REPRO SEPTIEMBRE'!L385</f>
        <v>14554.8</v>
      </c>
      <c r="R344" s="28">
        <v>6</v>
      </c>
      <c r="S344" s="25">
        <f>'REPRO SEPTIEMBRE'!M385</f>
        <v>15039.96</v>
      </c>
      <c r="T344" s="28">
        <v>6</v>
      </c>
      <c r="U344" s="25">
        <f>'REPRO SEPTIEMBRE'!N385</f>
        <v>0</v>
      </c>
      <c r="V344" s="24">
        <v>0</v>
      </c>
      <c r="W344" s="25">
        <v>0</v>
      </c>
      <c r="X344" s="24">
        <v>0</v>
      </c>
      <c r="Y344" s="25">
        <v>0</v>
      </c>
      <c r="Z344" s="24">
        <v>0</v>
      </c>
      <c r="AA344" s="25">
        <v>0</v>
      </c>
      <c r="AB344" s="27">
        <v>0</v>
      </c>
      <c r="AC344" s="25">
        <v>0</v>
      </c>
      <c r="AD344" s="25">
        <v>0</v>
      </c>
      <c r="AE344" s="25">
        <v>0</v>
      </c>
      <c r="AF344" s="25">
        <f t="shared" si="1"/>
        <v>126720</v>
      </c>
      <c r="AG344" s="25">
        <f t="shared" si="2"/>
        <v>10560</v>
      </c>
      <c r="AH344" s="25">
        <v>0</v>
      </c>
      <c r="AI344" s="25">
        <v>0</v>
      </c>
      <c r="AJ344" s="25">
        <v>0</v>
      </c>
      <c r="AK344" s="30">
        <f t="shared" si="3"/>
        <v>113413.92000000001</v>
      </c>
      <c r="AL344" s="16"/>
      <c r="AM344" s="49"/>
      <c r="AN344" s="16"/>
    </row>
    <row r="345" spans="1:40" ht="15.75" customHeight="1">
      <c r="A345" s="16"/>
      <c r="B345" s="31">
        <v>326</v>
      </c>
      <c r="C345" s="423"/>
      <c r="D345" s="50" t="s">
        <v>80</v>
      </c>
      <c r="E345" s="23">
        <v>71.400000000000006</v>
      </c>
      <c r="F345" s="28">
        <v>2</v>
      </c>
      <c r="G345" s="25">
        <f>'REPRO SEPTIEMBRE'!G386</f>
        <v>0</v>
      </c>
      <c r="H345" s="28">
        <v>2</v>
      </c>
      <c r="I345" s="25">
        <f>'REPRO SEPTIEMBRE'!H386</f>
        <v>6140.4000000000005</v>
      </c>
      <c r="J345" s="28">
        <v>2</v>
      </c>
      <c r="K345" s="25">
        <f>'REPRO SEPTIEMBRE'!I386</f>
        <v>4426.8</v>
      </c>
      <c r="L345" s="28">
        <v>2</v>
      </c>
      <c r="M345" s="35">
        <f>'REPRO SEPTIEMBRE'!J386</f>
        <v>0</v>
      </c>
      <c r="N345" s="28">
        <v>2</v>
      </c>
      <c r="O345" s="25">
        <f>'REPRO SEPTIEMBRE'!K386</f>
        <v>0</v>
      </c>
      <c r="P345" s="28">
        <v>2</v>
      </c>
      <c r="Q345" s="25">
        <f>'REPRO SEPTIEMBRE'!L386</f>
        <v>0</v>
      </c>
      <c r="R345" s="28">
        <v>2</v>
      </c>
      <c r="S345" s="25">
        <f>'REPRO SEPTIEMBRE'!M386</f>
        <v>0</v>
      </c>
      <c r="T345" s="28">
        <v>2</v>
      </c>
      <c r="U345" s="25">
        <f>'REPRO SEPTIEMBRE'!N386</f>
        <v>0</v>
      </c>
      <c r="V345" s="24">
        <v>0</v>
      </c>
      <c r="W345" s="25">
        <v>0</v>
      </c>
      <c r="X345" s="24">
        <v>0</v>
      </c>
      <c r="Y345" s="25">
        <v>0</v>
      </c>
      <c r="Z345" s="24">
        <v>0</v>
      </c>
      <c r="AA345" s="25">
        <v>0</v>
      </c>
      <c r="AB345" s="27">
        <v>0</v>
      </c>
      <c r="AC345" s="25">
        <v>0</v>
      </c>
      <c r="AD345" s="25">
        <v>0</v>
      </c>
      <c r="AE345" s="25">
        <v>0</v>
      </c>
      <c r="AF345" s="25">
        <f t="shared" si="1"/>
        <v>42240</v>
      </c>
      <c r="AG345" s="25">
        <f t="shared" si="2"/>
        <v>3520</v>
      </c>
      <c r="AH345" s="25">
        <v>0</v>
      </c>
      <c r="AI345" s="25">
        <v>0</v>
      </c>
      <c r="AJ345" s="25">
        <v>0</v>
      </c>
      <c r="AK345" s="30">
        <f t="shared" si="3"/>
        <v>14087.2</v>
      </c>
      <c r="AL345" s="16"/>
      <c r="AM345" s="49"/>
      <c r="AN345" s="16"/>
    </row>
    <row r="346" spans="1:40" ht="15.75" customHeight="1">
      <c r="A346" s="16"/>
      <c r="B346" s="21">
        <v>327</v>
      </c>
      <c r="C346" s="423"/>
      <c r="D346" s="50" t="s">
        <v>81</v>
      </c>
      <c r="E346" s="23">
        <v>71.400000000000006</v>
      </c>
      <c r="F346" s="28">
        <v>2</v>
      </c>
      <c r="G346" s="25">
        <f>'REPRO SEPTIEMBRE'!G387</f>
        <v>0</v>
      </c>
      <c r="H346" s="28">
        <v>2</v>
      </c>
      <c r="I346" s="25">
        <f>'REPRO SEPTIEMBRE'!H387</f>
        <v>6140.4000000000005</v>
      </c>
      <c r="J346" s="28">
        <v>2</v>
      </c>
      <c r="K346" s="25">
        <f>'REPRO SEPTIEMBRE'!I387</f>
        <v>4426.8</v>
      </c>
      <c r="L346" s="28">
        <v>2</v>
      </c>
      <c r="M346" s="35">
        <f>'REPRO SEPTIEMBRE'!J387</f>
        <v>0</v>
      </c>
      <c r="N346" s="28">
        <v>2</v>
      </c>
      <c r="O346" s="25">
        <f>'REPRO SEPTIEMBRE'!K387</f>
        <v>0</v>
      </c>
      <c r="P346" s="28">
        <v>2</v>
      </c>
      <c r="Q346" s="25">
        <f>'REPRO SEPTIEMBRE'!L387</f>
        <v>0</v>
      </c>
      <c r="R346" s="28">
        <v>2</v>
      </c>
      <c r="S346" s="25">
        <f>'REPRO SEPTIEMBRE'!M387</f>
        <v>0</v>
      </c>
      <c r="T346" s="28">
        <v>2</v>
      </c>
      <c r="U346" s="25">
        <f>'REPRO SEPTIEMBRE'!N387</f>
        <v>0</v>
      </c>
      <c r="V346" s="24">
        <v>0</v>
      </c>
      <c r="W346" s="25">
        <v>0</v>
      </c>
      <c r="X346" s="24">
        <v>0</v>
      </c>
      <c r="Y346" s="25">
        <v>0</v>
      </c>
      <c r="Z346" s="24">
        <v>0</v>
      </c>
      <c r="AA346" s="25">
        <v>0</v>
      </c>
      <c r="AB346" s="27">
        <v>0</v>
      </c>
      <c r="AC346" s="25">
        <v>0</v>
      </c>
      <c r="AD346" s="25">
        <v>0</v>
      </c>
      <c r="AE346" s="25">
        <v>0</v>
      </c>
      <c r="AF346" s="25">
        <f t="shared" si="1"/>
        <v>42240</v>
      </c>
      <c r="AG346" s="25">
        <f t="shared" si="2"/>
        <v>3520</v>
      </c>
      <c r="AH346" s="25">
        <v>0</v>
      </c>
      <c r="AI346" s="25">
        <v>0</v>
      </c>
      <c r="AJ346" s="25">
        <v>0</v>
      </c>
      <c r="AK346" s="30">
        <f t="shared" si="3"/>
        <v>14087.2</v>
      </c>
      <c r="AL346" s="16"/>
      <c r="AM346" s="49"/>
      <c r="AN346" s="16"/>
    </row>
    <row r="347" spans="1:40" ht="15.75" customHeight="1">
      <c r="A347" s="16"/>
      <c r="B347" s="21">
        <v>328</v>
      </c>
      <c r="C347" s="423"/>
      <c r="D347" s="50" t="s">
        <v>46</v>
      </c>
      <c r="E347" s="23">
        <v>71.400000000000006</v>
      </c>
      <c r="F347" s="28">
        <v>1</v>
      </c>
      <c r="G347" s="25">
        <f>'REPRO SEPTIEMBRE'!G388</f>
        <v>0</v>
      </c>
      <c r="H347" s="28">
        <v>1</v>
      </c>
      <c r="I347" s="25">
        <f>'REPRO SEPTIEMBRE'!H388</f>
        <v>3070.2000000000003</v>
      </c>
      <c r="J347" s="28">
        <v>1</v>
      </c>
      <c r="K347" s="25">
        <f>'REPRO SEPTIEMBRE'!I388</f>
        <v>2213.4</v>
      </c>
      <c r="L347" s="28">
        <v>1</v>
      </c>
      <c r="M347" s="35">
        <f>'REPRO SEPTIEMBRE'!J388</f>
        <v>0</v>
      </c>
      <c r="N347" s="28">
        <v>1</v>
      </c>
      <c r="O347" s="25">
        <f>'REPRO SEPTIEMBRE'!K388</f>
        <v>0</v>
      </c>
      <c r="P347" s="28">
        <v>1</v>
      </c>
      <c r="Q347" s="25">
        <f>'REPRO SEPTIEMBRE'!L388</f>
        <v>0</v>
      </c>
      <c r="R347" s="28">
        <v>1</v>
      </c>
      <c r="S347" s="25">
        <f>'REPRO SEPTIEMBRE'!M388</f>
        <v>0</v>
      </c>
      <c r="T347" s="28">
        <v>1</v>
      </c>
      <c r="U347" s="25">
        <f>'REPRO SEPTIEMBRE'!N388</f>
        <v>0</v>
      </c>
      <c r="V347" s="24">
        <v>0</v>
      </c>
      <c r="W347" s="25">
        <v>0</v>
      </c>
      <c r="X347" s="24">
        <v>0</v>
      </c>
      <c r="Y347" s="25">
        <v>0</v>
      </c>
      <c r="Z347" s="24">
        <v>0</v>
      </c>
      <c r="AA347" s="25">
        <v>0</v>
      </c>
      <c r="AB347" s="27">
        <v>0</v>
      </c>
      <c r="AC347" s="25">
        <v>0</v>
      </c>
      <c r="AD347" s="25">
        <v>0</v>
      </c>
      <c r="AE347" s="25">
        <v>0</v>
      </c>
      <c r="AF347" s="25">
        <f t="shared" si="1"/>
        <v>21120</v>
      </c>
      <c r="AG347" s="25">
        <f t="shared" si="2"/>
        <v>1760</v>
      </c>
      <c r="AH347" s="25">
        <v>0</v>
      </c>
      <c r="AI347" s="25">
        <v>0</v>
      </c>
      <c r="AJ347" s="25">
        <v>0</v>
      </c>
      <c r="AK347" s="30">
        <f t="shared" si="3"/>
        <v>7043.6</v>
      </c>
      <c r="AL347" s="16"/>
      <c r="AM347" s="49"/>
      <c r="AN347" s="16"/>
    </row>
    <row r="348" spans="1:40" ht="15.75" customHeight="1">
      <c r="A348" s="16"/>
      <c r="B348" s="31">
        <v>329</v>
      </c>
      <c r="C348" s="423"/>
      <c r="D348" s="53" t="s">
        <v>37</v>
      </c>
      <c r="E348" s="32">
        <v>71.400000000000006</v>
      </c>
      <c r="F348" s="34">
        <v>1</v>
      </c>
      <c r="G348" s="25">
        <f>'REPRO SEPTIEMBRE'!G389</f>
        <v>0</v>
      </c>
      <c r="H348" s="34">
        <v>1</v>
      </c>
      <c r="I348" s="25">
        <f>'REPRO SEPTIEMBRE'!H389</f>
        <v>3070.2000000000003</v>
      </c>
      <c r="J348" s="34">
        <v>1</v>
      </c>
      <c r="K348" s="25">
        <f>'REPRO SEPTIEMBRE'!I389</f>
        <v>2213.4</v>
      </c>
      <c r="L348" s="34">
        <v>1</v>
      </c>
      <c r="M348" s="54">
        <f>'REPRO SEPTIEMBRE'!J389</f>
        <v>0</v>
      </c>
      <c r="N348" s="34">
        <v>1</v>
      </c>
      <c r="O348" s="55">
        <f>'REPRO SEPTIEMBRE'!K389</f>
        <v>0</v>
      </c>
      <c r="P348" s="34">
        <v>1</v>
      </c>
      <c r="Q348" s="55">
        <f>'REPRO SEPTIEMBRE'!L389</f>
        <v>0</v>
      </c>
      <c r="R348" s="34">
        <v>1</v>
      </c>
      <c r="S348" s="55">
        <f>'REPRO SEPTIEMBRE'!M389</f>
        <v>0</v>
      </c>
      <c r="T348" s="34">
        <v>1</v>
      </c>
      <c r="U348" s="25">
        <f>'REPRO SEPTIEMBRE'!N389</f>
        <v>0</v>
      </c>
      <c r="V348" s="24">
        <v>0</v>
      </c>
      <c r="W348" s="25">
        <v>0</v>
      </c>
      <c r="X348" s="24">
        <v>0</v>
      </c>
      <c r="Y348" s="25">
        <v>0</v>
      </c>
      <c r="Z348" s="24">
        <v>0</v>
      </c>
      <c r="AA348" s="25">
        <v>0</v>
      </c>
      <c r="AB348" s="27">
        <v>0</v>
      </c>
      <c r="AC348" s="25">
        <v>0</v>
      </c>
      <c r="AD348" s="25">
        <v>0</v>
      </c>
      <c r="AE348" s="25">
        <v>0</v>
      </c>
      <c r="AF348" s="25">
        <f t="shared" si="1"/>
        <v>21120</v>
      </c>
      <c r="AG348" s="25">
        <f t="shared" si="2"/>
        <v>1760</v>
      </c>
      <c r="AH348" s="25">
        <v>0</v>
      </c>
      <c r="AI348" s="25">
        <v>0</v>
      </c>
      <c r="AJ348" s="25">
        <v>0</v>
      </c>
      <c r="AK348" s="30">
        <f t="shared" si="3"/>
        <v>7043.6</v>
      </c>
      <c r="AL348" s="16"/>
      <c r="AM348" s="49"/>
      <c r="AN348" s="16"/>
    </row>
    <row r="349" spans="1:40" ht="15.75" customHeight="1">
      <c r="A349" s="16"/>
      <c r="B349" s="31">
        <v>330</v>
      </c>
      <c r="C349" s="423"/>
      <c r="D349" s="50" t="s">
        <v>80</v>
      </c>
      <c r="E349" s="23">
        <v>71.400000000000006</v>
      </c>
      <c r="F349" s="28">
        <v>2</v>
      </c>
      <c r="G349" s="25">
        <f>'REPRO SEPTIEMBRE'!G390</f>
        <v>0</v>
      </c>
      <c r="H349" s="28">
        <v>2</v>
      </c>
      <c r="I349" s="25">
        <f>'REPRO SEPTIEMBRE'!H390</f>
        <v>0</v>
      </c>
      <c r="J349" s="28">
        <v>2</v>
      </c>
      <c r="K349" s="25">
        <f>'REPRO SEPTIEMBRE'!I390</f>
        <v>0</v>
      </c>
      <c r="L349" s="28">
        <v>2</v>
      </c>
      <c r="M349" s="35">
        <f>'REPRO SEPTIEMBRE'!J390</f>
        <v>4284</v>
      </c>
      <c r="N349" s="28">
        <v>2</v>
      </c>
      <c r="O349" s="35">
        <f>'REPRO SEPTIEMBRE'!K390</f>
        <v>4426.8</v>
      </c>
      <c r="P349" s="28">
        <v>2</v>
      </c>
      <c r="Q349" s="35">
        <f>'REPRO SEPTIEMBRE'!L390</f>
        <v>4284</v>
      </c>
      <c r="R349" s="28">
        <v>2</v>
      </c>
      <c r="S349" s="35">
        <f>'REPRO SEPTIEMBRE'!M390</f>
        <v>0</v>
      </c>
      <c r="T349" s="28">
        <v>2</v>
      </c>
      <c r="U349" s="25">
        <f>'REPRO SEPTIEMBRE'!N390</f>
        <v>0</v>
      </c>
      <c r="V349" s="24">
        <v>0</v>
      </c>
      <c r="W349" s="25">
        <v>0</v>
      </c>
      <c r="X349" s="24">
        <v>0</v>
      </c>
      <c r="Y349" s="25">
        <v>0</v>
      </c>
      <c r="Z349" s="24">
        <v>0</v>
      </c>
      <c r="AA349" s="25">
        <v>0</v>
      </c>
      <c r="AB349" s="27">
        <v>0</v>
      </c>
      <c r="AC349" s="25">
        <v>0</v>
      </c>
      <c r="AD349" s="25">
        <v>0</v>
      </c>
      <c r="AE349" s="25">
        <v>0</v>
      </c>
      <c r="AF349" s="25">
        <f t="shared" si="1"/>
        <v>42240</v>
      </c>
      <c r="AG349" s="25">
        <f t="shared" si="2"/>
        <v>3520</v>
      </c>
      <c r="AH349" s="25">
        <v>0</v>
      </c>
      <c r="AI349" s="25">
        <v>0</v>
      </c>
      <c r="AJ349" s="25">
        <v>0</v>
      </c>
      <c r="AK349" s="30">
        <f t="shared" si="3"/>
        <v>16514.8</v>
      </c>
      <c r="AL349" s="16"/>
      <c r="AM349" s="49"/>
      <c r="AN349" s="16"/>
    </row>
    <row r="350" spans="1:40" ht="15.75" customHeight="1">
      <c r="A350" s="16"/>
      <c r="B350" s="31">
        <v>331</v>
      </c>
      <c r="C350" s="423"/>
      <c r="D350" s="48" t="s">
        <v>81</v>
      </c>
      <c r="E350" s="38">
        <v>71.400000000000006</v>
      </c>
      <c r="F350" s="45">
        <v>2</v>
      </c>
      <c r="G350" s="25">
        <f>'REPRO SEPTIEMBRE'!G391</f>
        <v>0</v>
      </c>
      <c r="H350" s="45">
        <v>2</v>
      </c>
      <c r="I350" s="25">
        <f>'REPRO SEPTIEMBRE'!H391</f>
        <v>0</v>
      </c>
      <c r="J350" s="45">
        <v>2</v>
      </c>
      <c r="K350" s="25">
        <f>'REPRO SEPTIEMBRE'!I391</f>
        <v>0</v>
      </c>
      <c r="L350" s="45">
        <v>2</v>
      </c>
      <c r="M350" s="35">
        <f>'REPRO SEPTIEMBRE'!J391</f>
        <v>4284</v>
      </c>
      <c r="N350" s="45">
        <v>2</v>
      </c>
      <c r="O350" s="25">
        <f>'REPRO SEPTIEMBRE'!K391</f>
        <v>4426.8</v>
      </c>
      <c r="P350" s="45">
        <v>2</v>
      </c>
      <c r="Q350" s="25">
        <f>'REPRO SEPTIEMBRE'!L391</f>
        <v>4284</v>
      </c>
      <c r="R350" s="45">
        <v>2</v>
      </c>
      <c r="S350" s="25">
        <f>'REPRO SEPTIEMBRE'!M391</f>
        <v>0</v>
      </c>
      <c r="T350" s="45">
        <v>2</v>
      </c>
      <c r="U350" s="25">
        <f>'REPRO SEPTIEMBRE'!N391</f>
        <v>0</v>
      </c>
      <c r="V350" s="24">
        <v>0</v>
      </c>
      <c r="W350" s="25">
        <v>0</v>
      </c>
      <c r="X350" s="24">
        <v>0</v>
      </c>
      <c r="Y350" s="25">
        <v>0</v>
      </c>
      <c r="Z350" s="24">
        <v>0</v>
      </c>
      <c r="AA350" s="25">
        <v>0</v>
      </c>
      <c r="AB350" s="27">
        <v>0</v>
      </c>
      <c r="AC350" s="25">
        <v>0</v>
      </c>
      <c r="AD350" s="25">
        <v>0</v>
      </c>
      <c r="AE350" s="25">
        <v>0</v>
      </c>
      <c r="AF350" s="25">
        <f t="shared" si="1"/>
        <v>42240</v>
      </c>
      <c r="AG350" s="25">
        <f t="shared" si="2"/>
        <v>3520</v>
      </c>
      <c r="AH350" s="25">
        <v>0</v>
      </c>
      <c r="AI350" s="25">
        <v>0</v>
      </c>
      <c r="AJ350" s="25">
        <v>0</v>
      </c>
      <c r="AK350" s="30">
        <f t="shared" si="3"/>
        <v>16514.8</v>
      </c>
      <c r="AL350" s="16"/>
      <c r="AM350" s="49"/>
      <c r="AN350" s="16"/>
    </row>
    <row r="351" spans="1:40" ht="15.75" customHeight="1">
      <c r="A351" s="16"/>
      <c r="B351" s="21">
        <v>332</v>
      </c>
      <c r="C351" s="423"/>
      <c r="D351" s="36" t="s">
        <v>46</v>
      </c>
      <c r="E351" s="23">
        <v>71.400000000000006</v>
      </c>
      <c r="F351" s="28">
        <v>1</v>
      </c>
      <c r="G351" s="25">
        <f>'REPRO SEPTIEMBRE'!G392</f>
        <v>0</v>
      </c>
      <c r="H351" s="28">
        <v>1</v>
      </c>
      <c r="I351" s="25">
        <f>'REPRO SEPTIEMBRE'!H392</f>
        <v>0</v>
      </c>
      <c r="J351" s="28">
        <v>1</v>
      </c>
      <c r="K351" s="25">
        <f>'REPRO SEPTIEMBRE'!I392</f>
        <v>0</v>
      </c>
      <c r="L351" s="28">
        <v>1</v>
      </c>
      <c r="M351" s="35">
        <f>'REPRO SEPTIEMBRE'!J392</f>
        <v>2142</v>
      </c>
      <c r="N351" s="28">
        <v>1</v>
      </c>
      <c r="O351" s="25">
        <f>'REPRO SEPTIEMBRE'!K392</f>
        <v>2213.4</v>
      </c>
      <c r="P351" s="28">
        <v>1</v>
      </c>
      <c r="Q351" s="25">
        <f>'REPRO SEPTIEMBRE'!L392</f>
        <v>2142</v>
      </c>
      <c r="R351" s="28">
        <v>1</v>
      </c>
      <c r="S351" s="25">
        <f>'REPRO SEPTIEMBRE'!M392</f>
        <v>0</v>
      </c>
      <c r="T351" s="28">
        <v>1</v>
      </c>
      <c r="U351" s="25">
        <f>'REPRO SEPTIEMBRE'!N392</f>
        <v>0</v>
      </c>
      <c r="V351" s="24">
        <v>0</v>
      </c>
      <c r="W351" s="25">
        <v>0</v>
      </c>
      <c r="X351" s="24">
        <v>0</v>
      </c>
      <c r="Y351" s="25">
        <v>0</v>
      </c>
      <c r="Z351" s="24">
        <v>0</v>
      </c>
      <c r="AA351" s="25">
        <v>0</v>
      </c>
      <c r="AB351" s="27">
        <v>0</v>
      </c>
      <c r="AC351" s="25">
        <v>0</v>
      </c>
      <c r="AD351" s="25">
        <v>0</v>
      </c>
      <c r="AE351" s="25">
        <v>0</v>
      </c>
      <c r="AF351" s="25">
        <f t="shared" si="1"/>
        <v>21120</v>
      </c>
      <c r="AG351" s="25">
        <f t="shared" si="2"/>
        <v>1760</v>
      </c>
      <c r="AH351" s="25">
        <v>0</v>
      </c>
      <c r="AI351" s="25">
        <v>0</v>
      </c>
      <c r="AJ351" s="25">
        <v>0</v>
      </c>
      <c r="AK351" s="30">
        <f t="shared" si="3"/>
        <v>8257.4</v>
      </c>
      <c r="AL351" s="16"/>
      <c r="AM351" s="49"/>
      <c r="AN351" s="16"/>
    </row>
    <row r="352" spans="1:40" ht="15.75" customHeight="1">
      <c r="A352" s="16"/>
      <c r="B352" s="31">
        <v>333</v>
      </c>
      <c r="C352" s="423"/>
      <c r="D352" s="50" t="s">
        <v>80</v>
      </c>
      <c r="E352" s="23">
        <v>71.400000000000006</v>
      </c>
      <c r="F352" s="28">
        <v>2</v>
      </c>
      <c r="G352" s="25">
        <f>'REPRO SEPTIEMBRE'!G393</f>
        <v>0</v>
      </c>
      <c r="H352" s="28">
        <v>2</v>
      </c>
      <c r="I352" s="25">
        <f>'REPRO SEPTIEMBRE'!H393</f>
        <v>0</v>
      </c>
      <c r="J352" s="28">
        <v>2</v>
      </c>
      <c r="K352" s="25">
        <f>'REPRO SEPTIEMBRE'!I393</f>
        <v>0</v>
      </c>
      <c r="L352" s="28">
        <v>2</v>
      </c>
      <c r="M352" s="35">
        <f>'REPRO SEPTIEMBRE'!J393</f>
        <v>0</v>
      </c>
      <c r="N352" s="28">
        <v>2</v>
      </c>
      <c r="O352" s="25">
        <f>'REPRO SEPTIEMBRE'!K393</f>
        <v>8710.7999999999993</v>
      </c>
      <c r="P352" s="28">
        <v>2</v>
      </c>
      <c r="Q352" s="25">
        <f>'REPRO SEPTIEMBRE'!L393</f>
        <v>4284</v>
      </c>
      <c r="R352" s="28">
        <v>2</v>
      </c>
      <c r="S352" s="25">
        <f>'REPRO SEPTIEMBRE'!M393</f>
        <v>0</v>
      </c>
      <c r="T352" s="28">
        <v>2</v>
      </c>
      <c r="U352" s="25">
        <f>'REPRO SEPTIEMBRE'!N393</f>
        <v>0</v>
      </c>
      <c r="V352" s="24">
        <v>0</v>
      </c>
      <c r="W352" s="25">
        <v>0</v>
      </c>
      <c r="X352" s="24">
        <v>0</v>
      </c>
      <c r="Y352" s="25">
        <v>0</v>
      </c>
      <c r="Z352" s="24">
        <v>0</v>
      </c>
      <c r="AA352" s="25">
        <v>0</v>
      </c>
      <c r="AB352" s="27">
        <v>0</v>
      </c>
      <c r="AC352" s="25">
        <v>0</v>
      </c>
      <c r="AD352" s="25">
        <v>0</v>
      </c>
      <c r="AE352" s="25">
        <v>0</v>
      </c>
      <c r="AF352" s="25">
        <f t="shared" si="1"/>
        <v>42240</v>
      </c>
      <c r="AG352" s="25">
        <f t="shared" si="2"/>
        <v>3520</v>
      </c>
      <c r="AH352" s="25">
        <v>0</v>
      </c>
      <c r="AI352" s="25">
        <v>0</v>
      </c>
      <c r="AJ352" s="25">
        <v>0</v>
      </c>
      <c r="AK352" s="30">
        <f t="shared" si="3"/>
        <v>16514.8</v>
      </c>
      <c r="AL352" s="16"/>
      <c r="AM352" s="49"/>
      <c r="AN352" s="16"/>
    </row>
    <row r="353" spans="1:40" ht="15.75" customHeight="1">
      <c r="A353" s="16"/>
      <c r="B353" s="31">
        <v>334</v>
      </c>
      <c r="C353" s="423"/>
      <c r="D353" s="50" t="s">
        <v>36</v>
      </c>
      <c r="E353" s="23">
        <v>72.540000000000006</v>
      </c>
      <c r="F353" s="28">
        <v>4</v>
      </c>
      <c r="G353" s="25">
        <f>'REPRO SEPTIEMBRE'!G394</f>
        <v>0</v>
      </c>
      <c r="H353" s="28">
        <v>4</v>
      </c>
      <c r="I353" s="25">
        <f>'REPRO SEPTIEMBRE'!H394</f>
        <v>0</v>
      </c>
      <c r="J353" s="28">
        <v>4</v>
      </c>
      <c r="K353" s="25">
        <f>'REPRO SEPTIEMBRE'!I394</f>
        <v>0</v>
      </c>
      <c r="L353" s="28">
        <v>4</v>
      </c>
      <c r="M353" s="35">
        <f>'REPRO SEPTIEMBRE'!J394</f>
        <v>0</v>
      </c>
      <c r="N353" s="28">
        <v>4</v>
      </c>
      <c r="O353" s="25">
        <f>'REPRO SEPTIEMBRE'!K394</f>
        <v>17699.760000000002</v>
      </c>
      <c r="P353" s="28">
        <v>4</v>
      </c>
      <c r="Q353" s="25">
        <f>'REPRO SEPTIEMBRE'!L394</f>
        <v>8704.8000000000011</v>
      </c>
      <c r="R353" s="28">
        <v>4</v>
      </c>
      <c r="S353" s="25">
        <f>'REPRO SEPTIEMBRE'!M394</f>
        <v>0</v>
      </c>
      <c r="T353" s="28">
        <v>4</v>
      </c>
      <c r="U353" s="25">
        <f>'REPRO SEPTIEMBRE'!N394</f>
        <v>0</v>
      </c>
      <c r="V353" s="24">
        <v>0</v>
      </c>
      <c r="W353" s="25">
        <v>0</v>
      </c>
      <c r="X353" s="24">
        <v>0</v>
      </c>
      <c r="Y353" s="25">
        <v>0</v>
      </c>
      <c r="Z353" s="24">
        <v>0</v>
      </c>
      <c r="AA353" s="25">
        <v>0</v>
      </c>
      <c r="AB353" s="27">
        <v>0</v>
      </c>
      <c r="AC353" s="25">
        <v>0</v>
      </c>
      <c r="AD353" s="25">
        <v>0</v>
      </c>
      <c r="AE353" s="25">
        <v>0</v>
      </c>
      <c r="AF353" s="25">
        <f t="shared" si="1"/>
        <v>84480</v>
      </c>
      <c r="AG353" s="25">
        <f t="shared" si="2"/>
        <v>7040</v>
      </c>
      <c r="AH353" s="25">
        <v>0</v>
      </c>
      <c r="AI353" s="25">
        <v>0</v>
      </c>
      <c r="AJ353" s="25">
        <v>0</v>
      </c>
      <c r="AK353" s="30">
        <f t="shared" si="3"/>
        <v>33444.560000000005</v>
      </c>
      <c r="AL353" s="16"/>
      <c r="AM353" s="49"/>
      <c r="AN353" s="16"/>
    </row>
    <row r="354" spans="1:40" ht="15.75" customHeight="1">
      <c r="A354" s="16"/>
      <c r="B354" s="31">
        <v>335</v>
      </c>
      <c r="C354" s="423"/>
      <c r="D354" s="50" t="s">
        <v>37</v>
      </c>
      <c r="E354" s="23">
        <v>71.400000000000006</v>
      </c>
      <c r="F354" s="28">
        <v>1</v>
      </c>
      <c r="G354" s="25">
        <f>'REPRO SEPTIEMBRE'!G395</f>
        <v>0</v>
      </c>
      <c r="H354" s="28">
        <v>1</v>
      </c>
      <c r="I354" s="25">
        <f>'REPRO SEPTIEMBRE'!H395</f>
        <v>0</v>
      </c>
      <c r="J354" s="28">
        <v>1</v>
      </c>
      <c r="K354" s="25">
        <f>'REPRO SEPTIEMBRE'!I395</f>
        <v>0</v>
      </c>
      <c r="L354" s="28">
        <v>1</v>
      </c>
      <c r="M354" s="35">
        <f>'REPRO SEPTIEMBRE'!J395</f>
        <v>2142</v>
      </c>
      <c r="N354" s="28">
        <v>1</v>
      </c>
      <c r="O354" s="25">
        <f>'REPRO SEPTIEMBRE'!K395</f>
        <v>2213.4</v>
      </c>
      <c r="P354" s="28">
        <v>1</v>
      </c>
      <c r="Q354" s="25">
        <f>'REPRO SEPTIEMBRE'!L395</f>
        <v>2142</v>
      </c>
      <c r="R354" s="28">
        <v>1</v>
      </c>
      <c r="S354" s="25">
        <f>'REPRO SEPTIEMBRE'!M395</f>
        <v>0</v>
      </c>
      <c r="T354" s="28">
        <v>1</v>
      </c>
      <c r="U354" s="25">
        <f>'REPRO SEPTIEMBRE'!N395</f>
        <v>0</v>
      </c>
      <c r="V354" s="24">
        <v>0</v>
      </c>
      <c r="W354" s="25">
        <v>0</v>
      </c>
      <c r="X354" s="24">
        <v>0</v>
      </c>
      <c r="Y354" s="25">
        <v>0</v>
      </c>
      <c r="Z354" s="24">
        <v>0</v>
      </c>
      <c r="AA354" s="25">
        <v>0</v>
      </c>
      <c r="AB354" s="27">
        <v>0</v>
      </c>
      <c r="AC354" s="25">
        <v>0</v>
      </c>
      <c r="AD354" s="25">
        <v>0</v>
      </c>
      <c r="AE354" s="25">
        <v>0</v>
      </c>
      <c r="AF354" s="25">
        <f t="shared" si="1"/>
        <v>21120</v>
      </c>
      <c r="AG354" s="25">
        <f t="shared" si="2"/>
        <v>1760</v>
      </c>
      <c r="AH354" s="25">
        <v>0</v>
      </c>
      <c r="AI354" s="25">
        <v>0</v>
      </c>
      <c r="AJ354" s="25">
        <v>0</v>
      </c>
      <c r="AK354" s="30">
        <f t="shared" si="3"/>
        <v>8257.4</v>
      </c>
      <c r="AL354" s="16"/>
      <c r="AM354" s="49"/>
      <c r="AN354" s="16"/>
    </row>
    <row r="355" spans="1:40" ht="15.75" customHeight="1">
      <c r="A355" s="16"/>
      <c r="B355" s="21">
        <v>336</v>
      </c>
      <c r="C355" s="423"/>
      <c r="D355" s="48" t="s">
        <v>36</v>
      </c>
      <c r="E355" s="38">
        <v>72.540000000000006</v>
      </c>
      <c r="F355" s="45">
        <v>28</v>
      </c>
      <c r="G355" s="25">
        <f>'REPRO SEPTIEMBRE'!G396</f>
        <v>0</v>
      </c>
      <c r="H355" s="45">
        <v>28</v>
      </c>
      <c r="I355" s="25">
        <f>'REPRO SEPTIEMBRE'!H396</f>
        <v>0</v>
      </c>
      <c r="J355" s="45">
        <v>28</v>
      </c>
      <c r="K355" s="25">
        <f>'REPRO SEPTIEMBRE'!I396</f>
        <v>0</v>
      </c>
      <c r="L355" s="45">
        <v>28</v>
      </c>
      <c r="M355" s="35">
        <f>'REPRO SEPTIEMBRE'!J396</f>
        <v>0</v>
      </c>
      <c r="N355" s="45">
        <v>28</v>
      </c>
      <c r="O355" s="25">
        <f>'REPRO SEPTIEMBRE'!K396</f>
        <v>0</v>
      </c>
      <c r="P355" s="45">
        <v>28</v>
      </c>
      <c r="Q355" s="25">
        <f>'REPRO SEPTIEMBRE'!L396</f>
        <v>0</v>
      </c>
      <c r="R355" s="45">
        <v>28</v>
      </c>
      <c r="S355" s="25">
        <f>'REPRO SEPTIEMBRE'!M396</f>
        <v>0</v>
      </c>
      <c r="T355" s="45">
        <v>28</v>
      </c>
      <c r="U355" s="25">
        <f>'REPRO SEPTIEMBRE'!N396</f>
        <v>62964.72</v>
      </c>
      <c r="V355" s="24">
        <v>0</v>
      </c>
      <c r="W355" s="25">
        <v>0</v>
      </c>
      <c r="X355" s="24">
        <v>0</v>
      </c>
      <c r="Y355" s="25">
        <v>0</v>
      </c>
      <c r="Z355" s="24">
        <v>0</v>
      </c>
      <c r="AA355" s="25">
        <v>0</v>
      </c>
      <c r="AB355" s="27">
        <v>0</v>
      </c>
      <c r="AC355" s="25">
        <v>0</v>
      </c>
      <c r="AD355" s="25">
        <v>0</v>
      </c>
      <c r="AE355" s="25">
        <v>0</v>
      </c>
      <c r="AF355" s="25">
        <f t="shared" si="1"/>
        <v>591360</v>
      </c>
      <c r="AG355" s="25">
        <f t="shared" si="2"/>
        <v>49280</v>
      </c>
      <c r="AH355" s="25">
        <v>0</v>
      </c>
      <c r="AI355" s="25">
        <v>0</v>
      </c>
      <c r="AJ355" s="25">
        <v>0</v>
      </c>
      <c r="AK355" s="30">
        <f t="shared" si="3"/>
        <v>112244.72</v>
      </c>
      <c r="AL355" s="16"/>
      <c r="AM355" s="49"/>
      <c r="AN355" s="16"/>
    </row>
    <row r="356" spans="1:40" ht="15.75" customHeight="1">
      <c r="A356" s="16"/>
      <c r="B356" s="31">
        <v>337</v>
      </c>
      <c r="C356" s="423"/>
      <c r="D356" s="48" t="s">
        <v>36</v>
      </c>
      <c r="E356" s="38">
        <v>72.540000000000006</v>
      </c>
      <c r="F356" s="45">
        <v>2</v>
      </c>
      <c r="G356" s="25">
        <f>'REPRO SEPTIEMBRE'!G397</f>
        <v>0</v>
      </c>
      <c r="H356" s="45">
        <v>2</v>
      </c>
      <c r="I356" s="25">
        <f>'REPRO SEPTIEMBRE'!H397</f>
        <v>0</v>
      </c>
      <c r="J356" s="45">
        <v>2</v>
      </c>
      <c r="K356" s="25">
        <f>'REPRO SEPTIEMBRE'!I397</f>
        <v>0</v>
      </c>
      <c r="L356" s="45">
        <v>2</v>
      </c>
      <c r="M356" s="35">
        <f>'REPRO SEPTIEMBRE'!J397</f>
        <v>0</v>
      </c>
      <c r="N356" s="45">
        <v>2</v>
      </c>
      <c r="O356" s="25">
        <f>'REPRO SEPTIEMBRE'!K397</f>
        <v>0</v>
      </c>
      <c r="P356" s="45">
        <v>2</v>
      </c>
      <c r="Q356" s="25">
        <f>'REPRO SEPTIEMBRE'!L397</f>
        <v>0</v>
      </c>
      <c r="R356" s="45">
        <v>2</v>
      </c>
      <c r="S356" s="25">
        <f>'REPRO SEPTIEMBRE'!M397</f>
        <v>0</v>
      </c>
      <c r="T356" s="45">
        <v>2</v>
      </c>
      <c r="U356" s="25">
        <f>'REPRO SEPTIEMBRE'!N397</f>
        <v>0</v>
      </c>
      <c r="V356" s="24">
        <v>0</v>
      </c>
      <c r="W356" s="25">
        <v>0</v>
      </c>
      <c r="X356" s="24">
        <v>0</v>
      </c>
      <c r="Y356" s="25">
        <v>0</v>
      </c>
      <c r="Z356" s="24">
        <v>0</v>
      </c>
      <c r="AA356" s="25">
        <v>0</v>
      </c>
      <c r="AB356" s="27">
        <v>0</v>
      </c>
      <c r="AC356" s="25">
        <v>0</v>
      </c>
      <c r="AD356" s="25">
        <v>0</v>
      </c>
      <c r="AE356" s="25">
        <v>0</v>
      </c>
      <c r="AF356" s="25">
        <f t="shared" si="1"/>
        <v>42240</v>
      </c>
      <c r="AG356" s="25">
        <f t="shared" si="2"/>
        <v>3520</v>
      </c>
      <c r="AH356" s="25">
        <v>0</v>
      </c>
      <c r="AI356" s="25">
        <v>0</v>
      </c>
      <c r="AJ356" s="25">
        <v>0</v>
      </c>
      <c r="AK356" s="30">
        <f t="shared" si="3"/>
        <v>3520</v>
      </c>
      <c r="AL356" s="16"/>
      <c r="AM356" s="49"/>
      <c r="AN356" s="16"/>
    </row>
    <row r="357" spans="1:40" ht="15.75" customHeight="1">
      <c r="A357" s="16"/>
      <c r="B357" s="31">
        <v>338</v>
      </c>
      <c r="C357" s="423"/>
      <c r="D357" s="50" t="s">
        <v>79</v>
      </c>
      <c r="E357" s="23">
        <v>73.59</v>
      </c>
      <c r="F357" s="28">
        <v>1</v>
      </c>
      <c r="G357" s="25">
        <f>'REPRO SEPTIEMBRE'!G398</f>
        <v>0</v>
      </c>
      <c r="H357" s="28">
        <v>1</v>
      </c>
      <c r="I357" s="25">
        <f>'REPRO SEPTIEMBRE'!H398</f>
        <v>0</v>
      </c>
      <c r="J357" s="28">
        <v>1</v>
      </c>
      <c r="K357" s="25">
        <f>'REPRO SEPTIEMBRE'!I398</f>
        <v>0</v>
      </c>
      <c r="L357" s="28">
        <v>1</v>
      </c>
      <c r="M357" s="35">
        <f>'REPRO SEPTIEMBRE'!J398</f>
        <v>0</v>
      </c>
      <c r="N357" s="28">
        <v>1</v>
      </c>
      <c r="O357" s="25">
        <f>'REPRO SEPTIEMBRE'!K398</f>
        <v>0</v>
      </c>
      <c r="P357" s="28">
        <v>1</v>
      </c>
      <c r="Q357" s="25">
        <f>'REPRO SEPTIEMBRE'!L398</f>
        <v>0</v>
      </c>
      <c r="R357" s="28">
        <v>1</v>
      </c>
      <c r="S357" s="25">
        <f>'REPRO SEPTIEMBRE'!M398</f>
        <v>0</v>
      </c>
      <c r="T357" s="28">
        <v>1</v>
      </c>
      <c r="U357" s="25">
        <f>'REPRO SEPTIEMBRE'!N398</f>
        <v>2281.29</v>
      </c>
      <c r="V357" s="24">
        <v>0</v>
      </c>
      <c r="W357" s="25">
        <v>0</v>
      </c>
      <c r="X357" s="24">
        <v>0</v>
      </c>
      <c r="Y357" s="25">
        <v>0</v>
      </c>
      <c r="Z357" s="24">
        <v>0</v>
      </c>
      <c r="AA357" s="25">
        <v>0</v>
      </c>
      <c r="AB357" s="27">
        <v>0</v>
      </c>
      <c r="AC357" s="25">
        <v>0</v>
      </c>
      <c r="AD357" s="25">
        <v>0</v>
      </c>
      <c r="AE357" s="25">
        <v>0</v>
      </c>
      <c r="AF357" s="25">
        <f t="shared" si="1"/>
        <v>21120</v>
      </c>
      <c r="AG357" s="25">
        <f t="shared" si="2"/>
        <v>1760</v>
      </c>
      <c r="AH357" s="25">
        <v>0</v>
      </c>
      <c r="AI357" s="25">
        <v>0</v>
      </c>
      <c r="AJ357" s="25">
        <v>0</v>
      </c>
      <c r="AK357" s="30">
        <f t="shared" si="3"/>
        <v>4041.29</v>
      </c>
      <c r="AL357" s="16"/>
      <c r="AM357" s="49"/>
      <c r="AN357" s="16"/>
    </row>
    <row r="358" spans="1:40" ht="15.75" customHeight="1">
      <c r="A358" s="16"/>
      <c r="B358" s="31">
        <v>339</v>
      </c>
      <c r="C358" s="423"/>
      <c r="D358" s="50" t="s">
        <v>79</v>
      </c>
      <c r="E358" s="23">
        <v>73.59</v>
      </c>
      <c r="F358" s="28">
        <v>1</v>
      </c>
      <c r="G358" s="25">
        <f>'REPRO SEPTIEMBRE'!G399</f>
        <v>0</v>
      </c>
      <c r="H358" s="28">
        <v>1</v>
      </c>
      <c r="I358" s="25">
        <f>'REPRO SEPTIEMBRE'!H399</f>
        <v>0</v>
      </c>
      <c r="J358" s="28">
        <v>1</v>
      </c>
      <c r="K358" s="25">
        <f>'REPRO SEPTIEMBRE'!I399</f>
        <v>0</v>
      </c>
      <c r="L358" s="28">
        <v>1</v>
      </c>
      <c r="M358" s="35">
        <f>'REPRO SEPTIEMBRE'!J399</f>
        <v>0</v>
      </c>
      <c r="N358" s="28">
        <v>1</v>
      </c>
      <c r="O358" s="25">
        <f>'REPRO SEPTIEMBRE'!K399</f>
        <v>0</v>
      </c>
      <c r="P358" s="28">
        <v>1</v>
      </c>
      <c r="Q358" s="25">
        <f>'REPRO SEPTIEMBRE'!L399</f>
        <v>0</v>
      </c>
      <c r="R358" s="28">
        <v>1</v>
      </c>
      <c r="S358" s="25">
        <f>'REPRO SEPTIEMBRE'!M399</f>
        <v>0</v>
      </c>
      <c r="T358" s="28">
        <v>1</v>
      </c>
      <c r="U358" s="25">
        <f>'REPRO SEPTIEMBRE'!N399</f>
        <v>147.18</v>
      </c>
      <c r="V358" s="24">
        <v>0</v>
      </c>
      <c r="W358" s="25">
        <v>0</v>
      </c>
      <c r="X358" s="24">
        <v>0</v>
      </c>
      <c r="Y358" s="25">
        <v>0</v>
      </c>
      <c r="Z358" s="24">
        <v>0</v>
      </c>
      <c r="AA358" s="25">
        <v>0</v>
      </c>
      <c r="AB358" s="27">
        <v>0</v>
      </c>
      <c r="AC358" s="25">
        <v>0</v>
      </c>
      <c r="AD358" s="25">
        <v>0</v>
      </c>
      <c r="AE358" s="25">
        <v>0</v>
      </c>
      <c r="AF358" s="25">
        <f t="shared" si="1"/>
        <v>21120</v>
      </c>
      <c r="AG358" s="25">
        <f t="shared" si="2"/>
        <v>1760</v>
      </c>
      <c r="AH358" s="25">
        <v>0</v>
      </c>
      <c r="AI358" s="25">
        <v>0</v>
      </c>
      <c r="AJ358" s="25">
        <v>0</v>
      </c>
      <c r="AK358" s="30">
        <f t="shared" si="3"/>
        <v>1907.18</v>
      </c>
      <c r="AL358" s="16"/>
      <c r="AM358" s="49"/>
      <c r="AN358" s="16"/>
    </row>
    <row r="359" spans="1:40" ht="15.75" customHeight="1">
      <c r="A359" s="16"/>
      <c r="B359" s="21">
        <v>340</v>
      </c>
      <c r="C359" s="423"/>
      <c r="D359" s="50" t="s">
        <v>80</v>
      </c>
      <c r="E359" s="23">
        <v>71.400000000000006</v>
      </c>
      <c r="F359" s="28">
        <v>26</v>
      </c>
      <c r="G359" s="25">
        <f>'REPRO SEPTIEMBRE'!G400</f>
        <v>0</v>
      </c>
      <c r="H359" s="28">
        <v>26</v>
      </c>
      <c r="I359" s="25">
        <f>'REPRO SEPTIEMBRE'!H400</f>
        <v>0</v>
      </c>
      <c r="J359" s="28">
        <v>26</v>
      </c>
      <c r="K359" s="25">
        <f>'REPRO SEPTIEMBRE'!I400</f>
        <v>0</v>
      </c>
      <c r="L359" s="28">
        <v>26</v>
      </c>
      <c r="M359" s="35">
        <f>'REPRO SEPTIEMBRE'!J400</f>
        <v>0</v>
      </c>
      <c r="N359" s="28">
        <v>26</v>
      </c>
      <c r="O359" s="25">
        <f>'REPRO SEPTIEMBRE'!K400</f>
        <v>0</v>
      </c>
      <c r="P359" s="28">
        <v>26</v>
      </c>
      <c r="Q359" s="25">
        <f>'REPRO SEPTIEMBRE'!L400</f>
        <v>0</v>
      </c>
      <c r="R359" s="28">
        <v>26</v>
      </c>
      <c r="S359" s="25">
        <f>'REPRO SEPTIEMBRE'!M400</f>
        <v>0</v>
      </c>
      <c r="T359" s="28">
        <v>26</v>
      </c>
      <c r="U359" s="25">
        <f>'REPRO SEPTIEMBRE'!N400</f>
        <v>57548.4</v>
      </c>
      <c r="V359" s="24">
        <v>0</v>
      </c>
      <c r="W359" s="25">
        <v>0</v>
      </c>
      <c r="X359" s="24">
        <v>0</v>
      </c>
      <c r="Y359" s="25">
        <v>0</v>
      </c>
      <c r="Z359" s="24">
        <v>0</v>
      </c>
      <c r="AA359" s="25">
        <v>0</v>
      </c>
      <c r="AB359" s="27">
        <v>0</v>
      </c>
      <c r="AC359" s="25">
        <v>0</v>
      </c>
      <c r="AD359" s="25">
        <v>0</v>
      </c>
      <c r="AE359" s="25">
        <v>0</v>
      </c>
      <c r="AF359" s="25">
        <f t="shared" si="1"/>
        <v>549120</v>
      </c>
      <c r="AG359" s="25">
        <f t="shared" si="2"/>
        <v>45760</v>
      </c>
      <c r="AH359" s="25">
        <v>0</v>
      </c>
      <c r="AI359" s="25">
        <v>0</v>
      </c>
      <c r="AJ359" s="25">
        <v>0</v>
      </c>
      <c r="AK359" s="30">
        <f t="shared" si="3"/>
        <v>103308.4</v>
      </c>
      <c r="AL359" s="16"/>
      <c r="AM359" s="49"/>
      <c r="AN359" s="16"/>
    </row>
    <row r="360" spans="1:40" ht="15.75" customHeight="1">
      <c r="A360" s="16"/>
      <c r="B360" s="31">
        <v>341</v>
      </c>
      <c r="C360" s="423"/>
      <c r="D360" s="50" t="s">
        <v>80</v>
      </c>
      <c r="E360" s="23">
        <v>71.400000000000006</v>
      </c>
      <c r="F360" s="28">
        <v>2</v>
      </c>
      <c r="G360" s="25">
        <f>'REPRO SEPTIEMBRE'!G401</f>
        <v>0</v>
      </c>
      <c r="H360" s="28">
        <v>2</v>
      </c>
      <c r="I360" s="25">
        <f>'REPRO SEPTIEMBRE'!H401</f>
        <v>0</v>
      </c>
      <c r="J360" s="28">
        <v>2</v>
      </c>
      <c r="K360" s="25">
        <f>'REPRO SEPTIEMBRE'!I401</f>
        <v>0</v>
      </c>
      <c r="L360" s="28">
        <v>2</v>
      </c>
      <c r="M360" s="35">
        <f>'REPRO SEPTIEMBRE'!J401</f>
        <v>0</v>
      </c>
      <c r="N360" s="28">
        <v>2</v>
      </c>
      <c r="O360" s="25">
        <f>'REPRO SEPTIEMBRE'!K401</f>
        <v>0</v>
      </c>
      <c r="P360" s="28">
        <v>2</v>
      </c>
      <c r="Q360" s="25">
        <f>'REPRO SEPTIEMBRE'!L401</f>
        <v>0</v>
      </c>
      <c r="R360" s="28">
        <v>2</v>
      </c>
      <c r="S360" s="25">
        <f>'REPRO SEPTIEMBRE'!M401</f>
        <v>0</v>
      </c>
      <c r="T360" s="28">
        <v>2</v>
      </c>
      <c r="U360" s="25">
        <f>'REPRO SEPTIEMBRE'!N401</f>
        <v>0</v>
      </c>
      <c r="V360" s="24">
        <v>0</v>
      </c>
      <c r="W360" s="25">
        <v>0</v>
      </c>
      <c r="X360" s="24">
        <v>0</v>
      </c>
      <c r="Y360" s="25">
        <v>0</v>
      </c>
      <c r="Z360" s="24">
        <v>0</v>
      </c>
      <c r="AA360" s="25">
        <v>0</v>
      </c>
      <c r="AB360" s="27">
        <v>0</v>
      </c>
      <c r="AC360" s="25">
        <v>0</v>
      </c>
      <c r="AD360" s="25">
        <v>0</v>
      </c>
      <c r="AE360" s="25">
        <v>0</v>
      </c>
      <c r="AF360" s="25">
        <f t="shared" si="1"/>
        <v>42240</v>
      </c>
      <c r="AG360" s="25">
        <f t="shared" si="2"/>
        <v>3520</v>
      </c>
      <c r="AH360" s="25">
        <v>0</v>
      </c>
      <c r="AI360" s="25">
        <v>0</v>
      </c>
      <c r="AJ360" s="25">
        <v>0</v>
      </c>
      <c r="AK360" s="30">
        <f t="shared" si="3"/>
        <v>3520</v>
      </c>
      <c r="AL360" s="16"/>
      <c r="AM360" s="49"/>
      <c r="AN360" s="16"/>
    </row>
    <row r="361" spans="1:40" ht="15.75" customHeight="1">
      <c r="A361" s="16"/>
      <c r="B361" s="31">
        <v>342</v>
      </c>
      <c r="C361" s="423"/>
      <c r="D361" s="51" t="s">
        <v>40</v>
      </c>
      <c r="E361" s="23">
        <v>71.400000000000006</v>
      </c>
      <c r="F361" s="28">
        <v>1</v>
      </c>
      <c r="G361" s="25">
        <f>'REPRO SEPTIEMBRE'!G402</f>
        <v>0</v>
      </c>
      <c r="H361" s="28">
        <v>1</v>
      </c>
      <c r="I361" s="25">
        <f>'REPRO SEPTIEMBRE'!H402</f>
        <v>0</v>
      </c>
      <c r="J361" s="28">
        <v>1</v>
      </c>
      <c r="K361" s="25">
        <f>'REPRO SEPTIEMBRE'!I402</f>
        <v>0</v>
      </c>
      <c r="L361" s="28">
        <v>1</v>
      </c>
      <c r="M361" s="35">
        <f>'REPRO SEPTIEMBRE'!J402</f>
        <v>0</v>
      </c>
      <c r="N361" s="28">
        <v>1</v>
      </c>
      <c r="O361" s="25">
        <f>'REPRO SEPTIEMBRE'!K402</f>
        <v>0</v>
      </c>
      <c r="P361" s="28">
        <v>1</v>
      </c>
      <c r="Q361" s="25">
        <f>'REPRO SEPTIEMBRE'!L402</f>
        <v>0</v>
      </c>
      <c r="R361" s="28">
        <v>1</v>
      </c>
      <c r="S361" s="25">
        <f>'REPRO SEPTIEMBRE'!M402</f>
        <v>0</v>
      </c>
      <c r="T361" s="28">
        <v>1</v>
      </c>
      <c r="U361" s="25">
        <f>'REPRO SEPTIEMBRE'!N402</f>
        <v>2213.4</v>
      </c>
      <c r="V361" s="24">
        <v>0</v>
      </c>
      <c r="W361" s="25">
        <v>0</v>
      </c>
      <c r="X361" s="24">
        <v>0</v>
      </c>
      <c r="Y361" s="25">
        <v>0</v>
      </c>
      <c r="Z361" s="24">
        <v>0</v>
      </c>
      <c r="AA361" s="25">
        <v>0</v>
      </c>
      <c r="AB361" s="27">
        <v>0</v>
      </c>
      <c r="AC361" s="25">
        <v>0</v>
      </c>
      <c r="AD361" s="25">
        <v>0</v>
      </c>
      <c r="AE361" s="25">
        <v>0</v>
      </c>
      <c r="AF361" s="25">
        <f t="shared" si="1"/>
        <v>21120</v>
      </c>
      <c r="AG361" s="25">
        <f t="shared" si="2"/>
        <v>1760</v>
      </c>
      <c r="AH361" s="25">
        <v>0</v>
      </c>
      <c r="AI361" s="25">
        <v>0</v>
      </c>
      <c r="AJ361" s="25">
        <v>0</v>
      </c>
      <c r="AK361" s="30">
        <f t="shared" si="3"/>
        <v>3973.4</v>
      </c>
      <c r="AL361" s="16"/>
      <c r="AM361" s="49"/>
      <c r="AN361" s="16"/>
    </row>
    <row r="362" spans="1:40" ht="15.75" customHeight="1">
      <c r="A362" s="16"/>
      <c r="B362" s="31">
        <v>343</v>
      </c>
      <c r="C362" s="423"/>
      <c r="D362" s="51" t="s">
        <v>40</v>
      </c>
      <c r="E362" s="23">
        <v>71.400000000000006</v>
      </c>
      <c r="F362" s="28">
        <v>1</v>
      </c>
      <c r="G362" s="25">
        <f>'REPRO SEPTIEMBRE'!G403</f>
        <v>0</v>
      </c>
      <c r="H362" s="28">
        <v>1</v>
      </c>
      <c r="I362" s="25">
        <f>'REPRO SEPTIEMBRE'!H403</f>
        <v>0</v>
      </c>
      <c r="J362" s="28">
        <v>1</v>
      </c>
      <c r="K362" s="25">
        <f>'REPRO SEPTIEMBRE'!I403</f>
        <v>0</v>
      </c>
      <c r="L362" s="28">
        <v>1</v>
      </c>
      <c r="M362" s="35">
        <f>'REPRO SEPTIEMBRE'!J403</f>
        <v>0</v>
      </c>
      <c r="N362" s="28">
        <v>1</v>
      </c>
      <c r="O362" s="25">
        <f>'REPRO SEPTIEMBRE'!K403</f>
        <v>0</v>
      </c>
      <c r="P362" s="28">
        <v>1</v>
      </c>
      <c r="Q362" s="25">
        <f>'REPRO SEPTIEMBRE'!L403</f>
        <v>0</v>
      </c>
      <c r="R362" s="28">
        <v>1</v>
      </c>
      <c r="S362" s="25">
        <f>'REPRO SEPTIEMBRE'!M403</f>
        <v>0</v>
      </c>
      <c r="T362" s="28">
        <v>1</v>
      </c>
      <c r="U362" s="25">
        <f>'REPRO SEPTIEMBRE'!N403</f>
        <v>0</v>
      </c>
      <c r="V362" s="24">
        <v>0</v>
      </c>
      <c r="W362" s="25">
        <v>0</v>
      </c>
      <c r="X362" s="24">
        <v>0</v>
      </c>
      <c r="Y362" s="25">
        <v>0</v>
      </c>
      <c r="Z362" s="24">
        <v>0</v>
      </c>
      <c r="AA362" s="25">
        <v>0</v>
      </c>
      <c r="AB362" s="27">
        <v>0</v>
      </c>
      <c r="AC362" s="25">
        <v>0</v>
      </c>
      <c r="AD362" s="25">
        <v>0</v>
      </c>
      <c r="AE362" s="25">
        <v>0</v>
      </c>
      <c r="AF362" s="25">
        <f t="shared" si="1"/>
        <v>21120</v>
      </c>
      <c r="AG362" s="25">
        <f t="shared" si="2"/>
        <v>1760</v>
      </c>
      <c r="AH362" s="25">
        <v>0</v>
      </c>
      <c r="AI362" s="25">
        <v>0</v>
      </c>
      <c r="AJ362" s="25">
        <v>0</v>
      </c>
      <c r="AK362" s="30">
        <f t="shared" si="3"/>
        <v>1760</v>
      </c>
      <c r="AL362" s="16"/>
      <c r="AM362" s="49"/>
      <c r="AN362" s="16"/>
    </row>
    <row r="363" spans="1:40" ht="15.75" customHeight="1">
      <c r="A363" s="16"/>
      <c r="B363" s="21">
        <v>344</v>
      </c>
      <c r="C363" s="423"/>
      <c r="D363" s="50" t="s">
        <v>81</v>
      </c>
      <c r="E363" s="23">
        <v>71.400000000000006</v>
      </c>
      <c r="F363" s="28">
        <v>1</v>
      </c>
      <c r="G363" s="25">
        <f>'REPRO SEPTIEMBRE'!G404</f>
        <v>0</v>
      </c>
      <c r="H363" s="28">
        <v>1</v>
      </c>
      <c r="I363" s="25">
        <f>'REPRO SEPTIEMBRE'!H404</f>
        <v>0</v>
      </c>
      <c r="J363" s="28">
        <v>1</v>
      </c>
      <c r="K363" s="25">
        <f>'REPRO SEPTIEMBRE'!I404</f>
        <v>0</v>
      </c>
      <c r="L363" s="28">
        <v>1</v>
      </c>
      <c r="M363" s="35">
        <f>'REPRO SEPTIEMBRE'!J404</f>
        <v>0</v>
      </c>
      <c r="N363" s="28">
        <v>1</v>
      </c>
      <c r="O363" s="25">
        <f>'REPRO SEPTIEMBRE'!K404</f>
        <v>0</v>
      </c>
      <c r="P363" s="28">
        <v>1</v>
      </c>
      <c r="Q363" s="25">
        <f>'REPRO SEPTIEMBRE'!L404</f>
        <v>0</v>
      </c>
      <c r="R363" s="28">
        <v>1</v>
      </c>
      <c r="S363" s="25">
        <f>'REPRO SEPTIEMBRE'!M404</f>
        <v>0</v>
      </c>
      <c r="T363" s="28">
        <v>1</v>
      </c>
      <c r="U363" s="25">
        <f>'REPRO SEPTIEMBRE'!N404</f>
        <v>2213.4</v>
      </c>
      <c r="V363" s="24">
        <v>0</v>
      </c>
      <c r="W363" s="25">
        <v>0</v>
      </c>
      <c r="X363" s="24">
        <v>0</v>
      </c>
      <c r="Y363" s="25">
        <v>0</v>
      </c>
      <c r="Z363" s="24">
        <v>0</v>
      </c>
      <c r="AA363" s="25">
        <v>0</v>
      </c>
      <c r="AB363" s="27">
        <v>0</v>
      </c>
      <c r="AC363" s="25">
        <v>0</v>
      </c>
      <c r="AD363" s="25">
        <v>0</v>
      </c>
      <c r="AE363" s="25">
        <v>0</v>
      </c>
      <c r="AF363" s="25">
        <f t="shared" si="1"/>
        <v>21120</v>
      </c>
      <c r="AG363" s="25">
        <f t="shared" si="2"/>
        <v>1760</v>
      </c>
      <c r="AH363" s="25">
        <v>0</v>
      </c>
      <c r="AI363" s="25">
        <v>0</v>
      </c>
      <c r="AJ363" s="25">
        <v>0</v>
      </c>
      <c r="AK363" s="30">
        <f t="shared" si="3"/>
        <v>3973.4</v>
      </c>
      <c r="AL363" s="16"/>
      <c r="AM363" s="49"/>
      <c r="AN363" s="16"/>
    </row>
    <row r="364" spans="1:40" ht="15.75" customHeight="1">
      <c r="A364" s="16"/>
      <c r="B364" s="31">
        <v>345</v>
      </c>
      <c r="C364" s="423"/>
      <c r="D364" s="50" t="s">
        <v>82</v>
      </c>
      <c r="E364" s="23">
        <v>71.400000000000006</v>
      </c>
      <c r="F364" s="28">
        <v>1</v>
      </c>
      <c r="G364" s="25">
        <f>'REPRO SEPTIEMBRE'!G405</f>
        <v>0</v>
      </c>
      <c r="H364" s="28">
        <v>1</v>
      </c>
      <c r="I364" s="25">
        <f>'REPRO SEPTIEMBRE'!H405</f>
        <v>0</v>
      </c>
      <c r="J364" s="28">
        <v>1</v>
      </c>
      <c r="K364" s="25">
        <f>'REPRO SEPTIEMBRE'!I405</f>
        <v>0</v>
      </c>
      <c r="L364" s="28">
        <v>1</v>
      </c>
      <c r="M364" s="35">
        <f>'REPRO SEPTIEMBRE'!J405</f>
        <v>0</v>
      </c>
      <c r="N364" s="28">
        <v>1</v>
      </c>
      <c r="O364" s="25">
        <f>'REPRO SEPTIEMBRE'!K405</f>
        <v>0</v>
      </c>
      <c r="P364" s="28">
        <v>1</v>
      </c>
      <c r="Q364" s="25">
        <f>'REPRO SEPTIEMBRE'!L405</f>
        <v>0</v>
      </c>
      <c r="R364" s="28">
        <v>1</v>
      </c>
      <c r="S364" s="25">
        <f>'REPRO SEPTIEMBRE'!M405</f>
        <v>0</v>
      </c>
      <c r="T364" s="28">
        <v>1</v>
      </c>
      <c r="U364" s="25">
        <f>'REPRO SEPTIEMBRE'!N405</f>
        <v>2213.4</v>
      </c>
      <c r="V364" s="24">
        <v>0</v>
      </c>
      <c r="W364" s="25">
        <v>0</v>
      </c>
      <c r="X364" s="24">
        <v>0</v>
      </c>
      <c r="Y364" s="25">
        <v>0</v>
      </c>
      <c r="Z364" s="24">
        <v>0</v>
      </c>
      <c r="AA364" s="25">
        <v>0</v>
      </c>
      <c r="AB364" s="27">
        <v>0</v>
      </c>
      <c r="AC364" s="25">
        <v>0</v>
      </c>
      <c r="AD364" s="25">
        <v>0</v>
      </c>
      <c r="AE364" s="25">
        <v>0</v>
      </c>
      <c r="AF364" s="25">
        <f t="shared" si="1"/>
        <v>21120</v>
      </c>
      <c r="AG364" s="25">
        <f t="shared" si="2"/>
        <v>1760</v>
      </c>
      <c r="AH364" s="25">
        <v>0</v>
      </c>
      <c r="AI364" s="25">
        <v>0</v>
      </c>
      <c r="AJ364" s="25">
        <v>0</v>
      </c>
      <c r="AK364" s="30">
        <f t="shared" si="3"/>
        <v>3973.4</v>
      </c>
      <c r="AL364" s="16"/>
      <c r="AM364" s="49"/>
      <c r="AN364" s="16"/>
    </row>
    <row r="365" spans="1:40" ht="15.75" customHeight="1">
      <c r="A365" s="16"/>
      <c r="B365" s="21">
        <v>346</v>
      </c>
      <c r="C365" s="423"/>
      <c r="D365" s="50" t="s">
        <v>37</v>
      </c>
      <c r="E365" s="23">
        <v>71.400000000000006</v>
      </c>
      <c r="F365" s="28">
        <v>6</v>
      </c>
      <c r="G365" s="25">
        <f>'REPRO SEPTIEMBRE'!G406</f>
        <v>0</v>
      </c>
      <c r="H365" s="28">
        <v>6</v>
      </c>
      <c r="I365" s="25">
        <f>'REPRO SEPTIEMBRE'!H406</f>
        <v>0</v>
      </c>
      <c r="J365" s="28">
        <v>6</v>
      </c>
      <c r="K365" s="25">
        <f>'REPRO SEPTIEMBRE'!I406</f>
        <v>0</v>
      </c>
      <c r="L365" s="28">
        <v>6</v>
      </c>
      <c r="M365" s="35">
        <f>'REPRO SEPTIEMBRE'!J406</f>
        <v>0</v>
      </c>
      <c r="N365" s="28">
        <v>6</v>
      </c>
      <c r="O365" s="25">
        <f>'REPRO SEPTIEMBRE'!K406</f>
        <v>0</v>
      </c>
      <c r="P365" s="28">
        <v>6</v>
      </c>
      <c r="Q365" s="25">
        <f>'REPRO SEPTIEMBRE'!L406</f>
        <v>0</v>
      </c>
      <c r="R365" s="28">
        <v>6</v>
      </c>
      <c r="S365" s="25">
        <f>'REPRO SEPTIEMBRE'!M406</f>
        <v>0</v>
      </c>
      <c r="T365" s="28">
        <v>6</v>
      </c>
      <c r="U365" s="25">
        <f>'REPRO SEPTIEMBRE'!N406</f>
        <v>13280.400000000001</v>
      </c>
      <c r="V365" s="24">
        <v>0</v>
      </c>
      <c r="W365" s="25">
        <v>0</v>
      </c>
      <c r="X365" s="24">
        <v>0</v>
      </c>
      <c r="Y365" s="25">
        <v>0</v>
      </c>
      <c r="Z365" s="24">
        <v>0</v>
      </c>
      <c r="AA365" s="25">
        <v>0</v>
      </c>
      <c r="AB365" s="27">
        <v>0</v>
      </c>
      <c r="AC365" s="25">
        <v>0</v>
      </c>
      <c r="AD365" s="25">
        <v>0</v>
      </c>
      <c r="AE365" s="25">
        <v>0</v>
      </c>
      <c r="AF365" s="25">
        <f t="shared" si="1"/>
        <v>126720</v>
      </c>
      <c r="AG365" s="25">
        <f t="shared" si="2"/>
        <v>10560</v>
      </c>
      <c r="AH365" s="25">
        <v>0</v>
      </c>
      <c r="AI365" s="25">
        <v>0</v>
      </c>
      <c r="AJ365" s="25">
        <v>0</v>
      </c>
      <c r="AK365" s="30">
        <f t="shared" si="3"/>
        <v>23840.400000000001</v>
      </c>
      <c r="AL365" s="16"/>
      <c r="AM365" s="49"/>
      <c r="AN365" s="16"/>
    </row>
    <row r="366" spans="1:40" ht="15.75" customHeight="1">
      <c r="A366" s="16"/>
      <c r="B366" s="31">
        <v>347</v>
      </c>
      <c r="C366" s="423"/>
      <c r="D366" s="50" t="s">
        <v>37</v>
      </c>
      <c r="E366" s="23">
        <v>71.400000000000006</v>
      </c>
      <c r="F366" s="28">
        <v>1</v>
      </c>
      <c r="G366" s="25">
        <f>'REPRO SEPTIEMBRE'!G407</f>
        <v>0</v>
      </c>
      <c r="H366" s="28">
        <v>1</v>
      </c>
      <c r="I366" s="25">
        <f>'REPRO SEPTIEMBRE'!H407</f>
        <v>0</v>
      </c>
      <c r="J366" s="28">
        <v>1</v>
      </c>
      <c r="K366" s="25">
        <f>'REPRO SEPTIEMBRE'!I407</f>
        <v>0</v>
      </c>
      <c r="L366" s="28">
        <v>1</v>
      </c>
      <c r="M366" s="35">
        <f>'REPRO SEPTIEMBRE'!J407</f>
        <v>0</v>
      </c>
      <c r="N366" s="28">
        <v>1</v>
      </c>
      <c r="O366" s="25">
        <f>'REPRO SEPTIEMBRE'!K407</f>
        <v>0</v>
      </c>
      <c r="P366" s="28">
        <v>1</v>
      </c>
      <c r="Q366" s="25">
        <f>'REPRO SEPTIEMBRE'!L407</f>
        <v>0</v>
      </c>
      <c r="R366" s="28">
        <v>1</v>
      </c>
      <c r="S366" s="25">
        <f>'REPRO SEPTIEMBRE'!M407</f>
        <v>0</v>
      </c>
      <c r="T366" s="28">
        <v>1</v>
      </c>
      <c r="U366" s="25">
        <f>'REPRO SEPTIEMBRE'!N407</f>
        <v>2213.4</v>
      </c>
      <c r="V366" s="24">
        <v>0</v>
      </c>
      <c r="W366" s="25">
        <v>0</v>
      </c>
      <c r="X366" s="24">
        <v>0</v>
      </c>
      <c r="Y366" s="25">
        <v>0</v>
      </c>
      <c r="Z366" s="24">
        <v>0</v>
      </c>
      <c r="AA366" s="25">
        <v>0</v>
      </c>
      <c r="AB366" s="27">
        <v>0</v>
      </c>
      <c r="AC366" s="25">
        <v>0</v>
      </c>
      <c r="AD366" s="25">
        <v>0</v>
      </c>
      <c r="AE366" s="25">
        <v>0</v>
      </c>
      <c r="AF366" s="25">
        <f t="shared" si="1"/>
        <v>21120</v>
      </c>
      <c r="AG366" s="25">
        <f t="shared" si="2"/>
        <v>1760</v>
      </c>
      <c r="AH366" s="25">
        <v>0</v>
      </c>
      <c r="AI366" s="25">
        <v>0</v>
      </c>
      <c r="AJ366" s="25">
        <v>0</v>
      </c>
      <c r="AK366" s="30">
        <f t="shared" si="3"/>
        <v>3973.4</v>
      </c>
      <c r="AL366" s="16"/>
      <c r="AM366" s="49"/>
      <c r="AN366" s="16"/>
    </row>
    <row r="367" spans="1:40" ht="15.75" customHeight="1">
      <c r="A367" s="16"/>
      <c r="B367" s="31">
        <v>348</v>
      </c>
      <c r="C367" s="423"/>
      <c r="D367" s="50" t="s">
        <v>60</v>
      </c>
      <c r="E367" s="23">
        <v>72.540000000000006</v>
      </c>
      <c r="F367" s="28">
        <v>3</v>
      </c>
      <c r="G367" s="25">
        <f>'REPRO SEPTIEMBRE'!G408</f>
        <v>0</v>
      </c>
      <c r="H367" s="28">
        <v>3</v>
      </c>
      <c r="I367" s="25">
        <f>'REPRO SEPTIEMBRE'!H408</f>
        <v>0</v>
      </c>
      <c r="J367" s="28">
        <v>3</v>
      </c>
      <c r="K367" s="25">
        <f>'REPRO SEPTIEMBRE'!I408</f>
        <v>0</v>
      </c>
      <c r="L367" s="28">
        <v>3</v>
      </c>
      <c r="M367" s="35">
        <f>'REPRO SEPTIEMBRE'!J408</f>
        <v>0</v>
      </c>
      <c r="N367" s="28">
        <v>3</v>
      </c>
      <c r="O367" s="25">
        <f>'REPRO SEPTIEMBRE'!K408</f>
        <v>0</v>
      </c>
      <c r="P367" s="28">
        <v>3</v>
      </c>
      <c r="Q367" s="25">
        <f>'REPRO SEPTIEMBRE'!L408</f>
        <v>0</v>
      </c>
      <c r="R367" s="28">
        <v>3</v>
      </c>
      <c r="S367" s="25">
        <f>'REPRO SEPTIEMBRE'!M408</f>
        <v>0</v>
      </c>
      <c r="T367" s="28">
        <v>3</v>
      </c>
      <c r="U367" s="25">
        <f>'REPRO SEPTIEMBRE'!N408</f>
        <v>6746.22</v>
      </c>
      <c r="V367" s="24">
        <v>0</v>
      </c>
      <c r="W367" s="25">
        <v>0</v>
      </c>
      <c r="X367" s="24">
        <v>0</v>
      </c>
      <c r="Y367" s="25">
        <v>0</v>
      </c>
      <c r="Z367" s="24">
        <v>0</v>
      </c>
      <c r="AA367" s="25">
        <v>0</v>
      </c>
      <c r="AB367" s="27">
        <v>0</v>
      </c>
      <c r="AC367" s="25">
        <v>0</v>
      </c>
      <c r="AD367" s="25">
        <v>0</v>
      </c>
      <c r="AE367" s="25">
        <v>0</v>
      </c>
      <c r="AF367" s="25">
        <f t="shared" si="1"/>
        <v>63360</v>
      </c>
      <c r="AG367" s="25">
        <f t="shared" si="2"/>
        <v>5280</v>
      </c>
      <c r="AH367" s="25">
        <v>0</v>
      </c>
      <c r="AI367" s="25">
        <v>0</v>
      </c>
      <c r="AJ367" s="25">
        <v>0</v>
      </c>
      <c r="AK367" s="30">
        <f t="shared" si="3"/>
        <v>12026.220000000001</v>
      </c>
      <c r="AL367" s="16"/>
      <c r="AM367" s="49"/>
      <c r="AN367" s="16"/>
    </row>
    <row r="368" spans="1:40" ht="15.75" customHeight="1">
      <c r="A368" s="16"/>
      <c r="B368" s="21">
        <v>349</v>
      </c>
      <c r="C368" s="423"/>
      <c r="D368" s="50" t="s">
        <v>60</v>
      </c>
      <c r="E368" s="23">
        <v>72.540000000000006</v>
      </c>
      <c r="F368" s="28">
        <v>1</v>
      </c>
      <c r="G368" s="25">
        <f>'REPRO SEPTIEMBRE'!G409</f>
        <v>0</v>
      </c>
      <c r="H368" s="28">
        <v>1</v>
      </c>
      <c r="I368" s="25">
        <f>'REPRO SEPTIEMBRE'!H409</f>
        <v>0</v>
      </c>
      <c r="J368" s="28">
        <v>1</v>
      </c>
      <c r="K368" s="25">
        <f>'REPRO SEPTIEMBRE'!I409</f>
        <v>0</v>
      </c>
      <c r="L368" s="28">
        <v>1</v>
      </c>
      <c r="M368" s="35">
        <f>'REPRO SEPTIEMBRE'!J409</f>
        <v>0</v>
      </c>
      <c r="N368" s="28">
        <v>1</v>
      </c>
      <c r="O368" s="25">
        <f>'REPRO SEPTIEMBRE'!K409</f>
        <v>0</v>
      </c>
      <c r="P368" s="28">
        <v>1</v>
      </c>
      <c r="Q368" s="25">
        <f>'REPRO SEPTIEMBRE'!L409</f>
        <v>0</v>
      </c>
      <c r="R368" s="28">
        <v>1</v>
      </c>
      <c r="S368" s="25">
        <f>'REPRO SEPTIEMBRE'!M409</f>
        <v>0</v>
      </c>
      <c r="T368" s="28">
        <v>1</v>
      </c>
      <c r="U368" s="25">
        <f>'REPRO SEPTIEMBRE'!N409</f>
        <v>2538.9</v>
      </c>
      <c r="V368" s="24">
        <v>0</v>
      </c>
      <c r="W368" s="25">
        <v>0</v>
      </c>
      <c r="X368" s="24">
        <v>0</v>
      </c>
      <c r="Y368" s="25">
        <v>0</v>
      </c>
      <c r="Z368" s="24">
        <v>0</v>
      </c>
      <c r="AA368" s="25">
        <v>0</v>
      </c>
      <c r="AB368" s="27">
        <v>0</v>
      </c>
      <c r="AC368" s="25">
        <v>0</v>
      </c>
      <c r="AD368" s="25">
        <f t="shared" ref="AD368:AD426" si="14">+AE368*12</f>
        <v>1800</v>
      </c>
      <c r="AE368" s="25">
        <v>150</v>
      </c>
      <c r="AF368" s="25">
        <f t="shared" si="1"/>
        <v>21120</v>
      </c>
      <c r="AG368" s="25">
        <f t="shared" si="2"/>
        <v>1760</v>
      </c>
      <c r="AH368" s="25">
        <v>0</v>
      </c>
      <c r="AI368" s="25">
        <v>0</v>
      </c>
      <c r="AJ368" s="25">
        <v>0</v>
      </c>
      <c r="AK368" s="30">
        <f t="shared" si="3"/>
        <v>4448.8999999999996</v>
      </c>
      <c r="AL368" s="16"/>
      <c r="AM368" s="16"/>
      <c r="AN368" s="16"/>
    </row>
    <row r="369" spans="1:40" ht="15.75" customHeight="1">
      <c r="A369" s="16"/>
      <c r="B369" s="31">
        <v>350</v>
      </c>
      <c r="C369" s="423"/>
      <c r="D369" s="50" t="s">
        <v>54</v>
      </c>
      <c r="E369" s="23">
        <v>77.59</v>
      </c>
      <c r="F369" s="28">
        <v>1</v>
      </c>
      <c r="G369" s="25">
        <f>'REPRO SEPTIEMBRE'!G410</f>
        <v>0</v>
      </c>
      <c r="H369" s="28">
        <v>1</v>
      </c>
      <c r="I369" s="25">
        <f>'REPRO SEPTIEMBRE'!H410</f>
        <v>0</v>
      </c>
      <c r="J369" s="28">
        <v>1</v>
      </c>
      <c r="K369" s="25">
        <f>'REPRO SEPTIEMBRE'!I410</f>
        <v>0</v>
      </c>
      <c r="L369" s="28">
        <v>1</v>
      </c>
      <c r="M369" s="35">
        <f>'REPRO SEPTIEMBRE'!J410</f>
        <v>0</v>
      </c>
      <c r="N369" s="28">
        <v>1</v>
      </c>
      <c r="O369" s="25">
        <f>'REPRO SEPTIEMBRE'!K410</f>
        <v>0</v>
      </c>
      <c r="P369" s="28">
        <v>1</v>
      </c>
      <c r="Q369" s="25">
        <f>'REPRO SEPTIEMBRE'!L410</f>
        <v>0</v>
      </c>
      <c r="R369" s="28">
        <v>1</v>
      </c>
      <c r="S369" s="25">
        <f>'REPRO SEPTIEMBRE'!M410</f>
        <v>0</v>
      </c>
      <c r="T369" s="28">
        <v>1</v>
      </c>
      <c r="U369" s="25">
        <f>'REPRO SEPTIEMBRE'!N410</f>
        <v>2405.29</v>
      </c>
      <c r="V369" s="24">
        <v>0</v>
      </c>
      <c r="W369" s="25">
        <v>0</v>
      </c>
      <c r="X369" s="24">
        <v>0</v>
      </c>
      <c r="Y369" s="25">
        <v>0</v>
      </c>
      <c r="Z369" s="24">
        <v>0</v>
      </c>
      <c r="AA369" s="25">
        <v>0</v>
      </c>
      <c r="AB369" s="27">
        <v>0</v>
      </c>
      <c r="AC369" s="25">
        <v>0</v>
      </c>
      <c r="AD369" s="25">
        <f t="shared" si="14"/>
        <v>21900</v>
      </c>
      <c r="AE369" s="25">
        <v>1825</v>
      </c>
      <c r="AF369" s="25">
        <f t="shared" si="1"/>
        <v>21120</v>
      </c>
      <c r="AG369" s="25">
        <f t="shared" si="2"/>
        <v>1760</v>
      </c>
      <c r="AH369" s="25">
        <v>0</v>
      </c>
      <c r="AI369" s="25">
        <v>0</v>
      </c>
      <c r="AJ369" s="25">
        <v>0</v>
      </c>
      <c r="AK369" s="30">
        <f t="shared" si="3"/>
        <v>5990.29</v>
      </c>
      <c r="AL369" s="56"/>
      <c r="AM369" s="16"/>
      <c r="AN369" s="16"/>
    </row>
    <row r="370" spans="1:40" ht="15.75" customHeight="1">
      <c r="A370" s="16"/>
      <c r="B370" s="31">
        <v>351</v>
      </c>
      <c r="C370" s="423"/>
      <c r="D370" s="50" t="s">
        <v>38</v>
      </c>
      <c r="E370" s="23">
        <v>71.400000000000006</v>
      </c>
      <c r="F370" s="28">
        <v>7</v>
      </c>
      <c r="G370" s="25">
        <f>'REPRO SEPTIEMBRE'!G411</f>
        <v>0</v>
      </c>
      <c r="H370" s="28">
        <v>7</v>
      </c>
      <c r="I370" s="25">
        <f>'REPRO SEPTIEMBRE'!H411</f>
        <v>0</v>
      </c>
      <c r="J370" s="28">
        <v>7</v>
      </c>
      <c r="K370" s="25">
        <f>'REPRO SEPTIEMBRE'!I411</f>
        <v>0</v>
      </c>
      <c r="L370" s="28">
        <v>7</v>
      </c>
      <c r="M370" s="35">
        <f>'REPRO SEPTIEMBRE'!J411</f>
        <v>0</v>
      </c>
      <c r="N370" s="28">
        <v>7</v>
      </c>
      <c r="O370" s="25">
        <f>'REPRO SEPTIEMBRE'!K411</f>
        <v>0</v>
      </c>
      <c r="P370" s="28">
        <v>7</v>
      </c>
      <c r="Q370" s="25">
        <f>'REPRO SEPTIEMBRE'!L411</f>
        <v>0</v>
      </c>
      <c r="R370" s="28">
        <v>7</v>
      </c>
      <c r="S370" s="25">
        <f>'REPRO SEPTIEMBRE'!M411</f>
        <v>0</v>
      </c>
      <c r="T370" s="28">
        <v>7</v>
      </c>
      <c r="U370" s="25">
        <f>'REPRO SEPTIEMBRE'!N411</f>
        <v>15493.800000000003</v>
      </c>
      <c r="V370" s="24">
        <v>0</v>
      </c>
      <c r="W370" s="25">
        <v>0</v>
      </c>
      <c r="X370" s="24">
        <v>0</v>
      </c>
      <c r="Y370" s="25">
        <v>0</v>
      </c>
      <c r="Z370" s="24">
        <v>0</v>
      </c>
      <c r="AA370" s="25">
        <v>0</v>
      </c>
      <c r="AB370" s="27">
        <v>0</v>
      </c>
      <c r="AC370" s="25">
        <v>0</v>
      </c>
      <c r="AD370" s="25">
        <f t="shared" si="14"/>
        <v>0</v>
      </c>
      <c r="AE370" s="25">
        <v>0</v>
      </c>
      <c r="AF370" s="25">
        <f t="shared" si="1"/>
        <v>147840</v>
      </c>
      <c r="AG370" s="25">
        <f t="shared" si="2"/>
        <v>12320</v>
      </c>
      <c r="AH370" s="25">
        <v>0</v>
      </c>
      <c r="AI370" s="25">
        <v>0</v>
      </c>
      <c r="AJ370" s="25">
        <v>0</v>
      </c>
      <c r="AK370" s="30">
        <f t="shared" si="3"/>
        <v>27813.800000000003</v>
      </c>
      <c r="AL370" s="16"/>
      <c r="AM370" s="16"/>
      <c r="AN370" s="16"/>
    </row>
    <row r="371" spans="1:40" ht="15.75" customHeight="1">
      <c r="A371" s="16"/>
      <c r="B371" s="31">
        <v>352</v>
      </c>
      <c r="C371" s="423"/>
      <c r="D371" s="50" t="s">
        <v>83</v>
      </c>
      <c r="E371" s="23">
        <v>73.59</v>
      </c>
      <c r="F371" s="28">
        <v>1</v>
      </c>
      <c r="G371" s="25">
        <f>'REPRO SEPTIEMBRE'!G412</f>
        <v>0</v>
      </c>
      <c r="H371" s="28">
        <v>1</v>
      </c>
      <c r="I371" s="25">
        <f>'REPRO SEPTIEMBRE'!H412</f>
        <v>0</v>
      </c>
      <c r="J371" s="28">
        <v>1</v>
      </c>
      <c r="K371" s="25">
        <f>'REPRO SEPTIEMBRE'!I412</f>
        <v>0</v>
      </c>
      <c r="L371" s="28">
        <v>1</v>
      </c>
      <c r="M371" s="35">
        <f>'REPRO SEPTIEMBRE'!J412</f>
        <v>0</v>
      </c>
      <c r="N371" s="28">
        <v>1</v>
      </c>
      <c r="O371" s="25">
        <f>'REPRO SEPTIEMBRE'!K412</f>
        <v>0</v>
      </c>
      <c r="P371" s="28">
        <v>1</v>
      </c>
      <c r="Q371" s="25">
        <f>'REPRO SEPTIEMBRE'!L412</f>
        <v>0</v>
      </c>
      <c r="R371" s="28">
        <v>1</v>
      </c>
      <c r="S371" s="25">
        <f>'REPRO SEPTIEMBRE'!M412</f>
        <v>0</v>
      </c>
      <c r="T371" s="28">
        <v>1</v>
      </c>
      <c r="U371" s="25">
        <f>'REPRO SEPTIEMBRE'!N412</f>
        <v>0</v>
      </c>
      <c r="V371" s="24">
        <v>0</v>
      </c>
      <c r="W371" s="25">
        <v>0</v>
      </c>
      <c r="X371" s="24">
        <v>0</v>
      </c>
      <c r="Y371" s="25">
        <v>0</v>
      </c>
      <c r="Z371" s="24">
        <v>0</v>
      </c>
      <c r="AA371" s="25">
        <v>0</v>
      </c>
      <c r="AB371" s="27">
        <v>0</v>
      </c>
      <c r="AC371" s="25">
        <v>0</v>
      </c>
      <c r="AD371" s="25">
        <f t="shared" si="14"/>
        <v>900</v>
      </c>
      <c r="AE371" s="25">
        <v>75</v>
      </c>
      <c r="AF371" s="25">
        <f t="shared" si="1"/>
        <v>21120</v>
      </c>
      <c r="AG371" s="25">
        <f t="shared" si="2"/>
        <v>1760</v>
      </c>
      <c r="AH371" s="25">
        <v>0</v>
      </c>
      <c r="AI371" s="25">
        <v>0</v>
      </c>
      <c r="AJ371" s="25">
        <v>0</v>
      </c>
      <c r="AK371" s="30">
        <f t="shared" si="3"/>
        <v>1835</v>
      </c>
      <c r="AL371" s="16"/>
      <c r="AM371" s="16"/>
      <c r="AN371" s="16"/>
    </row>
    <row r="372" spans="1:40" ht="15.75" customHeight="1">
      <c r="A372" s="16"/>
      <c r="B372" s="21">
        <v>353</v>
      </c>
      <c r="C372" s="423"/>
      <c r="D372" s="50" t="s">
        <v>58</v>
      </c>
      <c r="E372" s="23">
        <v>75.64</v>
      </c>
      <c r="F372" s="47">
        <v>1</v>
      </c>
      <c r="G372" s="25">
        <f>'REPRO SEPTIEMBRE'!G413</f>
        <v>0</v>
      </c>
      <c r="H372" s="47">
        <v>1</v>
      </c>
      <c r="I372" s="25">
        <f>'REPRO SEPTIEMBRE'!H413</f>
        <v>0</v>
      </c>
      <c r="J372" s="47">
        <v>1</v>
      </c>
      <c r="K372" s="25">
        <f>'REPRO SEPTIEMBRE'!I413</f>
        <v>0</v>
      </c>
      <c r="L372" s="47">
        <v>1</v>
      </c>
      <c r="M372" s="35">
        <f>'REPRO SEPTIEMBRE'!J413</f>
        <v>0</v>
      </c>
      <c r="N372" s="47">
        <v>1</v>
      </c>
      <c r="O372" s="25">
        <f>'REPRO SEPTIEMBRE'!K413</f>
        <v>0</v>
      </c>
      <c r="P372" s="47">
        <v>1</v>
      </c>
      <c r="Q372" s="25">
        <f>'REPRO SEPTIEMBRE'!L413</f>
        <v>0</v>
      </c>
      <c r="R372" s="47">
        <v>1</v>
      </c>
      <c r="S372" s="25">
        <f>'REPRO SEPTIEMBRE'!M413</f>
        <v>0</v>
      </c>
      <c r="T372" s="47">
        <v>1</v>
      </c>
      <c r="U372" s="25">
        <f>'REPRO SEPTIEMBRE'!N413</f>
        <v>2344.84</v>
      </c>
      <c r="V372" s="24">
        <v>0</v>
      </c>
      <c r="W372" s="25">
        <v>0</v>
      </c>
      <c r="X372" s="24">
        <v>0</v>
      </c>
      <c r="Y372" s="25">
        <v>0</v>
      </c>
      <c r="Z372" s="24">
        <v>0</v>
      </c>
      <c r="AA372" s="25">
        <v>0</v>
      </c>
      <c r="AB372" s="27">
        <v>0</v>
      </c>
      <c r="AC372" s="25">
        <v>0</v>
      </c>
      <c r="AD372" s="25">
        <f t="shared" si="14"/>
        <v>0</v>
      </c>
      <c r="AE372" s="25">
        <v>0</v>
      </c>
      <c r="AF372" s="25">
        <f t="shared" si="1"/>
        <v>21120</v>
      </c>
      <c r="AG372" s="25">
        <f t="shared" si="2"/>
        <v>1760</v>
      </c>
      <c r="AH372" s="25">
        <v>0</v>
      </c>
      <c r="AI372" s="25">
        <v>0</v>
      </c>
      <c r="AJ372" s="25">
        <v>0</v>
      </c>
      <c r="AK372" s="30">
        <f t="shared" si="3"/>
        <v>4104.84</v>
      </c>
      <c r="AL372" s="16"/>
      <c r="AM372" s="16"/>
      <c r="AN372" s="16"/>
    </row>
    <row r="373" spans="1:40" ht="15.75" customHeight="1">
      <c r="A373" s="16"/>
      <c r="B373" s="31">
        <v>354</v>
      </c>
      <c r="C373" s="423"/>
      <c r="D373" s="50" t="s">
        <v>64</v>
      </c>
      <c r="E373" s="23">
        <v>71.400000000000006</v>
      </c>
      <c r="F373" s="28">
        <v>1</v>
      </c>
      <c r="G373" s="25">
        <f>'REPRO SEPTIEMBRE'!G414</f>
        <v>0</v>
      </c>
      <c r="H373" s="28">
        <v>1</v>
      </c>
      <c r="I373" s="25">
        <f>'REPRO SEPTIEMBRE'!H414</f>
        <v>0</v>
      </c>
      <c r="J373" s="28">
        <v>1</v>
      </c>
      <c r="K373" s="25">
        <f>'REPRO SEPTIEMBRE'!I414</f>
        <v>0</v>
      </c>
      <c r="L373" s="28">
        <v>1</v>
      </c>
      <c r="M373" s="35">
        <f>'REPRO SEPTIEMBRE'!J414</f>
        <v>0</v>
      </c>
      <c r="N373" s="28">
        <v>1</v>
      </c>
      <c r="O373" s="25">
        <f>'REPRO SEPTIEMBRE'!K414</f>
        <v>0</v>
      </c>
      <c r="P373" s="28">
        <v>1</v>
      </c>
      <c r="Q373" s="25">
        <f>'REPRO SEPTIEMBRE'!L414</f>
        <v>0</v>
      </c>
      <c r="R373" s="28">
        <v>1</v>
      </c>
      <c r="S373" s="25">
        <f>'REPRO SEPTIEMBRE'!M414</f>
        <v>0</v>
      </c>
      <c r="T373" s="28">
        <v>1</v>
      </c>
      <c r="U373" s="25">
        <f>'REPRO SEPTIEMBRE'!N414</f>
        <v>0</v>
      </c>
      <c r="V373" s="24">
        <v>0</v>
      </c>
      <c r="W373" s="25">
        <v>0</v>
      </c>
      <c r="X373" s="24">
        <v>0</v>
      </c>
      <c r="Y373" s="25">
        <v>0</v>
      </c>
      <c r="Z373" s="24">
        <v>0</v>
      </c>
      <c r="AA373" s="25">
        <v>0</v>
      </c>
      <c r="AB373" s="27">
        <v>0</v>
      </c>
      <c r="AC373" s="25">
        <v>0</v>
      </c>
      <c r="AD373" s="25">
        <f t="shared" si="14"/>
        <v>1020</v>
      </c>
      <c r="AE373" s="25">
        <v>85</v>
      </c>
      <c r="AF373" s="25">
        <f t="shared" si="1"/>
        <v>21120</v>
      </c>
      <c r="AG373" s="25">
        <f t="shared" si="2"/>
        <v>1760</v>
      </c>
      <c r="AH373" s="25">
        <v>0</v>
      </c>
      <c r="AI373" s="25">
        <v>0</v>
      </c>
      <c r="AJ373" s="25">
        <v>0</v>
      </c>
      <c r="AK373" s="30">
        <f t="shared" si="3"/>
        <v>1845</v>
      </c>
      <c r="AL373" s="16"/>
      <c r="AM373" s="16"/>
      <c r="AN373" s="16"/>
    </row>
    <row r="374" spans="1:40" ht="15.75" customHeight="1">
      <c r="A374" s="16"/>
      <c r="B374" s="31">
        <v>355</v>
      </c>
      <c r="C374" s="423"/>
      <c r="D374" s="50" t="s">
        <v>45</v>
      </c>
      <c r="E374" s="23">
        <v>78.25</v>
      </c>
      <c r="F374" s="28">
        <v>9</v>
      </c>
      <c r="G374" s="25">
        <f>'REPRO SEPTIEMBRE'!G415</f>
        <v>0</v>
      </c>
      <c r="H374" s="28">
        <v>9</v>
      </c>
      <c r="I374" s="25">
        <f>'REPRO SEPTIEMBRE'!H415</f>
        <v>0</v>
      </c>
      <c r="J374" s="28">
        <v>9</v>
      </c>
      <c r="K374" s="25">
        <f>'REPRO SEPTIEMBRE'!I415</f>
        <v>0</v>
      </c>
      <c r="L374" s="28">
        <v>9</v>
      </c>
      <c r="M374" s="35">
        <f>'REPRO SEPTIEMBRE'!J415</f>
        <v>0</v>
      </c>
      <c r="N374" s="28">
        <v>9</v>
      </c>
      <c r="O374" s="25">
        <f>'REPRO SEPTIEMBRE'!K415</f>
        <v>0</v>
      </c>
      <c r="P374" s="28">
        <v>9</v>
      </c>
      <c r="Q374" s="25">
        <f>'REPRO SEPTIEMBRE'!L415</f>
        <v>0</v>
      </c>
      <c r="R374" s="28">
        <v>9</v>
      </c>
      <c r="S374" s="25">
        <f>'REPRO SEPTIEMBRE'!M415</f>
        <v>0</v>
      </c>
      <c r="T374" s="28">
        <v>9</v>
      </c>
      <c r="U374" s="25">
        <f>'REPRO SEPTIEMBRE'!N415</f>
        <v>21831.75</v>
      </c>
      <c r="V374" s="24">
        <v>0</v>
      </c>
      <c r="W374" s="25">
        <v>0</v>
      </c>
      <c r="X374" s="24">
        <v>0</v>
      </c>
      <c r="Y374" s="25">
        <v>0</v>
      </c>
      <c r="Z374" s="24">
        <v>0</v>
      </c>
      <c r="AA374" s="25">
        <v>0</v>
      </c>
      <c r="AB374" s="27">
        <v>0</v>
      </c>
      <c r="AC374" s="25">
        <v>0</v>
      </c>
      <c r="AD374" s="25">
        <f t="shared" si="14"/>
        <v>1800</v>
      </c>
      <c r="AE374" s="25">
        <v>150</v>
      </c>
      <c r="AF374" s="25">
        <f t="shared" si="1"/>
        <v>190080</v>
      </c>
      <c r="AG374" s="25">
        <f t="shared" si="2"/>
        <v>15840</v>
      </c>
      <c r="AH374" s="25">
        <v>0</v>
      </c>
      <c r="AI374" s="25">
        <v>0</v>
      </c>
      <c r="AJ374" s="25">
        <v>0</v>
      </c>
      <c r="AK374" s="30">
        <f t="shared" si="3"/>
        <v>37821.75</v>
      </c>
      <c r="AL374" s="16"/>
      <c r="AM374" s="16"/>
      <c r="AN374" s="16"/>
    </row>
    <row r="375" spans="1:40" ht="15.75" customHeight="1">
      <c r="A375" s="16"/>
      <c r="B375" s="31">
        <v>356</v>
      </c>
      <c r="C375" s="423"/>
      <c r="D375" s="50" t="s">
        <v>76</v>
      </c>
      <c r="E375" s="23">
        <v>72.540000000000006</v>
      </c>
      <c r="F375" s="28">
        <v>1</v>
      </c>
      <c r="G375" s="25">
        <f>'REPRO SEPTIEMBRE'!G416</f>
        <v>0</v>
      </c>
      <c r="H375" s="28">
        <v>1</v>
      </c>
      <c r="I375" s="25">
        <f>'REPRO SEPTIEMBRE'!H416</f>
        <v>0</v>
      </c>
      <c r="J375" s="28">
        <v>1</v>
      </c>
      <c r="K375" s="25">
        <f>'REPRO SEPTIEMBRE'!I416</f>
        <v>0</v>
      </c>
      <c r="L375" s="28">
        <v>1</v>
      </c>
      <c r="M375" s="35">
        <f>'REPRO SEPTIEMBRE'!J416</f>
        <v>0</v>
      </c>
      <c r="N375" s="28">
        <v>1</v>
      </c>
      <c r="O375" s="25">
        <f>'REPRO SEPTIEMBRE'!K416</f>
        <v>0</v>
      </c>
      <c r="P375" s="28">
        <v>1</v>
      </c>
      <c r="Q375" s="25">
        <f>'REPRO SEPTIEMBRE'!L416</f>
        <v>0</v>
      </c>
      <c r="R375" s="28">
        <v>1</v>
      </c>
      <c r="S375" s="25">
        <f>'REPRO SEPTIEMBRE'!M416</f>
        <v>0</v>
      </c>
      <c r="T375" s="28">
        <v>1</v>
      </c>
      <c r="U375" s="25">
        <f>'REPRO SEPTIEMBRE'!N416</f>
        <v>2248.7400000000002</v>
      </c>
      <c r="V375" s="24">
        <v>0</v>
      </c>
      <c r="W375" s="25">
        <v>0</v>
      </c>
      <c r="X375" s="24">
        <v>0</v>
      </c>
      <c r="Y375" s="25">
        <v>0</v>
      </c>
      <c r="Z375" s="24">
        <v>0</v>
      </c>
      <c r="AA375" s="25">
        <v>0</v>
      </c>
      <c r="AB375" s="27">
        <v>0</v>
      </c>
      <c r="AC375" s="25">
        <v>0</v>
      </c>
      <c r="AD375" s="25">
        <f t="shared" si="14"/>
        <v>0</v>
      </c>
      <c r="AE375" s="25">
        <v>0</v>
      </c>
      <c r="AF375" s="25">
        <f t="shared" si="1"/>
        <v>21120</v>
      </c>
      <c r="AG375" s="25">
        <f t="shared" si="2"/>
        <v>1760</v>
      </c>
      <c r="AH375" s="25">
        <v>0</v>
      </c>
      <c r="AI375" s="25">
        <v>0</v>
      </c>
      <c r="AJ375" s="25">
        <v>0</v>
      </c>
      <c r="AK375" s="30">
        <f t="shared" si="3"/>
        <v>4008.7400000000002</v>
      </c>
      <c r="AL375" s="16"/>
      <c r="AM375" s="16"/>
      <c r="AN375" s="16"/>
    </row>
    <row r="376" spans="1:40" ht="15.75" customHeight="1">
      <c r="A376" s="16"/>
      <c r="B376" s="21">
        <v>357</v>
      </c>
      <c r="C376" s="423"/>
      <c r="D376" s="50" t="s">
        <v>50</v>
      </c>
      <c r="E376" s="23">
        <v>71.400000000000006</v>
      </c>
      <c r="F376" s="28">
        <v>1</v>
      </c>
      <c r="G376" s="25">
        <f>'REPRO SEPTIEMBRE'!G417</f>
        <v>0</v>
      </c>
      <c r="H376" s="28">
        <v>1</v>
      </c>
      <c r="I376" s="25">
        <f>'REPRO SEPTIEMBRE'!H417</f>
        <v>0</v>
      </c>
      <c r="J376" s="28">
        <v>1</v>
      </c>
      <c r="K376" s="25">
        <f>'REPRO SEPTIEMBRE'!I417</f>
        <v>0</v>
      </c>
      <c r="L376" s="28">
        <v>1</v>
      </c>
      <c r="M376" s="35">
        <f>'REPRO SEPTIEMBRE'!J417</f>
        <v>0</v>
      </c>
      <c r="N376" s="28">
        <v>1</v>
      </c>
      <c r="O376" s="25">
        <f>'REPRO SEPTIEMBRE'!K417</f>
        <v>0</v>
      </c>
      <c r="P376" s="28">
        <v>1</v>
      </c>
      <c r="Q376" s="25">
        <f>'REPRO SEPTIEMBRE'!L417</f>
        <v>0</v>
      </c>
      <c r="R376" s="28">
        <v>1</v>
      </c>
      <c r="S376" s="25">
        <f>'REPRO SEPTIEMBRE'!M417</f>
        <v>0</v>
      </c>
      <c r="T376" s="28">
        <v>1</v>
      </c>
      <c r="U376" s="25">
        <f>'REPRO SEPTIEMBRE'!N417</f>
        <v>2213.4</v>
      </c>
      <c r="V376" s="24">
        <v>0</v>
      </c>
      <c r="W376" s="25">
        <v>0</v>
      </c>
      <c r="X376" s="24">
        <v>0</v>
      </c>
      <c r="Y376" s="25">
        <v>0</v>
      </c>
      <c r="Z376" s="24">
        <v>0</v>
      </c>
      <c r="AA376" s="25">
        <v>0</v>
      </c>
      <c r="AB376" s="27">
        <v>0</v>
      </c>
      <c r="AC376" s="25">
        <v>0</v>
      </c>
      <c r="AD376" s="25">
        <f t="shared" si="14"/>
        <v>2400</v>
      </c>
      <c r="AE376" s="25">
        <v>200</v>
      </c>
      <c r="AF376" s="25">
        <f t="shared" si="1"/>
        <v>21120</v>
      </c>
      <c r="AG376" s="25">
        <f t="shared" si="2"/>
        <v>1760</v>
      </c>
      <c r="AH376" s="25">
        <v>0</v>
      </c>
      <c r="AI376" s="25">
        <v>0</v>
      </c>
      <c r="AJ376" s="25">
        <v>0</v>
      </c>
      <c r="AK376" s="30">
        <f t="shared" si="3"/>
        <v>4173.3999999999996</v>
      </c>
      <c r="AL376" s="16"/>
      <c r="AM376" s="16"/>
      <c r="AN376" s="16"/>
    </row>
    <row r="377" spans="1:40" ht="15.75" customHeight="1">
      <c r="A377" s="16"/>
      <c r="B377" s="31">
        <v>358</v>
      </c>
      <c r="C377" s="423"/>
      <c r="D377" s="50" t="s">
        <v>50</v>
      </c>
      <c r="E377" s="23">
        <v>71.400000000000006</v>
      </c>
      <c r="F377" s="28">
        <v>1</v>
      </c>
      <c r="G377" s="25">
        <f>'REPRO SEPTIEMBRE'!G418</f>
        <v>0</v>
      </c>
      <c r="H377" s="28">
        <v>1</v>
      </c>
      <c r="I377" s="25">
        <f>'REPRO SEPTIEMBRE'!H418</f>
        <v>0</v>
      </c>
      <c r="J377" s="28">
        <v>1</v>
      </c>
      <c r="K377" s="25">
        <f>'REPRO SEPTIEMBRE'!I418</f>
        <v>0</v>
      </c>
      <c r="L377" s="28">
        <v>1</v>
      </c>
      <c r="M377" s="35">
        <f>'REPRO SEPTIEMBRE'!J418</f>
        <v>0</v>
      </c>
      <c r="N377" s="28">
        <v>1</v>
      </c>
      <c r="O377" s="25">
        <f>'REPRO SEPTIEMBRE'!K418</f>
        <v>0</v>
      </c>
      <c r="P377" s="28">
        <v>1</v>
      </c>
      <c r="Q377" s="25">
        <f>'REPRO SEPTIEMBRE'!L418</f>
        <v>0</v>
      </c>
      <c r="R377" s="28">
        <v>1</v>
      </c>
      <c r="S377" s="25">
        <f>'REPRO SEPTIEMBRE'!M418</f>
        <v>0</v>
      </c>
      <c r="T377" s="28">
        <v>1</v>
      </c>
      <c r="U377" s="25">
        <f>'REPRO SEPTIEMBRE'!N418</f>
        <v>0</v>
      </c>
      <c r="V377" s="24">
        <v>0</v>
      </c>
      <c r="W377" s="25">
        <v>0</v>
      </c>
      <c r="X377" s="24">
        <v>0</v>
      </c>
      <c r="Y377" s="25">
        <v>0</v>
      </c>
      <c r="Z377" s="24">
        <v>0</v>
      </c>
      <c r="AA377" s="25">
        <v>0</v>
      </c>
      <c r="AB377" s="27">
        <v>0</v>
      </c>
      <c r="AC377" s="25">
        <v>0</v>
      </c>
      <c r="AD377" s="25">
        <f t="shared" si="14"/>
        <v>0</v>
      </c>
      <c r="AE377" s="25">
        <v>0</v>
      </c>
      <c r="AF377" s="25">
        <f t="shared" si="1"/>
        <v>21120</v>
      </c>
      <c r="AG377" s="25">
        <f t="shared" si="2"/>
        <v>1760</v>
      </c>
      <c r="AH377" s="25">
        <v>0</v>
      </c>
      <c r="AI377" s="25">
        <v>0</v>
      </c>
      <c r="AJ377" s="25">
        <v>0</v>
      </c>
      <c r="AK377" s="30">
        <f t="shared" si="3"/>
        <v>1760</v>
      </c>
      <c r="AL377" s="16"/>
      <c r="AM377" s="16"/>
      <c r="AN377" s="16"/>
    </row>
    <row r="378" spans="1:40" ht="15.75" customHeight="1">
      <c r="A378" s="16"/>
      <c r="B378" s="31">
        <v>359</v>
      </c>
      <c r="C378" s="423"/>
      <c r="D378" s="52" t="s">
        <v>65</v>
      </c>
      <c r="E378" s="23">
        <v>75.64</v>
      </c>
      <c r="F378" s="28">
        <v>1</v>
      </c>
      <c r="G378" s="25">
        <f>'REPRO SEPTIEMBRE'!G419</f>
        <v>0</v>
      </c>
      <c r="H378" s="28">
        <v>1</v>
      </c>
      <c r="I378" s="25">
        <f>'REPRO SEPTIEMBRE'!H419</f>
        <v>0</v>
      </c>
      <c r="J378" s="28">
        <v>1</v>
      </c>
      <c r="K378" s="25">
        <f>'REPRO SEPTIEMBRE'!I419</f>
        <v>0</v>
      </c>
      <c r="L378" s="28">
        <v>1</v>
      </c>
      <c r="M378" s="35">
        <f>'REPRO SEPTIEMBRE'!J419</f>
        <v>0</v>
      </c>
      <c r="N378" s="28">
        <v>1</v>
      </c>
      <c r="O378" s="25">
        <f>'REPRO SEPTIEMBRE'!K419</f>
        <v>0</v>
      </c>
      <c r="P378" s="28">
        <v>1</v>
      </c>
      <c r="Q378" s="25">
        <f>'REPRO SEPTIEMBRE'!L419</f>
        <v>0</v>
      </c>
      <c r="R378" s="28">
        <v>1</v>
      </c>
      <c r="S378" s="25">
        <f>'REPRO SEPTIEMBRE'!M419</f>
        <v>0</v>
      </c>
      <c r="T378" s="28">
        <v>1</v>
      </c>
      <c r="U378" s="25">
        <f>'REPRO SEPTIEMBRE'!N419</f>
        <v>2344.84</v>
      </c>
      <c r="V378" s="24">
        <v>0</v>
      </c>
      <c r="W378" s="25">
        <v>0</v>
      </c>
      <c r="X378" s="24">
        <v>0</v>
      </c>
      <c r="Y378" s="25">
        <v>0</v>
      </c>
      <c r="Z378" s="24">
        <v>0</v>
      </c>
      <c r="AA378" s="25">
        <v>0</v>
      </c>
      <c r="AB378" s="27">
        <v>0</v>
      </c>
      <c r="AC378" s="25">
        <v>0</v>
      </c>
      <c r="AD378" s="25">
        <f t="shared" si="14"/>
        <v>0</v>
      </c>
      <c r="AE378" s="25">
        <v>0</v>
      </c>
      <c r="AF378" s="25">
        <f t="shared" si="1"/>
        <v>21120</v>
      </c>
      <c r="AG378" s="25">
        <f t="shared" si="2"/>
        <v>1760</v>
      </c>
      <c r="AH378" s="25">
        <v>0</v>
      </c>
      <c r="AI378" s="25">
        <v>0</v>
      </c>
      <c r="AJ378" s="25">
        <v>0</v>
      </c>
      <c r="AK378" s="30">
        <f t="shared" si="3"/>
        <v>4104.84</v>
      </c>
      <c r="AL378" s="16"/>
      <c r="AM378" s="16"/>
      <c r="AN378" s="16"/>
    </row>
    <row r="379" spans="1:40" ht="15.75" customHeight="1">
      <c r="A379" s="16"/>
      <c r="B379" s="31">
        <v>360</v>
      </c>
      <c r="C379" s="423"/>
      <c r="D379" s="50" t="s">
        <v>61</v>
      </c>
      <c r="E379" s="23">
        <v>80.86</v>
      </c>
      <c r="F379" s="28">
        <v>6</v>
      </c>
      <c r="G379" s="25">
        <f>'REPRO SEPTIEMBRE'!G420</f>
        <v>0</v>
      </c>
      <c r="H379" s="28">
        <v>6</v>
      </c>
      <c r="I379" s="25">
        <f>'REPRO SEPTIEMBRE'!H420</f>
        <v>0</v>
      </c>
      <c r="J379" s="28">
        <v>6</v>
      </c>
      <c r="K379" s="25">
        <f>'REPRO SEPTIEMBRE'!I420</f>
        <v>0</v>
      </c>
      <c r="L379" s="28">
        <v>6</v>
      </c>
      <c r="M379" s="35">
        <f>'REPRO SEPTIEMBRE'!J420</f>
        <v>0</v>
      </c>
      <c r="N379" s="28">
        <v>6</v>
      </c>
      <c r="O379" s="25">
        <f>'REPRO SEPTIEMBRE'!K420</f>
        <v>0</v>
      </c>
      <c r="P379" s="28">
        <v>6</v>
      </c>
      <c r="Q379" s="25">
        <f>'REPRO SEPTIEMBRE'!L420</f>
        <v>0</v>
      </c>
      <c r="R379" s="28">
        <v>6</v>
      </c>
      <c r="S379" s="25">
        <f>'REPRO SEPTIEMBRE'!M420</f>
        <v>0</v>
      </c>
      <c r="T379" s="28">
        <v>6</v>
      </c>
      <c r="U379" s="25">
        <f>'REPRO SEPTIEMBRE'!N420</f>
        <v>15039.96</v>
      </c>
      <c r="V379" s="24">
        <v>0</v>
      </c>
      <c r="W379" s="25">
        <v>0</v>
      </c>
      <c r="X379" s="24">
        <v>0</v>
      </c>
      <c r="Y379" s="25">
        <v>0</v>
      </c>
      <c r="Z379" s="24">
        <v>0</v>
      </c>
      <c r="AA379" s="25">
        <v>0</v>
      </c>
      <c r="AB379" s="27">
        <v>0</v>
      </c>
      <c r="AC379" s="25">
        <v>0</v>
      </c>
      <c r="AD379" s="25">
        <f t="shared" si="14"/>
        <v>0</v>
      </c>
      <c r="AE379" s="25">
        <v>0</v>
      </c>
      <c r="AF379" s="25">
        <f t="shared" si="1"/>
        <v>126720</v>
      </c>
      <c r="AG379" s="25">
        <f t="shared" si="2"/>
        <v>10560</v>
      </c>
      <c r="AH379" s="25">
        <v>0</v>
      </c>
      <c r="AI379" s="25">
        <v>0</v>
      </c>
      <c r="AJ379" s="25">
        <v>0</v>
      </c>
      <c r="AK379" s="30">
        <f t="shared" si="3"/>
        <v>25599.96</v>
      </c>
      <c r="AL379" s="16"/>
      <c r="AM379" s="16"/>
      <c r="AN379" s="16"/>
    </row>
    <row r="380" spans="1:40" ht="15.75" customHeight="1">
      <c r="A380" s="16"/>
      <c r="B380" s="21">
        <v>361</v>
      </c>
      <c r="C380" s="423"/>
      <c r="D380" s="50" t="s">
        <v>80</v>
      </c>
      <c r="E380" s="23">
        <v>71.400000000000006</v>
      </c>
      <c r="F380" s="28">
        <v>4</v>
      </c>
      <c r="G380" s="25">
        <f>'REPRO SEPTIEMBRE'!G421</f>
        <v>0</v>
      </c>
      <c r="H380" s="28">
        <v>4</v>
      </c>
      <c r="I380" s="25">
        <f>'REPRO SEPTIEMBRE'!H421</f>
        <v>0</v>
      </c>
      <c r="J380" s="28">
        <v>4</v>
      </c>
      <c r="K380" s="25">
        <f>'REPRO SEPTIEMBRE'!I421</f>
        <v>0</v>
      </c>
      <c r="L380" s="28">
        <v>4</v>
      </c>
      <c r="M380" s="35">
        <f>'REPRO SEPTIEMBRE'!J421</f>
        <v>0</v>
      </c>
      <c r="N380" s="28">
        <v>4</v>
      </c>
      <c r="O380" s="25">
        <f>'REPRO SEPTIEMBRE'!K421</f>
        <v>0</v>
      </c>
      <c r="P380" s="28">
        <v>4</v>
      </c>
      <c r="Q380" s="25">
        <f>'REPRO SEPTIEMBRE'!L421</f>
        <v>0</v>
      </c>
      <c r="R380" s="28">
        <v>4</v>
      </c>
      <c r="S380" s="25">
        <f>'REPRO SEPTIEMBRE'!M421</f>
        <v>8853.6</v>
      </c>
      <c r="T380" s="28">
        <v>4</v>
      </c>
      <c r="U380" s="25">
        <f>'REPRO SEPTIEMBRE'!N421</f>
        <v>8853.6</v>
      </c>
      <c r="V380" s="24">
        <v>0</v>
      </c>
      <c r="W380" s="25">
        <v>0</v>
      </c>
      <c r="X380" s="24">
        <v>0</v>
      </c>
      <c r="Y380" s="25">
        <v>0</v>
      </c>
      <c r="Z380" s="24">
        <v>0</v>
      </c>
      <c r="AA380" s="25">
        <v>0</v>
      </c>
      <c r="AB380" s="27">
        <v>0</v>
      </c>
      <c r="AC380" s="25">
        <v>0</v>
      </c>
      <c r="AD380" s="25">
        <f t="shared" si="14"/>
        <v>7500</v>
      </c>
      <c r="AE380" s="25">
        <v>625</v>
      </c>
      <c r="AF380" s="25">
        <f t="shared" si="1"/>
        <v>84480</v>
      </c>
      <c r="AG380" s="25">
        <f t="shared" si="2"/>
        <v>7040</v>
      </c>
      <c r="AH380" s="25">
        <v>0</v>
      </c>
      <c r="AI380" s="25">
        <v>0</v>
      </c>
      <c r="AJ380" s="25">
        <v>0</v>
      </c>
      <c r="AK380" s="30">
        <f t="shared" si="3"/>
        <v>25372.2</v>
      </c>
      <c r="AL380" s="16"/>
      <c r="AM380" s="16"/>
      <c r="AN380" s="16"/>
    </row>
    <row r="381" spans="1:40" ht="15.75" customHeight="1">
      <c r="A381" s="16"/>
      <c r="B381" s="31">
        <v>362</v>
      </c>
      <c r="C381" s="423"/>
      <c r="D381" s="50" t="s">
        <v>81</v>
      </c>
      <c r="E381" s="23">
        <v>71.400000000000006</v>
      </c>
      <c r="F381" s="28">
        <v>2</v>
      </c>
      <c r="G381" s="25">
        <f>'REPRO SEPTIEMBRE'!G422</f>
        <v>0</v>
      </c>
      <c r="H381" s="28">
        <v>2</v>
      </c>
      <c r="I381" s="25">
        <f>'REPRO SEPTIEMBRE'!H422</f>
        <v>0</v>
      </c>
      <c r="J381" s="28">
        <v>2</v>
      </c>
      <c r="K381" s="25">
        <f>'REPRO SEPTIEMBRE'!I422</f>
        <v>0</v>
      </c>
      <c r="L381" s="28">
        <v>2</v>
      </c>
      <c r="M381" s="35">
        <f>'REPRO SEPTIEMBRE'!J422</f>
        <v>0</v>
      </c>
      <c r="N381" s="28">
        <v>2</v>
      </c>
      <c r="O381" s="25">
        <f>'REPRO SEPTIEMBRE'!K422</f>
        <v>0</v>
      </c>
      <c r="P381" s="28">
        <v>2</v>
      </c>
      <c r="Q381" s="25">
        <f>'REPRO SEPTIEMBRE'!L422</f>
        <v>0</v>
      </c>
      <c r="R381" s="28">
        <v>2</v>
      </c>
      <c r="S381" s="25">
        <f>'REPRO SEPTIEMBRE'!M422</f>
        <v>4426.8</v>
      </c>
      <c r="T381" s="28">
        <v>2</v>
      </c>
      <c r="U381" s="25">
        <f>'REPRO SEPTIEMBRE'!N422</f>
        <v>4426.8</v>
      </c>
      <c r="V381" s="24">
        <v>0</v>
      </c>
      <c r="W381" s="25">
        <v>0</v>
      </c>
      <c r="X381" s="24">
        <v>0</v>
      </c>
      <c r="Y381" s="25">
        <v>0</v>
      </c>
      <c r="Z381" s="24">
        <v>0</v>
      </c>
      <c r="AA381" s="25">
        <v>0</v>
      </c>
      <c r="AB381" s="27">
        <v>0</v>
      </c>
      <c r="AC381" s="25">
        <v>0</v>
      </c>
      <c r="AD381" s="25">
        <f t="shared" si="14"/>
        <v>0</v>
      </c>
      <c r="AE381" s="25">
        <v>0</v>
      </c>
      <c r="AF381" s="25">
        <f t="shared" si="1"/>
        <v>42240</v>
      </c>
      <c r="AG381" s="25">
        <f t="shared" si="2"/>
        <v>3520</v>
      </c>
      <c r="AH381" s="25">
        <v>0</v>
      </c>
      <c r="AI381" s="25">
        <v>0</v>
      </c>
      <c r="AJ381" s="25">
        <v>0</v>
      </c>
      <c r="AK381" s="30">
        <f t="shared" si="3"/>
        <v>12373.6</v>
      </c>
      <c r="AL381" s="16"/>
      <c r="AM381" s="16"/>
      <c r="AN381" s="16"/>
    </row>
    <row r="382" spans="1:40" ht="15.75" customHeight="1">
      <c r="A382" s="16"/>
      <c r="B382" s="31">
        <v>363</v>
      </c>
      <c r="C382" s="423"/>
      <c r="D382" s="36" t="s">
        <v>46</v>
      </c>
      <c r="E382" s="23">
        <v>71.400000000000006</v>
      </c>
      <c r="F382" s="28">
        <v>1</v>
      </c>
      <c r="G382" s="25">
        <f>'REPRO SEPTIEMBRE'!G423</f>
        <v>0</v>
      </c>
      <c r="H382" s="28">
        <v>1</v>
      </c>
      <c r="I382" s="25">
        <f>'REPRO SEPTIEMBRE'!H423</f>
        <v>0</v>
      </c>
      <c r="J382" s="28">
        <v>1</v>
      </c>
      <c r="K382" s="25">
        <f>'REPRO SEPTIEMBRE'!I423</f>
        <v>0</v>
      </c>
      <c r="L382" s="28">
        <v>1</v>
      </c>
      <c r="M382" s="35">
        <f>'REPRO SEPTIEMBRE'!J423</f>
        <v>0</v>
      </c>
      <c r="N382" s="28">
        <v>1</v>
      </c>
      <c r="O382" s="25">
        <f>'REPRO SEPTIEMBRE'!K423</f>
        <v>0</v>
      </c>
      <c r="P382" s="28">
        <v>1</v>
      </c>
      <c r="Q382" s="25">
        <f>'REPRO SEPTIEMBRE'!L423</f>
        <v>0</v>
      </c>
      <c r="R382" s="28">
        <v>1</v>
      </c>
      <c r="S382" s="25">
        <f>'REPRO SEPTIEMBRE'!M423</f>
        <v>2213.4</v>
      </c>
      <c r="T382" s="28">
        <v>1</v>
      </c>
      <c r="U382" s="25">
        <f>'REPRO SEPTIEMBRE'!N423</f>
        <v>2213.4</v>
      </c>
      <c r="V382" s="24">
        <v>0</v>
      </c>
      <c r="W382" s="25">
        <v>0</v>
      </c>
      <c r="X382" s="24">
        <v>0</v>
      </c>
      <c r="Y382" s="25">
        <v>0</v>
      </c>
      <c r="Z382" s="24">
        <v>0</v>
      </c>
      <c r="AA382" s="25">
        <v>0</v>
      </c>
      <c r="AB382" s="27">
        <v>0</v>
      </c>
      <c r="AC382" s="25">
        <v>0</v>
      </c>
      <c r="AD382" s="25">
        <f t="shared" si="14"/>
        <v>0</v>
      </c>
      <c r="AE382" s="25">
        <v>0</v>
      </c>
      <c r="AF382" s="25">
        <f t="shared" si="1"/>
        <v>21120</v>
      </c>
      <c r="AG382" s="25">
        <f t="shared" si="2"/>
        <v>1760</v>
      </c>
      <c r="AH382" s="25">
        <v>0</v>
      </c>
      <c r="AI382" s="25">
        <v>0</v>
      </c>
      <c r="AJ382" s="25">
        <v>0</v>
      </c>
      <c r="AK382" s="30">
        <f t="shared" si="3"/>
        <v>6186.8</v>
      </c>
      <c r="AL382" s="16"/>
      <c r="AM382" s="16"/>
      <c r="AN382" s="16"/>
    </row>
    <row r="383" spans="1:40" ht="15.75" customHeight="1">
      <c r="A383" s="16"/>
      <c r="B383" s="31">
        <v>364</v>
      </c>
      <c r="C383" s="423"/>
      <c r="D383" s="50" t="s">
        <v>36</v>
      </c>
      <c r="E383" s="23">
        <v>72.540000000000006</v>
      </c>
      <c r="F383" s="28">
        <v>4</v>
      </c>
      <c r="G383" s="25">
        <f>'REPRO SEPTIEMBRE'!G424</f>
        <v>0</v>
      </c>
      <c r="H383" s="28">
        <v>4</v>
      </c>
      <c r="I383" s="25">
        <f>'REPRO SEPTIEMBRE'!H424</f>
        <v>0</v>
      </c>
      <c r="J383" s="28">
        <v>4</v>
      </c>
      <c r="K383" s="25">
        <f>'REPRO SEPTIEMBRE'!I424</f>
        <v>0</v>
      </c>
      <c r="L383" s="28">
        <v>4</v>
      </c>
      <c r="M383" s="35">
        <f>'REPRO SEPTIEMBRE'!J424</f>
        <v>0</v>
      </c>
      <c r="N383" s="28">
        <v>4</v>
      </c>
      <c r="O383" s="25">
        <f>'REPRO SEPTIEMBRE'!K424</f>
        <v>0</v>
      </c>
      <c r="P383" s="28">
        <v>4</v>
      </c>
      <c r="Q383" s="25">
        <f>'REPRO SEPTIEMBRE'!L424</f>
        <v>0</v>
      </c>
      <c r="R383" s="28">
        <v>4</v>
      </c>
      <c r="S383" s="25">
        <f>'REPRO SEPTIEMBRE'!M424</f>
        <v>8994.9600000000009</v>
      </c>
      <c r="T383" s="28">
        <v>4</v>
      </c>
      <c r="U383" s="25">
        <f>'REPRO SEPTIEMBRE'!N424</f>
        <v>8994.9600000000009</v>
      </c>
      <c r="V383" s="24">
        <v>0</v>
      </c>
      <c r="W383" s="25">
        <v>0</v>
      </c>
      <c r="X383" s="24">
        <v>0</v>
      </c>
      <c r="Y383" s="25">
        <v>0</v>
      </c>
      <c r="Z383" s="24">
        <v>0</v>
      </c>
      <c r="AA383" s="25">
        <v>0</v>
      </c>
      <c r="AB383" s="27">
        <v>0</v>
      </c>
      <c r="AC383" s="25">
        <v>0</v>
      </c>
      <c r="AD383" s="25">
        <f t="shared" si="14"/>
        <v>900</v>
      </c>
      <c r="AE383" s="25">
        <v>75</v>
      </c>
      <c r="AF383" s="25">
        <f t="shared" si="1"/>
        <v>84480</v>
      </c>
      <c r="AG383" s="25">
        <f t="shared" si="2"/>
        <v>7040</v>
      </c>
      <c r="AH383" s="25">
        <v>0</v>
      </c>
      <c r="AI383" s="25">
        <v>0</v>
      </c>
      <c r="AJ383" s="25">
        <v>0</v>
      </c>
      <c r="AK383" s="30">
        <f t="shared" si="3"/>
        <v>25104.920000000002</v>
      </c>
      <c r="AL383" s="16"/>
      <c r="AM383" s="16"/>
      <c r="AN383" s="16"/>
    </row>
    <row r="384" spans="1:40" ht="15.75" customHeight="1">
      <c r="A384" s="16"/>
      <c r="B384" s="21">
        <v>365</v>
      </c>
      <c r="C384" s="445"/>
      <c r="D384" s="50" t="s">
        <v>37</v>
      </c>
      <c r="E384" s="23">
        <v>71.400000000000006</v>
      </c>
      <c r="F384" s="28">
        <v>1</v>
      </c>
      <c r="G384" s="25">
        <f>'REPRO SEPTIEMBRE'!G425</f>
        <v>0</v>
      </c>
      <c r="H384" s="28">
        <v>1</v>
      </c>
      <c r="I384" s="25">
        <f>'REPRO SEPTIEMBRE'!H425</f>
        <v>0</v>
      </c>
      <c r="J384" s="28">
        <v>1</v>
      </c>
      <c r="K384" s="25">
        <f>'REPRO SEPTIEMBRE'!I425</f>
        <v>0</v>
      </c>
      <c r="L384" s="28">
        <v>1</v>
      </c>
      <c r="M384" s="35">
        <f>'REPRO SEPTIEMBRE'!J425</f>
        <v>0</v>
      </c>
      <c r="N384" s="28">
        <v>1</v>
      </c>
      <c r="O384" s="25">
        <f>'REPRO SEPTIEMBRE'!K425</f>
        <v>0</v>
      </c>
      <c r="P384" s="28">
        <v>1</v>
      </c>
      <c r="Q384" s="25">
        <f>'REPRO SEPTIEMBRE'!L425</f>
        <v>0</v>
      </c>
      <c r="R384" s="28">
        <v>1</v>
      </c>
      <c r="S384" s="25">
        <f>'REPRO SEPTIEMBRE'!M425</f>
        <v>2213.4</v>
      </c>
      <c r="T384" s="28">
        <v>1</v>
      </c>
      <c r="U384" s="25">
        <f>'REPRO SEPTIEMBRE'!N425</f>
        <v>2213.4</v>
      </c>
      <c r="V384" s="24">
        <v>0</v>
      </c>
      <c r="W384" s="25">
        <v>0</v>
      </c>
      <c r="X384" s="24">
        <v>0</v>
      </c>
      <c r="Y384" s="25">
        <v>0</v>
      </c>
      <c r="Z384" s="24">
        <v>0</v>
      </c>
      <c r="AA384" s="25">
        <v>0</v>
      </c>
      <c r="AB384" s="27">
        <v>0</v>
      </c>
      <c r="AC384" s="25">
        <v>0</v>
      </c>
      <c r="AD384" s="25">
        <f t="shared" si="14"/>
        <v>0</v>
      </c>
      <c r="AE384" s="25">
        <v>0</v>
      </c>
      <c r="AF384" s="25">
        <f t="shared" si="1"/>
        <v>21120</v>
      </c>
      <c r="AG384" s="25">
        <f t="shared" si="2"/>
        <v>1760</v>
      </c>
      <c r="AH384" s="25">
        <v>0</v>
      </c>
      <c r="AI384" s="25">
        <v>0</v>
      </c>
      <c r="AJ384" s="25">
        <v>0</v>
      </c>
      <c r="AK384" s="30">
        <f t="shared" si="3"/>
        <v>6186.8</v>
      </c>
      <c r="AL384" s="16"/>
      <c r="AM384" s="16"/>
      <c r="AN384" s="16"/>
    </row>
    <row r="385" spans="1:40" ht="15.75" customHeight="1">
      <c r="A385" s="16"/>
      <c r="B385" s="31">
        <v>366</v>
      </c>
      <c r="C385" s="444" t="s">
        <v>84</v>
      </c>
      <c r="D385" s="37" t="s">
        <v>36</v>
      </c>
      <c r="E385" s="23">
        <v>72.540000000000006</v>
      </c>
      <c r="F385" s="28">
        <v>20</v>
      </c>
      <c r="G385" s="25">
        <f>'REPRO SEPTIEMBRE'!G431</f>
        <v>44974.8</v>
      </c>
      <c r="H385" s="28">
        <v>20</v>
      </c>
      <c r="I385" s="25">
        <f>'REPRO SEPTIEMBRE'!H431</f>
        <v>40622.400000000009</v>
      </c>
      <c r="J385" s="28">
        <v>20</v>
      </c>
      <c r="K385" s="25">
        <f>'REPRO SEPTIEMBRE'!I431</f>
        <v>44974.8</v>
      </c>
      <c r="L385" s="28">
        <v>20</v>
      </c>
      <c r="M385" s="35">
        <f>'REPRO SEPTIEMBRE'!J431</f>
        <v>43524.000000000007</v>
      </c>
      <c r="N385" s="28">
        <v>20</v>
      </c>
      <c r="O385" s="25">
        <f>'REPRO SEPTIEMBRE'!K431</f>
        <v>44974.8</v>
      </c>
      <c r="P385" s="28">
        <v>20</v>
      </c>
      <c r="Q385" s="25">
        <f>'REPRO SEPTIEMBRE'!L431</f>
        <v>43524.000000000007</v>
      </c>
      <c r="R385" s="28">
        <v>20</v>
      </c>
      <c r="S385" s="25">
        <f>'REPRO SEPTIEMBRE'!M431</f>
        <v>44974.8</v>
      </c>
      <c r="T385" s="28">
        <v>20</v>
      </c>
      <c r="U385" s="25">
        <f>'REPRO SEPTIEMBRE'!N431</f>
        <v>0</v>
      </c>
      <c r="V385" s="24">
        <v>0</v>
      </c>
      <c r="W385" s="25">
        <v>0</v>
      </c>
      <c r="X385" s="24">
        <v>0</v>
      </c>
      <c r="Y385" s="25">
        <v>0</v>
      </c>
      <c r="Z385" s="24">
        <v>0</v>
      </c>
      <c r="AA385" s="25">
        <v>0</v>
      </c>
      <c r="AB385" s="27">
        <v>0</v>
      </c>
      <c r="AC385" s="25">
        <v>0</v>
      </c>
      <c r="AD385" s="25">
        <f t="shared" si="14"/>
        <v>17100</v>
      </c>
      <c r="AE385" s="25">
        <v>1425</v>
      </c>
      <c r="AF385" s="25">
        <f t="shared" si="1"/>
        <v>422400</v>
      </c>
      <c r="AG385" s="25">
        <f t="shared" si="2"/>
        <v>35200</v>
      </c>
      <c r="AH385" s="25">
        <v>0</v>
      </c>
      <c r="AI385" s="25">
        <v>0</v>
      </c>
      <c r="AJ385" s="25">
        <v>0</v>
      </c>
      <c r="AK385" s="30">
        <f t="shared" si="3"/>
        <v>344194.60000000003</v>
      </c>
      <c r="AL385" s="16"/>
      <c r="AM385" s="16"/>
      <c r="AN385" s="16"/>
    </row>
    <row r="386" spans="1:40" ht="15.75" customHeight="1">
      <c r="A386" s="16"/>
      <c r="B386" s="21">
        <v>367</v>
      </c>
      <c r="C386" s="423"/>
      <c r="D386" s="36" t="s">
        <v>52</v>
      </c>
      <c r="E386" s="23">
        <v>73.59</v>
      </c>
      <c r="F386" s="28">
        <v>17</v>
      </c>
      <c r="G386" s="25">
        <f>'REPRO SEPTIEMBRE'!G432</f>
        <v>38781.93</v>
      </c>
      <c r="H386" s="28">
        <v>17</v>
      </c>
      <c r="I386" s="25">
        <f>'REPRO SEPTIEMBRE'!H432</f>
        <v>35028.839999999997</v>
      </c>
      <c r="J386" s="28">
        <v>17</v>
      </c>
      <c r="K386" s="25">
        <f>'REPRO SEPTIEMBRE'!I432</f>
        <v>38781.93</v>
      </c>
      <c r="L386" s="28">
        <v>17</v>
      </c>
      <c r="M386" s="35">
        <f>'REPRO SEPTIEMBRE'!J432</f>
        <v>37530.9</v>
      </c>
      <c r="N386" s="28">
        <v>17</v>
      </c>
      <c r="O386" s="25">
        <f>'REPRO SEPTIEMBRE'!K432</f>
        <v>38781.93</v>
      </c>
      <c r="P386" s="28">
        <v>17</v>
      </c>
      <c r="Q386" s="25">
        <f>'REPRO SEPTIEMBRE'!L432</f>
        <v>37530.9</v>
      </c>
      <c r="R386" s="28">
        <v>17</v>
      </c>
      <c r="S386" s="25">
        <f>'REPRO SEPTIEMBRE'!M432</f>
        <v>38781.93</v>
      </c>
      <c r="T386" s="28">
        <v>17</v>
      </c>
      <c r="U386" s="25">
        <f>'REPRO SEPTIEMBRE'!N432</f>
        <v>0</v>
      </c>
      <c r="V386" s="24">
        <v>0</v>
      </c>
      <c r="W386" s="25">
        <v>0</v>
      </c>
      <c r="X386" s="24">
        <v>0</v>
      </c>
      <c r="Y386" s="25">
        <v>0</v>
      </c>
      <c r="Z386" s="24">
        <v>0</v>
      </c>
      <c r="AA386" s="25">
        <v>0</v>
      </c>
      <c r="AB386" s="27">
        <v>0</v>
      </c>
      <c r="AC386" s="25">
        <v>0</v>
      </c>
      <c r="AD386" s="25">
        <f t="shared" si="14"/>
        <v>15300</v>
      </c>
      <c r="AE386" s="25">
        <v>1275</v>
      </c>
      <c r="AF386" s="25">
        <f t="shared" si="1"/>
        <v>359040</v>
      </c>
      <c r="AG386" s="25">
        <f t="shared" si="2"/>
        <v>29920</v>
      </c>
      <c r="AH386" s="25">
        <v>0</v>
      </c>
      <c r="AI386" s="25">
        <v>0</v>
      </c>
      <c r="AJ386" s="25">
        <v>0</v>
      </c>
      <c r="AK386" s="30">
        <f t="shared" si="3"/>
        <v>296413.36</v>
      </c>
      <c r="AL386" s="16"/>
      <c r="AM386" s="16"/>
      <c r="AN386" s="16"/>
    </row>
    <row r="387" spans="1:40" ht="15.75" customHeight="1">
      <c r="A387" s="16"/>
      <c r="B387" s="21">
        <v>368</v>
      </c>
      <c r="C387" s="423"/>
      <c r="D387" s="36" t="s">
        <v>53</v>
      </c>
      <c r="E387" s="23">
        <v>74.63</v>
      </c>
      <c r="F387" s="28">
        <v>12</v>
      </c>
      <c r="G387" s="25">
        <f>'REPRO SEPTIEMBRE'!G433</f>
        <v>27762.359999999997</v>
      </c>
      <c r="H387" s="28">
        <v>12</v>
      </c>
      <c r="I387" s="25">
        <f>'REPRO SEPTIEMBRE'!H433</f>
        <v>25075.68</v>
      </c>
      <c r="J387" s="28">
        <v>12</v>
      </c>
      <c r="K387" s="25">
        <f>'REPRO SEPTIEMBRE'!I433</f>
        <v>27762.359999999997</v>
      </c>
      <c r="L387" s="28">
        <v>12</v>
      </c>
      <c r="M387" s="35">
        <f>'REPRO SEPTIEMBRE'!J433</f>
        <v>26866.799999999999</v>
      </c>
      <c r="N387" s="28">
        <v>12</v>
      </c>
      <c r="O387" s="25">
        <f>'REPRO SEPTIEMBRE'!K433</f>
        <v>27762.359999999997</v>
      </c>
      <c r="P387" s="28">
        <v>12</v>
      </c>
      <c r="Q387" s="25">
        <f>'REPRO SEPTIEMBRE'!L433</f>
        <v>26866.799999999999</v>
      </c>
      <c r="R387" s="28">
        <v>12</v>
      </c>
      <c r="S387" s="25">
        <f>'REPRO SEPTIEMBRE'!M433</f>
        <v>27762.359999999997</v>
      </c>
      <c r="T387" s="28">
        <v>12</v>
      </c>
      <c r="U387" s="25">
        <f>'REPRO SEPTIEMBRE'!N433</f>
        <v>0</v>
      </c>
      <c r="V387" s="24">
        <v>0</v>
      </c>
      <c r="W387" s="25">
        <v>0</v>
      </c>
      <c r="X387" s="24">
        <v>0</v>
      </c>
      <c r="Y387" s="25">
        <v>0</v>
      </c>
      <c r="Z387" s="24">
        <v>0</v>
      </c>
      <c r="AA387" s="25">
        <v>0</v>
      </c>
      <c r="AB387" s="27">
        <v>0</v>
      </c>
      <c r="AC387" s="25">
        <v>0</v>
      </c>
      <c r="AD387" s="25">
        <f t="shared" si="14"/>
        <v>0</v>
      </c>
      <c r="AE387" s="25">
        <v>0</v>
      </c>
      <c r="AF387" s="25">
        <f t="shared" si="1"/>
        <v>253440</v>
      </c>
      <c r="AG387" s="25">
        <f t="shared" si="2"/>
        <v>21120</v>
      </c>
      <c r="AH387" s="25">
        <v>0</v>
      </c>
      <c r="AI387" s="25">
        <v>0</v>
      </c>
      <c r="AJ387" s="25">
        <v>0</v>
      </c>
      <c r="AK387" s="30">
        <f t="shared" si="3"/>
        <v>210978.71999999997</v>
      </c>
      <c r="AL387" s="16"/>
      <c r="AM387" s="16"/>
      <c r="AN387" s="16"/>
    </row>
    <row r="388" spans="1:40" ht="15.75" customHeight="1">
      <c r="A388" s="16"/>
      <c r="B388" s="31">
        <v>369</v>
      </c>
      <c r="C388" s="423"/>
      <c r="D388" s="36" t="s">
        <v>53</v>
      </c>
      <c r="E388" s="23">
        <v>74.63</v>
      </c>
      <c r="F388" s="28">
        <v>1</v>
      </c>
      <c r="G388" s="25">
        <f>'REPRO SEPTIEMBRE'!G434</f>
        <v>2313.5299999999997</v>
      </c>
      <c r="H388" s="28">
        <v>1</v>
      </c>
      <c r="I388" s="25">
        <f>'REPRO SEPTIEMBRE'!H434</f>
        <v>0</v>
      </c>
      <c r="J388" s="28">
        <v>1</v>
      </c>
      <c r="K388" s="25">
        <f>'REPRO SEPTIEMBRE'!I434</f>
        <v>0</v>
      </c>
      <c r="L388" s="28">
        <v>1</v>
      </c>
      <c r="M388" s="35">
        <f>'REPRO SEPTIEMBRE'!J434</f>
        <v>0</v>
      </c>
      <c r="N388" s="28">
        <v>1</v>
      </c>
      <c r="O388" s="25">
        <f>'REPRO SEPTIEMBRE'!K434</f>
        <v>0</v>
      </c>
      <c r="P388" s="28">
        <v>1</v>
      </c>
      <c r="Q388" s="25">
        <f>'REPRO SEPTIEMBRE'!L434</f>
        <v>0</v>
      </c>
      <c r="R388" s="28">
        <v>1</v>
      </c>
      <c r="S388" s="25">
        <f>'REPRO SEPTIEMBRE'!M434</f>
        <v>0</v>
      </c>
      <c r="T388" s="28">
        <v>1</v>
      </c>
      <c r="U388" s="25">
        <f>'REPRO SEPTIEMBRE'!N434</f>
        <v>0</v>
      </c>
      <c r="V388" s="24">
        <v>0</v>
      </c>
      <c r="W388" s="25">
        <v>0</v>
      </c>
      <c r="X388" s="24">
        <v>0</v>
      </c>
      <c r="Y388" s="25">
        <v>0</v>
      </c>
      <c r="Z388" s="24">
        <v>0</v>
      </c>
      <c r="AA388" s="25">
        <v>0</v>
      </c>
      <c r="AB388" s="27">
        <v>0</v>
      </c>
      <c r="AC388" s="25">
        <v>0</v>
      </c>
      <c r="AD388" s="25">
        <f t="shared" si="14"/>
        <v>0</v>
      </c>
      <c r="AE388" s="25">
        <v>0</v>
      </c>
      <c r="AF388" s="25">
        <f t="shared" si="1"/>
        <v>21120</v>
      </c>
      <c r="AG388" s="25">
        <f t="shared" si="2"/>
        <v>1760</v>
      </c>
      <c r="AH388" s="25">
        <v>0</v>
      </c>
      <c r="AI388" s="25">
        <v>0</v>
      </c>
      <c r="AJ388" s="25">
        <v>0</v>
      </c>
      <c r="AK388" s="30">
        <f t="shared" si="3"/>
        <v>4073.5299999999997</v>
      </c>
      <c r="AL388" s="16"/>
      <c r="AM388" s="16"/>
      <c r="AN388" s="16"/>
    </row>
    <row r="389" spans="1:40" ht="15.75" customHeight="1">
      <c r="A389" s="16"/>
      <c r="B389" s="31">
        <v>370</v>
      </c>
      <c r="C389" s="423"/>
      <c r="D389" s="36" t="s">
        <v>53</v>
      </c>
      <c r="E389" s="23">
        <v>74.63</v>
      </c>
      <c r="F389" s="28">
        <v>1</v>
      </c>
      <c r="G389" s="25">
        <f>'REPRO SEPTIEMBRE'!G435</f>
        <v>0</v>
      </c>
      <c r="H389" s="28">
        <v>1</v>
      </c>
      <c r="I389" s="25">
        <f>'REPRO SEPTIEMBRE'!H435</f>
        <v>3209.0899999999997</v>
      </c>
      <c r="J389" s="28">
        <v>1</v>
      </c>
      <c r="K389" s="25">
        <f>'REPRO SEPTIEMBRE'!I435</f>
        <v>2313.5299999999997</v>
      </c>
      <c r="L389" s="28">
        <v>1</v>
      </c>
      <c r="M389" s="35">
        <f>'REPRO SEPTIEMBRE'!J435</f>
        <v>0</v>
      </c>
      <c r="N389" s="28">
        <v>1</v>
      </c>
      <c r="O389" s="25">
        <f>'REPRO SEPTIEMBRE'!K435</f>
        <v>0</v>
      </c>
      <c r="P389" s="28">
        <v>1</v>
      </c>
      <c r="Q389" s="25">
        <f>'REPRO SEPTIEMBRE'!L435</f>
        <v>0</v>
      </c>
      <c r="R389" s="28">
        <v>1</v>
      </c>
      <c r="S389" s="25">
        <f>'REPRO SEPTIEMBRE'!M435</f>
        <v>0</v>
      </c>
      <c r="T389" s="28">
        <v>1</v>
      </c>
      <c r="U389" s="25">
        <f>'REPRO SEPTIEMBRE'!N435</f>
        <v>0</v>
      </c>
      <c r="V389" s="24">
        <v>0</v>
      </c>
      <c r="W389" s="25">
        <v>0</v>
      </c>
      <c r="X389" s="24">
        <v>0</v>
      </c>
      <c r="Y389" s="25">
        <v>0</v>
      </c>
      <c r="Z389" s="24">
        <v>0</v>
      </c>
      <c r="AA389" s="25">
        <v>0</v>
      </c>
      <c r="AB389" s="27">
        <v>0</v>
      </c>
      <c r="AC389" s="25">
        <v>0</v>
      </c>
      <c r="AD389" s="25">
        <f t="shared" si="14"/>
        <v>0</v>
      </c>
      <c r="AE389" s="25">
        <v>0</v>
      </c>
      <c r="AF389" s="25">
        <f t="shared" si="1"/>
        <v>21120</v>
      </c>
      <c r="AG389" s="25">
        <f t="shared" si="2"/>
        <v>1760</v>
      </c>
      <c r="AH389" s="25">
        <v>0</v>
      </c>
      <c r="AI389" s="25">
        <v>0</v>
      </c>
      <c r="AJ389" s="25">
        <v>0</v>
      </c>
      <c r="AK389" s="30">
        <f t="shared" si="3"/>
        <v>7282.619999999999</v>
      </c>
      <c r="AL389" s="16"/>
      <c r="AM389" s="16"/>
      <c r="AN389" s="16"/>
    </row>
    <row r="390" spans="1:40" ht="15.75" customHeight="1">
      <c r="A390" s="16"/>
      <c r="B390" s="31">
        <v>371</v>
      </c>
      <c r="C390" s="423"/>
      <c r="D390" s="36" t="s">
        <v>53</v>
      </c>
      <c r="E390" s="23">
        <v>74.63</v>
      </c>
      <c r="F390" s="28">
        <v>1</v>
      </c>
      <c r="G390" s="25">
        <f>'REPRO SEPTIEMBRE'!G436</f>
        <v>0</v>
      </c>
      <c r="H390" s="28">
        <v>1</v>
      </c>
      <c r="I390" s="25">
        <f>'REPRO SEPTIEMBRE'!H436</f>
        <v>0</v>
      </c>
      <c r="J390" s="28">
        <v>1</v>
      </c>
      <c r="K390" s="25">
        <f>'REPRO SEPTIEMBRE'!I436</f>
        <v>0</v>
      </c>
      <c r="L390" s="28">
        <v>1</v>
      </c>
      <c r="M390" s="35">
        <f>'REPRO SEPTIEMBRE'!J436</f>
        <v>2238.8999999999996</v>
      </c>
      <c r="N390" s="28">
        <v>1</v>
      </c>
      <c r="O390" s="25">
        <f>'REPRO SEPTIEMBRE'!K436</f>
        <v>2313.5299999999997</v>
      </c>
      <c r="P390" s="28">
        <v>1</v>
      </c>
      <c r="Q390" s="25">
        <f>'REPRO SEPTIEMBRE'!L436</f>
        <v>2238.8999999999996</v>
      </c>
      <c r="R390" s="28">
        <v>1</v>
      </c>
      <c r="S390" s="25">
        <f>'REPRO SEPTIEMBRE'!M436</f>
        <v>0</v>
      </c>
      <c r="T390" s="28">
        <v>1</v>
      </c>
      <c r="U390" s="25">
        <f>'REPRO SEPTIEMBRE'!N436</f>
        <v>0</v>
      </c>
      <c r="V390" s="24">
        <v>0</v>
      </c>
      <c r="W390" s="25">
        <v>0</v>
      </c>
      <c r="X390" s="24">
        <v>0</v>
      </c>
      <c r="Y390" s="25">
        <v>0</v>
      </c>
      <c r="Z390" s="24">
        <v>0</v>
      </c>
      <c r="AA390" s="25">
        <v>0</v>
      </c>
      <c r="AB390" s="27">
        <v>0</v>
      </c>
      <c r="AC390" s="25">
        <v>0</v>
      </c>
      <c r="AD390" s="25">
        <f t="shared" si="14"/>
        <v>0</v>
      </c>
      <c r="AE390" s="25">
        <v>0</v>
      </c>
      <c r="AF390" s="25">
        <f t="shared" si="1"/>
        <v>21120</v>
      </c>
      <c r="AG390" s="25">
        <f t="shared" si="2"/>
        <v>1760</v>
      </c>
      <c r="AH390" s="25">
        <v>0</v>
      </c>
      <c r="AI390" s="25">
        <v>0</v>
      </c>
      <c r="AJ390" s="25">
        <v>0</v>
      </c>
      <c r="AK390" s="30">
        <f t="shared" si="3"/>
        <v>8551.3299999999981</v>
      </c>
      <c r="AL390" s="16"/>
      <c r="AM390" s="16"/>
      <c r="AN390" s="16"/>
    </row>
    <row r="391" spans="1:40" ht="15.75" customHeight="1">
      <c r="A391" s="16"/>
      <c r="B391" s="21">
        <v>372</v>
      </c>
      <c r="C391" s="423"/>
      <c r="D391" s="36" t="s">
        <v>80</v>
      </c>
      <c r="E391" s="23">
        <v>71.400000000000006</v>
      </c>
      <c r="F391" s="28">
        <v>5</v>
      </c>
      <c r="G391" s="25">
        <f>'REPRO SEPTIEMBRE'!G437</f>
        <v>11067</v>
      </c>
      <c r="H391" s="28">
        <v>5</v>
      </c>
      <c r="I391" s="25">
        <f>'REPRO SEPTIEMBRE'!H437</f>
        <v>9996</v>
      </c>
      <c r="J391" s="28">
        <v>5</v>
      </c>
      <c r="K391" s="25">
        <f>'REPRO SEPTIEMBRE'!I437</f>
        <v>11067</v>
      </c>
      <c r="L391" s="28">
        <v>5</v>
      </c>
      <c r="M391" s="35">
        <f>'REPRO SEPTIEMBRE'!J437</f>
        <v>10710</v>
      </c>
      <c r="N391" s="28">
        <v>5</v>
      </c>
      <c r="O391" s="25">
        <f>'REPRO SEPTIEMBRE'!K437</f>
        <v>11067</v>
      </c>
      <c r="P391" s="28">
        <v>5</v>
      </c>
      <c r="Q391" s="25">
        <f>'REPRO SEPTIEMBRE'!L437</f>
        <v>10710</v>
      </c>
      <c r="R391" s="28">
        <v>5</v>
      </c>
      <c r="S391" s="25">
        <f>'REPRO SEPTIEMBRE'!M437</f>
        <v>11067</v>
      </c>
      <c r="T391" s="28">
        <v>5</v>
      </c>
      <c r="U391" s="25">
        <f>'REPRO SEPTIEMBRE'!N437</f>
        <v>0</v>
      </c>
      <c r="V391" s="24">
        <v>0</v>
      </c>
      <c r="W391" s="25">
        <v>0</v>
      </c>
      <c r="X391" s="24">
        <v>0</v>
      </c>
      <c r="Y391" s="25">
        <v>0</v>
      </c>
      <c r="Z391" s="24">
        <v>0</v>
      </c>
      <c r="AA391" s="25">
        <v>0</v>
      </c>
      <c r="AB391" s="27">
        <v>0</v>
      </c>
      <c r="AC391" s="25">
        <v>0</v>
      </c>
      <c r="AD391" s="25">
        <f t="shared" si="14"/>
        <v>0</v>
      </c>
      <c r="AE391" s="25">
        <v>0</v>
      </c>
      <c r="AF391" s="25">
        <f t="shared" si="1"/>
        <v>105600</v>
      </c>
      <c r="AG391" s="25">
        <f t="shared" si="2"/>
        <v>8800</v>
      </c>
      <c r="AH391" s="25">
        <v>0</v>
      </c>
      <c r="AI391" s="25">
        <v>0</v>
      </c>
      <c r="AJ391" s="25">
        <v>0</v>
      </c>
      <c r="AK391" s="30">
        <f t="shared" si="3"/>
        <v>84484</v>
      </c>
      <c r="AL391" s="16"/>
      <c r="AM391" s="16"/>
      <c r="AN391" s="16"/>
    </row>
    <row r="392" spans="1:40" ht="15.75" customHeight="1">
      <c r="A392" s="16"/>
      <c r="B392" s="31">
        <v>373</v>
      </c>
      <c r="C392" s="423"/>
      <c r="D392" s="36" t="s">
        <v>81</v>
      </c>
      <c r="E392" s="23">
        <v>71.400000000000006</v>
      </c>
      <c r="F392" s="28">
        <v>1</v>
      </c>
      <c r="G392" s="25">
        <f>'REPRO SEPTIEMBRE'!G438</f>
        <v>2213.4</v>
      </c>
      <c r="H392" s="28">
        <v>1</v>
      </c>
      <c r="I392" s="25">
        <f>'REPRO SEPTIEMBRE'!H438</f>
        <v>1999.2000000000003</v>
      </c>
      <c r="J392" s="28">
        <v>1</v>
      </c>
      <c r="K392" s="25">
        <f>'REPRO SEPTIEMBRE'!I438</f>
        <v>2213.4</v>
      </c>
      <c r="L392" s="28">
        <v>1</v>
      </c>
      <c r="M392" s="35">
        <f>'REPRO SEPTIEMBRE'!J438</f>
        <v>2142</v>
      </c>
      <c r="N392" s="28">
        <v>1</v>
      </c>
      <c r="O392" s="25">
        <f>'REPRO SEPTIEMBRE'!K438</f>
        <v>2213.4</v>
      </c>
      <c r="P392" s="28">
        <v>1</v>
      </c>
      <c r="Q392" s="25">
        <f>'REPRO SEPTIEMBRE'!L438</f>
        <v>2142</v>
      </c>
      <c r="R392" s="28">
        <v>1</v>
      </c>
      <c r="S392" s="25">
        <f>'REPRO SEPTIEMBRE'!M438</f>
        <v>2213.4</v>
      </c>
      <c r="T392" s="28">
        <v>1</v>
      </c>
      <c r="U392" s="25">
        <f>'REPRO SEPTIEMBRE'!N438</f>
        <v>0</v>
      </c>
      <c r="V392" s="24">
        <v>0</v>
      </c>
      <c r="W392" s="25">
        <v>0</v>
      </c>
      <c r="X392" s="24">
        <v>0</v>
      </c>
      <c r="Y392" s="25">
        <v>0</v>
      </c>
      <c r="Z392" s="24">
        <v>0</v>
      </c>
      <c r="AA392" s="25">
        <v>0</v>
      </c>
      <c r="AB392" s="27">
        <v>0</v>
      </c>
      <c r="AC392" s="25">
        <v>0</v>
      </c>
      <c r="AD392" s="25">
        <f t="shared" si="14"/>
        <v>0</v>
      </c>
      <c r="AE392" s="25">
        <v>0</v>
      </c>
      <c r="AF392" s="25">
        <f t="shared" si="1"/>
        <v>21120</v>
      </c>
      <c r="AG392" s="25">
        <f t="shared" si="2"/>
        <v>1760</v>
      </c>
      <c r="AH392" s="25">
        <v>0</v>
      </c>
      <c r="AI392" s="25">
        <v>0</v>
      </c>
      <c r="AJ392" s="25">
        <v>0</v>
      </c>
      <c r="AK392" s="30">
        <f t="shared" si="3"/>
        <v>16896.8</v>
      </c>
      <c r="AL392" s="16"/>
      <c r="AM392" s="16"/>
      <c r="AN392" s="16"/>
    </row>
    <row r="393" spans="1:40" ht="15.75" customHeight="1">
      <c r="A393" s="16"/>
      <c r="B393" s="31">
        <v>374</v>
      </c>
      <c r="C393" s="423"/>
      <c r="D393" s="36" t="s">
        <v>37</v>
      </c>
      <c r="E393" s="23">
        <v>71.400000000000006</v>
      </c>
      <c r="F393" s="28">
        <v>4</v>
      </c>
      <c r="G393" s="25">
        <f>'REPRO SEPTIEMBRE'!G439</f>
        <v>8853.6</v>
      </c>
      <c r="H393" s="28">
        <v>4</v>
      </c>
      <c r="I393" s="25">
        <f>'REPRO SEPTIEMBRE'!H439</f>
        <v>7996.8000000000011</v>
      </c>
      <c r="J393" s="28">
        <v>4</v>
      </c>
      <c r="K393" s="25">
        <f>'REPRO SEPTIEMBRE'!I439</f>
        <v>8853.6</v>
      </c>
      <c r="L393" s="28">
        <v>4</v>
      </c>
      <c r="M393" s="35">
        <f>'REPRO SEPTIEMBRE'!J439</f>
        <v>8568</v>
      </c>
      <c r="N393" s="28">
        <v>4</v>
      </c>
      <c r="O393" s="25">
        <f>'REPRO SEPTIEMBRE'!K439</f>
        <v>8853.6</v>
      </c>
      <c r="P393" s="28">
        <v>4</v>
      </c>
      <c r="Q393" s="25">
        <f>'REPRO SEPTIEMBRE'!L439</f>
        <v>8568</v>
      </c>
      <c r="R393" s="28">
        <v>4</v>
      </c>
      <c r="S393" s="25">
        <f>'REPRO SEPTIEMBRE'!M439</f>
        <v>8853.6</v>
      </c>
      <c r="T393" s="28">
        <v>4</v>
      </c>
      <c r="U393" s="25">
        <f>'REPRO SEPTIEMBRE'!N439</f>
        <v>0</v>
      </c>
      <c r="V393" s="24">
        <v>0</v>
      </c>
      <c r="W393" s="25">
        <v>0</v>
      </c>
      <c r="X393" s="24">
        <v>0</v>
      </c>
      <c r="Y393" s="25">
        <v>0</v>
      </c>
      <c r="Z393" s="24">
        <v>0</v>
      </c>
      <c r="AA393" s="25">
        <v>0</v>
      </c>
      <c r="AB393" s="27">
        <v>0</v>
      </c>
      <c r="AC393" s="25">
        <v>0</v>
      </c>
      <c r="AD393" s="25">
        <f t="shared" si="14"/>
        <v>0</v>
      </c>
      <c r="AE393" s="25">
        <v>0</v>
      </c>
      <c r="AF393" s="25">
        <f t="shared" si="1"/>
        <v>84480</v>
      </c>
      <c r="AG393" s="25">
        <f t="shared" si="2"/>
        <v>7040</v>
      </c>
      <c r="AH393" s="25">
        <v>0</v>
      </c>
      <c r="AI393" s="25">
        <v>0</v>
      </c>
      <c r="AJ393" s="25">
        <v>0</v>
      </c>
      <c r="AK393" s="30">
        <f t="shared" si="3"/>
        <v>67587.199999999997</v>
      </c>
      <c r="AL393" s="16"/>
      <c r="AM393" s="16"/>
      <c r="AN393" s="16"/>
    </row>
    <row r="394" spans="1:40" ht="15.75" customHeight="1">
      <c r="A394" s="16"/>
      <c r="B394" s="31">
        <v>375</v>
      </c>
      <c r="C394" s="423"/>
      <c r="D394" s="36" t="s">
        <v>74</v>
      </c>
      <c r="E394" s="23">
        <v>73.59</v>
      </c>
      <c r="F394" s="28">
        <v>4</v>
      </c>
      <c r="G394" s="25">
        <f>'REPRO SEPTIEMBRE'!G440</f>
        <v>9125.16</v>
      </c>
      <c r="H394" s="28">
        <v>4</v>
      </c>
      <c r="I394" s="25">
        <f>'REPRO SEPTIEMBRE'!H440</f>
        <v>8242.08</v>
      </c>
      <c r="J394" s="28">
        <v>4</v>
      </c>
      <c r="K394" s="25">
        <f>'REPRO SEPTIEMBRE'!I440</f>
        <v>9125.16</v>
      </c>
      <c r="L394" s="28">
        <v>4</v>
      </c>
      <c r="M394" s="35">
        <f>'REPRO SEPTIEMBRE'!J440</f>
        <v>8830.8000000000011</v>
      </c>
      <c r="N394" s="28">
        <v>4</v>
      </c>
      <c r="O394" s="25">
        <f>'REPRO SEPTIEMBRE'!K440</f>
        <v>9125.16</v>
      </c>
      <c r="P394" s="28">
        <v>4</v>
      </c>
      <c r="Q394" s="25">
        <f>'REPRO SEPTIEMBRE'!L440</f>
        <v>8830.8000000000011</v>
      </c>
      <c r="R394" s="28">
        <v>4</v>
      </c>
      <c r="S394" s="25">
        <f>'REPRO SEPTIEMBRE'!M440</f>
        <v>9125.16</v>
      </c>
      <c r="T394" s="28">
        <v>4</v>
      </c>
      <c r="U394" s="25">
        <f>'REPRO SEPTIEMBRE'!N440</f>
        <v>0</v>
      </c>
      <c r="V394" s="24">
        <v>0</v>
      </c>
      <c r="W394" s="25">
        <v>0</v>
      </c>
      <c r="X394" s="24">
        <v>0</v>
      </c>
      <c r="Y394" s="25">
        <v>0</v>
      </c>
      <c r="Z394" s="24">
        <v>0</v>
      </c>
      <c r="AA394" s="25">
        <v>0</v>
      </c>
      <c r="AB394" s="27">
        <v>0</v>
      </c>
      <c r="AC394" s="25">
        <v>0</v>
      </c>
      <c r="AD394" s="25">
        <f t="shared" si="14"/>
        <v>0</v>
      </c>
      <c r="AE394" s="25">
        <v>0</v>
      </c>
      <c r="AF394" s="25">
        <f t="shared" si="1"/>
        <v>84480</v>
      </c>
      <c r="AG394" s="25">
        <f t="shared" si="2"/>
        <v>7040</v>
      </c>
      <c r="AH394" s="25">
        <v>0</v>
      </c>
      <c r="AI394" s="25">
        <v>0</v>
      </c>
      <c r="AJ394" s="25">
        <v>0</v>
      </c>
      <c r="AK394" s="30">
        <f t="shared" si="3"/>
        <v>69444.320000000007</v>
      </c>
      <c r="AL394" s="16"/>
      <c r="AM394" s="16"/>
      <c r="AN394" s="16"/>
    </row>
    <row r="395" spans="1:40" ht="15.75" customHeight="1">
      <c r="A395" s="16"/>
      <c r="B395" s="21">
        <v>376</v>
      </c>
      <c r="C395" s="423"/>
      <c r="D395" s="36" t="s">
        <v>42</v>
      </c>
      <c r="E395" s="23">
        <v>74.63</v>
      </c>
      <c r="F395" s="28">
        <v>1</v>
      </c>
      <c r="G395" s="25">
        <f>'REPRO SEPTIEMBRE'!G441</f>
        <v>2313.5299999999997</v>
      </c>
      <c r="H395" s="28">
        <v>1</v>
      </c>
      <c r="I395" s="25">
        <f>'REPRO SEPTIEMBRE'!H441</f>
        <v>2089.64</v>
      </c>
      <c r="J395" s="28">
        <v>1</v>
      </c>
      <c r="K395" s="25">
        <f>'REPRO SEPTIEMBRE'!I441</f>
        <v>2313.5299999999997</v>
      </c>
      <c r="L395" s="28">
        <v>1</v>
      </c>
      <c r="M395" s="35">
        <f>'REPRO SEPTIEMBRE'!J441</f>
        <v>2238.8999999999996</v>
      </c>
      <c r="N395" s="28">
        <v>1</v>
      </c>
      <c r="O395" s="25">
        <f>'REPRO SEPTIEMBRE'!K441</f>
        <v>2313.5299999999997</v>
      </c>
      <c r="P395" s="28">
        <v>1</v>
      </c>
      <c r="Q395" s="25">
        <f>'REPRO SEPTIEMBRE'!L441</f>
        <v>2238.8999999999996</v>
      </c>
      <c r="R395" s="28">
        <v>1</v>
      </c>
      <c r="S395" s="25">
        <f>'REPRO SEPTIEMBRE'!M441</f>
        <v>2313.5299999999997</v>
      </c>
      <c r="T395" s="28">
        <v>1</v>
      </c>
      <c r="U395" s="25">
        <f>'REPRO SEPTIEMBRE'!N441</f>
        <v>0</v>
      </c>
      <c r="V395" s="24">
        <v>0</v>
      </c>
      <c r="W395" s="25">
        <v>0</v>
      </c>
      <c r="X395" s="24">
        <v>0</v>
      </c>
      <c r="Y395" s="25">
        <v>0</v>
      </c>
      <c r="Z395" s="24">
        <v>0</v>
      </c>
      <c r="AA395" s="25">
        <v>0</v>
      </c>
      <c r="AB395" s="27">
        <v>0</v>
      </c>
      <c r="AC395" s="25">
        <v>0</v>
      </c>
      <c r="AD395" s="25">
        <f t="shared" si="14"/>
        <v>0</v>
      </c>
      <c r="AE395" s="25">
        <v>0</v>
      </c>
      <c r="AF395" s="25">
        <f t="shared" si="1"/>
        <v>21120</v>
      </c>
      <c r="AG395" s="25">
        <f t="shared" si="2"/>
        <v>1760</v>
      </c>
      <c r="AH395" s="25">
        <v>0</v>
      </c>
      <c r="AI395" s="25">
        <v>0</v>
      </c>
      <c r="AJ395" s="25">
        <v>0</v>
      </c>
      <c r="AK395" s="30">
        <f t="shared" si="3"/>
        <v>17581.559999999998</v>
      </c>
      <c r="AL395" s="16"/>
      <c r="AM395" s="16"/>
      <c r="AN395" s="16"/>
    </row>
    <row r="396" spans="1:40" ht="15.75" customHeight="1">
      <c r="A396" s="16"/>
      <c r="B396" s="31">
        <v>377</v>
      </c>
      <c r="C396" s="423"/>
      <c r="D396" s="36" t="s">
        <v>85</v>
      </c>
      <c r="E396" s="23">
        <v>72.540000000000006</v>
      </c>
      <c r="F396" s="28">
        <v>1</v>
      </c>
      <c r="G396" s="25">
        <f>'REPRO SEPTIEMBRE'!G442</f>
        <v>2248.7400000000002</v>
      </c>
      <c r="H396" s="28">
        <v>1</v>
      </c>
      <c r="I396" s="25">
        <f>'REPRO SEPTIEMBRE'!H442</f>
        <v>2031.1200000000001</v>
      </c>
      <c r="J396" s="28">
        <v>1</v>
      </c>
      <c r="K396" s="25">
        <f>'REPRO SEPTIEMBRE'!I442</f>
        <v>2248.7400000000002</v>
      </c>
      <c r="L396" s="28">
        <v>1</v>
      </c>
      <c r="M396" s="35">
        <f>'REPRO SEPTIEMBRE'!J442</f>
        <v>2176.2000000000003</v>
      </c>
      <c r="N396" s="28">
        <v>1</v>
      </c>
      <c r="O396" s="25">
        <f>'REPRO SEPTIEMBRE'!K442</f>
        <v>2248.7400000000002</v>
      </c>
      <c r="P396" s="28">
        <v>1</v>
      </c>
      <c r="Q396" s="25">
        <f>'REPRO SEPTIEMBRE'!L442</f>
        <v>2176.2000000000003</v>
      </c>
      <c r="R396" s="28">
        <v>1</v>
      </c>
      <c r="S396" s="25">
        <f>'REPRO SEPTIEMBRE'!M442</f>
        <v>2248.7400000000002</v>
      </c>
      <c r="T396" s="28">
        <v>1</v>
      </c>
      <c r="U396" s="25">
        <f>'REPRO SEPTIEMBRE'!N442</f>
        <v>0</v>
      </c>
      <c r="V396" s="24">
        <v>0</v>
      </c>
      <c r="W396" s="25">
        <v>0</v>
      </c>
      <c r="X396" s="24">
        <v>0</v>
      </c>
      <c r="Y396" s="25">
        <v>0</v>
      </c>
      <c r="Z396" s="24">
        <v>0</v>
      </c>
      <c r="AA396" s="25">
        <v>0</v>
      </c>
      <c r="AB396" s="27">
        <v>0</v>
      </c>
      <c r="AC396" s="25">
        <v>0</v>
      </c>
      <c r="AD396" s="25">
        <f t="shared" si="14"/>
        <v>0</v>
      </c>
      <c r="AE396" s="25">
        <v>0</v>
      </c>
      <c r="AF396" s="25">
        <f t="shared" si="1"/>
        <v>21120</v>
      </c>
      <c r="AG396" s="25">
        <f t="shared" si="2"/>
        <v>1760</v>
      </c>
      <c r="AH396" s="25">
        <v>0</v>
      </c>
      <c r="AI396" s="25">
        <v>0</v>
      </c>
      <c r="AJ396" s="25">
        <v>0</v>
      </c>
      <c r="AK396" s="30">
        <f t="shared" si="3"/>
        <v>17138.480000000003</v>
      </c>
      <c r="AL396" s="16"/>
      <c r="AM396" s="16"/>
      <c r="AN396" s="16"/>
    </row>
    <row r="397" spans="1:40" ht="15.75" customHeight="1">
      <c r="A397" s="16"/>
      <c r="B397" s="31">
        <v>378</v>
      </c>
      <c r="C397" s="423"/>
      <c r="D397" s="36" t="s">
        <v>38</v>
      </c>
      <c r="E397" s="23">
        <v>71.400000000000006</v>
      </c>
      <c r="F397" s="28">
        <v>1</v>
      </c>
      <c r="G397" s="25">
        <f>'REPRO SEPTIEMBRE'!G443</f>
        <v>2213.4</v>
      </c>
      <c r="H397" s="28">
        <v>1</v>
      </c>
      <c r="I397" s="25">
        <f>'REPRO SEPTIEMBRE'!H443</f>
        <v>1999.2000000000003</v>
      </c>
      <c r="J397" s="28">
        <v>1</v>
      </c>
      <c r="K397" s="25">
        <f>'REPRO SEPTIEMBRE'!I443</f>
        <v>2213.4</v>
      </c>
      <c r="L397" s="28">
        <v>1</v>
      </c>
      <c r="M397" s="35">
        <f>'REPRO SEPTIEMBRE'!J443</f>
        <v>2142</v>
      </c>
      <c r="N397" s="28">
        <v>1</v>
      </c>
      <c r="O397" s="25">
        <f>'REPRO SEPTIEMBRE'!K443</f>
        <v>2213.4</v>
      </c>
      <c r="P397" s="28">
        <v>1</v>
      </c>
      <c r="Q397" s="25">
        <f>'REPRO SEPTIEMBRE'!L443</f>
        <v>2142</v>
      </c>
      <c r="R397" s="28">
        <v>1</v>
      </c>
      <c r="S397" s="25">
        <f>'REPRO SEPTIEMBRE'!M443</f>
        <v>2213.4</v>
      </c>
      <c r="T397" s="28">
        <v>1</v>
      </c>
      <c r="U397" s="25">
        <f>'REPRO SEPTIEMBRE'!N443</f>
        <v>0</v>
      </c>
      <c r="V397" s="24">
        <v>0</v>
      </c>
      <c r="W397" s="25">
        <v>0</v>
      </c>
      <c r="X397" s="24">
        <v>0</v>
      </c>
      <c r="Y397" s="25">
        <v>0</v>
      </c>
      <c r="Z397" s="24">
        <v>0</v>
      </c>
      <c r="AA397" s="25">
        <v>0</v>
      </c>
      <c r="AB397" s="27">
        <v>0</v>
      </c>
      <c r="AC397" s="25">
        <v>0</v>
      </c>
      <c r="AD397" s="25">
        <f t="shared" si="14"/>
        <v>0</v>
      </c>
      <c r="AE397" s="25">
        <v>0</v>
      </c>
      <c r="AF397" s="25">
        <f t="shared" si="1"/>
        <v>21120</v>
      </c>
      <c r="AG397" s="25">
        <f t="shared" si="2"/>
        <v>1760</v>
      </c>
      <c r="AH397" s="25">
        <v>0</v>
      </c>
      <c r="AI397" s="25">
        <v>0</v>
      </c>
      <c r="AJ397" s="25">
        <v>0</v>
      </c>
      <c r="AK397" s="30">
        <f t="shared" si="3"/>
        <v>16896.8</v>
      </c>
      <c r="AL397" s="16"/>
      <c r="AM397" s="16"/>
      <c r="AN397" s="16"/>
    </row>
    <row r="398" spans="1:40" ht="15.75" customHeight="1">
      <c r="A398" s="16"/>
      <c r="B398" s="31">
        <v>379</v>
      </c>
      <c r="C398" s="423"/>
      <c r="D398" s="36" t="s">
        <v>38</v>
      </c>
      <c r="E398" s="23">
        <v>71.400000000000006</v>
      </c>
      <c r="F398" s="28">
        <v>1</v>
      </c>
      <c r="G398" s="25">
        <f>'REPRO SEPTIEMBRE'!G444</f>
        <v>2213.4</v>
      </c>
      <c r="H398" s="28">
        <v>1</v>
      </c>
      <c r="I398" s="25">
        <f>'REPRO SEPTIEMBRE'!H444</f>
        <v>1999.2000000000003</v>
      </c>
      <c r="J398" s="28">
        <v>1</v>
      </c>
      <c r="K398" s="25">
        <f>'REPRO SEPTIEMBRE'!I444</f>
        <v>357</v>
      </c>
      <c r="L398" s="28">
        <v>1</v>
      </c>
      <c r="M398" s="35">
        <f>'REPRO SEPTIEMBRE'!J444</f>
        <v>0</v>
      </c>
      <c r="N398" s="28">
        <v>1</v>
      </c>
      <c r="O398" s="25">
        <f>'REPRO SEPTIEMBRE'!K444</f>
        <v>0</v>
      </c>
      <c r="P398" s="28">
        <v>1</v>
      </c>
      <c r="Q398" s="25">
        <f>'REPRO SEPTIEMBRE'!L444</f>
        <v>0</v>
      </c>
      <c r="R398" s="28">
        <v>1</v>
      </c>
      <c r="S398" s="25">
        <f>'REPRO SEPTIEMBRE'!M444</f>
        <v>2213.4</v>
      </c>
      <c r="T398" s="28">
        <v>1</v>
      </c>
      <c r="U398" s="25">
        <f>'REPRO SEPTIEMBRE'!N444</f>
        <v>0</v>
      </c>
      <c r="V398" s="24">
        <v>0</v>
      </c>
      <c r="W398" s="25">
        <v>0</v>
      </c>
      <c r="X398" s="24">
        <v>0</v>
      </c>
      <c r="Y398" s="25">
        <v>0</v>
      </c>
      <c r="Z398" s="24">
        <v>0</v>
      </c>
      <c r="AA398" s="25">
        <v>0</v>
      </c>
      <c r="AB398" s="27">
        <v>0</v>
      </c>
      <c r="AC398" s="25">
        <v>0</v>
      </c>
      <c r="AD398" s="25">
        <f t="shared" si="14"/>
        <v>0</v>
      </c>
      <c r="AE398" s="25">
        <v>0</v>
      </c>
      <c r="AF398" s="25">
        <f t="shared" si="1"/>
        <v>21120</v>
      </c>
      <c r="AG398" s="25">
        <f t="shared" si="2"/>
        <v>1760</v>
      </c>
      <c r="AH398" s="25">
        <v>0</v>
      </c>
      <c r="AI398" s="25">
        <v>0</v>
      </c>
      <c r="AJ398" s="25">
        <v>0</v>
      </c>
      <c r="AK398" s="30">
        <f t="shared" si="3"/>
        <v>8543</v>
      </c>
      <c r="AL398" s="16"/>
      <c r="AM398" s="16"/>
      <c r="AN398" s="16"/>
    </row>
    <row r="399" spans="1:40" ht="15.75" customHeight="1">
      <c r="A399" s="16"/>
      <c r="B399" s="21">
        <v>380</v>
      </c>
      <c r="C399" s="423"/>
      <c r="D399" s="36" t="s">
        <v>70</v>
      </c>
      <c r="E399" s="23">
        <v>80.86</v>
      </c>
      <c r="F399" s="28">
        <v>1</v>
      </c>
      <c r="G399" s="25">
        <f>'REPRO SEPTIEMBRE'!G445</f>
        <v>2506.66</v>
      </c>
      <c r="H399" s="28">
        <v>1</v>
      </c>
      <c r="I399" s="25">
        <f>'REPRO SEPTIEMBRE'!H445</f>
        <v>2264.08</v>
      </c>
      <c r="J399" s="28">
        <v>1</v>
      </c>
      <c r="K399" s="25">
        <f>'REPRO SEPTIEMBRE'!I445</f>
        <v>2506.66</v>
      </c>
      <c r="L399" s="28">
        <v>1</v>
      </c>
      <c r="M399" s="35">
        <f>'REPRO SEPTIEMBRE'!J445</f>
        <v>2425.8000000000002</v>
      </c>
      <c r="N399" s="28">
        <v>1</v>
      </c>
      <c r="O399" s="25">
        <f>'REPRO SEPTIEMBRE'!K445</f>
        <v>2506.66</v>
      </c>
      <c r="P399" s="28">
        <v>1</v>
      </c>
      <c r="Q399" s="25">
        <f>'REPRO SEPTIEMBRE'!L445</f>
        <v>2425.8000000000002</v>
      </c>
      <c r="R399" s="28">
        <v>1</v>
      </c>
      <c r="S399" s="25">
        <f>'REPRO SEPTIEMBRE'!M445</f>
        <v>2506.66</v>
      </c>
      <c r="T399" s="28">
        <v>1</v>
      </c>
      <c r="U399" s="25">
        <f>'REPRO SEPTIEMBRE'!N445</f>
        <v>0</v>
      </c>
      <c r="V399" s="24">
        <v>0</v>
      </c>
      <c r="W399" s="25">
        <v>0</v>
      </c>
      <c r="X399" s="24">
        <v>0</v>
      </c>
      <c r="Y399" s="25">
        <v>0</v>
      </c>
      <c r="Z399" s="24">
        <v>0</v>
      </c>
      <c r="AA399" s="25">
        <v>0</v>
      </c>
      <c r="AB399" s="27">
        <v>0</v>
      </c>
      <c r="AC399" s="25">
        <v>0</v>
      </c>
      <c r="AD399" s="25">
        <f t="shared" si="14"/>
        <v>0</v>
      </c>
      <c r="AE399" s="25">
        <v>0</v>
      </c>
      <c r="AF399" s="25">
        <f t="shared" si="1"/>
        <v>21120</v>
      </c>
      <c r="AG399" s="25">
        <f t="shared" si="2"/>
        <v>1760</v>
      </c>
      <c r="AH399" s="25">
        <v>0</v>
      </c>
      <c r="AI399" s="25">
        <v>0</v>
      </c>
      <c r="AJ399" s="25">
        <v>0</v>
      </c>
      <c r="AK399" s="30">
        <f t="shared" si="3"/>
        <v>18902.32</v>
      </c>
      <c r="AL399" s="16"/>
      <c r="AM399" s="16"/>
      <c r="AN399" s="16"/>
    </row>
    <row r="400" spans="1:40" ht="15.75" customHeight="1">
      <c r="A400" s="16"/>
      <c r="B400" s="31">
        <v>381</v>
      </c>
      <c r="C400" s="423"/>
      <c r="D400" s="36" t="s">
        <v>45</v>
      </c>
      <c r="E400" s="23">
        <v>78.25</v>
      </c>
      <c r="F400" s="28">
        <v>20</v>
      </c>
      <c r="G400" s="25">
        <f>'REPRO SEPTIEMBRE'!G446</f>
        <v>48515</v>
      </c>
      <c r="H400" s="28">
        <v>20</v>
      </c>
      <c r="I400" s="25">
        <f>'REPRO SEPTIEMBRE'!H446</f>
        <v>43820</v>
      </c>
      <c r="J400" s="28">
        <v>20</v>
      </c>
      <c r="K400" s="25">
        <f>'REPRO SEPTIEMBRE'!I446</f>
        <v>48515</v>
      </c>
      <c r="L400" s="28">
        <v>20</v>
      </c>
      <c r="M400" s="35">
        <f>'REPRO SEPTIEMBRE'!J446</f>
        <v>46950</v>
      </c>
      <c r="N400" s="28">
        <v>20</v>
      </c>
      <c r="O400" s="25">
        <f>'REPRO SEPTIEMBRE'!K446</f>
        <v>48515</v>
      </c>
      <c r="P400" s="28">
        <v>20</v>
      </c>
      <c r="Q400" s="25">
        <f>'REPRO SEPTIEMBRE'!L446</f>
        <v>46950</v>
      </c>
      <c r="R400" s="28">
        <v>20</v>
      </c>
      <c r="S400" s="25">
        <f>'REPRO SEPTIEMBRE'!M446</f>
        <v>48515</v>
      </c>
      <c r="T400" s="28">
        <v>20</v>
      </c>
      <c r="U400" s="25">
        <f>'REPRO SEPTIEMBRE'!N446</f>
        <v>0</v>
      </c>
      <c r="V400" s="24">
        <v>0</v>
      </c>
      <c r="W400" s="25">
        <v>0</v>
      </c>
      <c r="X400" s="24">
        <v>0</v>
      </c>
      <c r="Y400" s="25">
        <v>0</v>
      </c>
      <c r="Z400" s="24">
        <v>0</v>
      </c>
      <c r="AA400" s="25">
        <v>0</v>
      </c>
      <c r="AB400" s="27">
        <v>0</v>
      </c>
      <c r="AC400" s="25">
        <v>0</v>
      </c>
      <c r="AD400" s="25">
        <f t="shared" si="14"/>
        <v>0</v>
      </c>
      <c r="AE400" s="25">
        <v>0</v>
      </c>
      <c r="AF400" s="25">
        <f t="shared" si="1"/>
        <v>422400</v>
      </c>
      <c r="AG400" s="25">
        <f t="shared" si="2"/>
        <v>35200</v>
      </c>
      <c r="AH400" s="25">
        <v>0</v>
      </c>
      <c r="AI400" s="25">
        <v>0</v>
      </c>
      <c r="AJ400" s="25">
        <v>0</v>
      </c>
      <c r="AK400" s="30">
        <f t="shared" si="3"/>
        <v>366980</v>
      </c>
      <c r="AL400" s="16"/>
      <c r="AM400" s="16"/>
      <c r="AN400" s="16"/>
    </row>
    <row r="401" spans="1:40" ht="15.75" customHeight="1">
      <c r="A401" s="16"/>
      <c r="B401" s="31">
        <v>382</v>
      </c>
      <c r="C401" s="423"/>
      <c r="D401" s="36" t="s">
        <v>86</v>
      </c>
      <c r="E401" s="23">
        <v>72.540000000000006</v>
      </c>
      <c r="F401" s="28">
        <v>2</v>
      </c>
      <c r="G401" s="25">
        <f>'REPRO SEPTIEMBRE'!G447</f>
        <v>4497.4800000000005</v>
      </c>
      <c r="H401" s="28">
        <v>2</v>
      </c>
      <c r="I401" s="25">
        <f>'REPRO SEPTIEMBRE'!H447</f>
        <v>4062.2400000000002</v>
      </c>
      <c r="J401" s="28">
        <v>2</v>
      </c>
      <c r="K401" s="25">
        <f>'REPRO SEPTIEMBRE'!I447</f>
        <v>4497.4800000000005</v>
      </c>
      <c r="L401" s="28">
        <v>2</v>
      </c>
      <c r="M401" s="35">
        <f>'REPRO SEPTIEMBRE'!J447</f>
        <v>4352.4000000000005</v>
      </c>
      <c r="N401" s="28">
        <v>2</v>
      </c>
      <c r="O401" s="25">
        <f>'REPRO SEPTIEMBRE'!K447</f>
        <v>4497.4800000000005</v>
      </c>
      <c r="P401" s="28">
        <v>2</v>
      </c>
      <c r="Q401" s="25">
        <f>'REPRO SEPTIEMBRE'!L447</f>
        <v>4352.4000000000005</v>
      </c>
      <c r="R401" s="28">
        <v>2</v>
      </c>
      <c r="S401" s="25">
        <f>'REPRO SEPTIEMBRE'!M447</f>
        <v>4497.4800000000005</v>
      </c>
      <c r="T401" s="28">
        <v>2</v>
      </c>
      <c r="U401" s="25">
        <f>'REPRO SEPTIEMBRE'!N447</f>
        <v>0</v>
      </c>
      <c r="V401" s="24">
        <v>0</v>
      </c>
      <c r="W401" s="25">
        <v>0</v>
      </c>
      <c r="X401" s="24">
        <v>0</v>
      </c>
      <c r="Y401" s="25">
        <v>0</v>
      </c>
      <c r="Z401" s="24">
        <v>0</v>
      </c>
      <c r="AA401" s="25">
        <v>0</v>
      </c>
      <c r="AB401" s="27">
        <v>0</v>
      </c>
      <c r="AC401" s="25">
        <v>0</v>
      </c>
      <c r="AD401" s="25">
        <f t="shared" si="14"/>
        <v>0</v>
      </c>
      <c r="AE401" s="25">
        <v>0</v>
      </c>
      <c r="AF401" s="25">
        <f t="shared" si="1"/>
        <v>42240</v>
      </c>
      <c r="AG401" s="25">
        <f t="shared" si="2"/>
        <v>3520</v>
      </c>
      <c r="AH401" s="25">
        <v>0</v>
      </c>
      <c r="AI401" s="25">
        <v>0</v>
      </c>
      <c r="AJ401" s="25">
        <v>0</v>
      </c>
      <c r="AK401" s="30">
        <f t="shared" si="3"/>
        <v>34276.960000000006</v>
      </c>
      <c r="AL401" s="16"/>
      <c r="AM401" s="16"/>
      <c r="AN401" s="16"/>
    </row>
    <row r="402" spans="1:40" ht="15.75" customHeight="1">
      <c r="A402" s="16"/>
      <c r="B402" s="31">
        <v>383</v>
      </c>
      <c r="C402" s="423"/>
      <c r="D402" s="36" t="s">
        <v>46</v>
      </c>
      <c r="E402" s="23">
        <v>71.400000000000006</v>
      </c>
      <c r="F402" s="28">
        <v>38</v>
      </c>
      <c r="G402" s="25">
        <f>'REPRO SEPTIEMBRE'!G448</f>
        <v>84109.200000000012</v>
      </c>
      <c r="H402" s="28">
        <v>38</v>
      </c>
      <c r="I402" s="25">
        <f>'REPRO SEPTIEMBRE'!H448</f>
        <v>75969.600000000006</v>
      </c>
      <c r="J402" s="28">
        <v>38</v>
      </c>
      <c r="K402" s="25">
        <f>'REPRO SEPTIEMBRE'!I448</f>
        <v>84109.200000000012</v>
      </c>
      <c r="L402" s="28">
        <v>38</v>
      </c>
      <c r="M402" s="35">
        <f>'REPRO SEPTIEMBRE'!J448</f>
        <v>81396.000000000015</v>
      </c>
      <c r="N402" s="28">
        <v>38</v>
      </c>
      <c r="O402" s="25">
        <f>'REPRO SEPTIEMBRE'!K448</f>
        <v>84109.200000000012</v>
      </c>
      <c r="P402" s="28">
        <v>38</v>
      </c>
      <c r="Q402" s="25">
        <f>'REPRO SEPTIEMBRE'!L448</f>
        <v>81396.000000000015</v>
      </c>
      <c r="R402" s="28">
        <v>38</v>
      </c>
      <c r="S402" s="25">
        <f>'REPRO SEPTIEMBRE'!M448</f>
        <v>84109.200000000012</v>
      </c>
      <c r="T402" s="28">
        <v>38</v>
      </c>
      <c r="U402" s="25">
        <f>'REPRO SEPTIEMBRE'!N448</f>
        <v>0</v>
      </c>
      <c r="V402" s="24">
        <v>0</v>
      </c>
      <c r="W402" s="25">
        <v>0</v>
      </c>
      <c r="X402" s="24">
        <v>0</v>
      </c>
      <c r="Y402" s="25">
        <v>0</v>
      </c>
      <c r="Z402" s="24">
        <v>0</v>
      </c>
      <c r="AA402" s="25">
        <v>0</v>
      </c>
      <c r="AB402" s="27">
        <v>0</v>
      </c>
      <c r="AC402" s="25">
        <v>0</v>
      </c>
      <c r="AD402" s="25">
        <f t="shared" si="14"/>
        <v>0</v>
      </c>
      <c r="AE402" s="25">
        <v>0</v>
      </c>
      <c r="AF402" s="25">
        <f t="shared" si="1"/>
        <v>802560</v>
      </c>
      <c r="AG402" s="25">
        <f t="shared" si="2"/>
        <v>66880</v>
      </c>
      <c r="AH402" s="25">
        <v>0</v>
      </c>
      <c r="AI402" s="25">
        <v>0</v>
      </c>
      <c r="AJ402" s="25">
        <v>0</v>
      </c>
      <c r="AK402" s="30">
        <f t="shared" si="3"/>
        <v>642078.40000000014</v>
      </c>
      <c r="AL402" s="16"/>
      <c r="AM402" s="16"/>
      <c r="AN402" s="16"/>
    </row>
    <row r="403" spans="1:40" ht="15.75" customHeight="1">
      <c r="A403" s="16"/>
      <c r="B403" s="21">
        <v>384</v>
      </c>
      <c r="C403" s="423"/>
      <c r="D403" s="36" t="s">
        <v>50</v>
      </c>
      <c r="E403" s="23">
        <v>71.400000000000006</v>
      </c>
      <c r="F403" s="28">
        <v>26</v>
      </c>
      <c r="G403" s="25">
        <f>'REPRO SEPTIEMBRE'!G449</f>
        <v>57548.4</v>
      </c>
      <c r="H403" s="28">
        <v>26</v>
      </c>
      <c r="I403" s="25">
        <f>'REPRO SEPTIEMBRE'!H449</f>
        <v>51979.200000000004</v>
      </c>
      <c r="J403" s="28">
        <v>26</v>
      </c>
      <c r="K403" s="25">
        <f>'REPRO SEPTIEMBRE'!I449</f>
        <v>57548.4</v>
      </c>
      <c r="L403" s="28">
        <v>26</v>
      </c>
      <c r="M403" s="35">
        <f>'REPRO SEPTIEMBRE'!J449</f>
        <v>55692</v>
      </c>
      <c r="N403" s="28">
        <v>26</v>
      </c>
      <c r="O403" s="25">
        <f>'REPRO SEPTIEMBRE'!K449</f>
        <v>57548.4</v>
      </c>
      <c r="P403" s="28">
        <v>26</v>
      </c>
      <c r="Q403" s="25">
        <f>'REPRO SEPTIEMBRE'!L449</f>
        <v>55692</v>
      </c>
      <c r="R403" s="28">
        <v>26</v>
      </c>
      <c r="S403" s="25">
        <f>'REPRO SEPTIEMBRE'!M449</f>
        <v>57548.4</v>
      </c>
      <c r="T403" s="28">
        <v>26</v>
      </c>
      <c r="U403" s="25">
        <f>'REPRO SEPTIEMBRE'!N449</f>
        <v>0</v>
      </c>
      <c r="V403" s="24">
        <v>0</v>
      </c>
      <c r="W403" s="25">
        <v>0</v>
      </c>
      <c r="X403" s="24">
        <v>0</v>
      </c>
      <c r="Y403" s="25">
        <v>0</v>
      </c>
      <c r="Z403" s="24">
        <v>0</v>
      </c>
      <c r="AA403" s="25">
        <v>0</v>
      </c>
      <c r="AB403" s="27">
        <v>0</v>
      </c>
      <c r="AC403" s="25">
        <v>0</v>
      </c>
      <c r="AD403" s="25">
        <f t="shared" si="14"/>
        <v>0</v>
      </c>
      <c r="AE403" s="25">
        <v>0</v>
      </c>
      <c r="AF403" s="25">
        <f t="shared" si="1"/>
        <v>549120</v>
      </c>
      <c r="AG403" s="25">
        <f t="shared" si="2"/>
        <v>45760</v>
      </c>
      <c r="AH403" s="25">
        <v>0</v>
      </c>
      <c r="AI403" s="25">
        <v>0</v>
      </c>
      <c r="AJ403" s="25">
        <v>0</v>
      </c>
      <c r="AK403" s="30">
        <f t="shared" si="3"/>
        <v>439316.80000000005</v>
      </c>
      <c r="AL403" s="16"/>
      <c r="AM403" s="16"/>
      <c r="AN403" s="16"/>
    </row>
    <row r="404" spans="1:40" ht="15.75" customHeight="1">
      <c r="A404" s="16"/>
      <c r="B404" s="31">
        <v>385</v>
      </c>
      <c r="C404" s="423"/>
      <c r="D404" s="36" t="s">
        <v>47</v>
      </c>
      <c r="E404" s="23">
        <v>72.540000000000006</v>
      </c>
      <c r="F404" s="28">
        <v>1</v>
      </c>
      <c r="G404" s="25">
        <f>'REPRO SEPTIEMBRE'!G450</f>
        <v>2248.7400000000002</v>
      </c>
      <c r="H404" s="28">
        <v>1</v>
      </c>
      <c r="I404" s="25">
        <f>'REPRO SEPTIEMBRE'!H450</f>
        <v>2031.1200000000001</v>
      </c>
      <c r="J404" s="28">
        <v>1</v>
      </c>
      <c r="K404" s="25">
        <f>'REPRO SEPTIEMBRE'!I450</f>
        <v>2248.7400000000002</v>
      </c>
      <c r="L404" s="28">
        <v>1</v>
      </c>
      <c r="M404" s="35">
        <f>'REPRO SEPTIEMBRE'!J450</f>
        <v>2176.2000000000003</v>
      </c>
      <c r="N404" s="28">
        <v>1</v>
      </c>
      <c r="O404" s="25">
        <f>'REPRO SEPTIEMBRE'!K450</f>
        <v>2248.7400000000002</v>
      </c>
      <c r="P404" s="28">
        <v>1</v>
      </c>
      <c r="Q404" s="25">
        <f>'REPRO SEPTIEMBRE'!L450</f>
        <v>2176.2000000000003</v>
      </c>
      <c r="R404" s="28">
        <v>1</v>
      </c>
      <c r="S404" s="25">
        <f>'REPRO SEPTIEMBRE'!M450</f>
        <v>2248.7400000000002</v>
      </c>
      <c r="T404" s="28">
        <v>1</v>
      </c>
      <c r="U404" s="25">
        <f>'REPRO SEPTIEMBRE'!N450</f>
        <v>0</v>
      </c>
      <c r="V404" s="24">
        <v>0</v>
      </c>
      <c r="W404" s="25">
        <v>0</v>
      </c>
      <c r="X404" s="24">
        <v>0</v>
      </c>
      <c r="Y404" s="25">
        <v>0</v>
      </c>
      <c r="Z404" s="24">
        <v>0</v>
      </c>
      <c r="AA404" s="25">
        <v>0</v>
      </c>
      <c r="AB404" s="27">
        <v>0</v>
      </c>
      <c r="AC404" s="25">
        <v>0</v>
      </c>
      <c r="AD404" s="25">
        <f t="shared" si="14"/>
        <v>0</v>
      </c>
      <c r="AE404" s="25">
        <v>0</v>
      </c>
      <c r="AF404" s="25">
        <f t="shared" si="1"/>
        <v>21120</v>
      </c>
      <c r="AG404" s="25">
        <f t="shared" si="2"/>
        <v>1760</v>
      </c>
      <c r="AH404" s="25">
        <v>0</v>
      </c>
      <c r="AI404" s="25">
        <v>0</v>
      </c>
      <c r="AJ404" s="25">
        <v>0</v>
      </c>
      <c r="AK404" s="30">
        <f t="shared" si="3"/>
        <v>17138.480000000003</v>
      </c>
      <c r="AL404" s="16"/>
      <c r="AM404" s="16"/>
      <c r="AN404" s="16"/>
    </row>
    <row r="405" spans="1:40" ht="15.75" customHeight="1">
      <c r="A405" s="16"/>
      <c r="B405" s="21">
        <v>386</v>
      </c>
      <c r="C405" s="423"/>
      <c r="D405" s="36" t="s">
        <v>65</v>
      </c>
      <c r="E405" s="23">
        <v>75.64</v>
      </c>
      <c r="F405" s="28">
        <v>1</v>
      </c>
      <c r="G405" s="25">
        <f>'REPRO SEPTIEMBRE'!G451</f>
        <v>2344.84</v>
      </c>
      <c r="H405" s="28">
        <v>1</v>
      </c>
      <c r="I405" s="25">
        <f>'REPRO SEPTIEMBRE'!H451</f>
        <v>2117.92</v>
      </c>
      <c r="J405" s="28">
        <v>1</v>
      </c>
      <c r="K405" s="25">
        <f>'REPRO SEPTIEMBRE'!I451</f>
        <v>2344.84</v>
      </c>
      <c r="L405" s="28">
        <v>1</v>
      </c>
      <c r="M405" s="35">
        <f>'REPRO SEPTIEMBRE'!J451</f>
        <v>2269.1999999999998</v>
      </c>
      <c r="N405" s="28">
        <v>1</v>
      </c>
      <c r="O405" s="25">
        <f>'REPRO SEPTIEMBRE'!K451</f>
        <v>2344.84</v>
      </c>
      <c r="P405" s="28">
        <v>1</v>
      </c>
      <c r="Q405" s="25">
        <f>'REPRO SEPTIEMBRE'!L451</f>
        <v>2269.1999999999998</v>
      </c>
      <c r="R405" s="28">
        <v>1</v>
      </c>
      <c r="S405" s="25">
        <f>'REPRO SEPTIEMBRE'!M451</f>
        <v>2344.84</v>
      </c>
      <c r="T405" s="28">
        <v>1</v>
      </c>
      <c r="U405" s="25">
        <f>'REPRO SEPTIEMBRE'!N451</f>
        <v>0</v>
      </c>
      <c r="V405" s="24">
        <v>0</v>
      </c>
      <c r="W405" s="25">
        <v>0</v>
      </c>
      <c r="X405" s="24">
        <v>0</v>
      </c>
      <c r="Y405" s="25">
        <v>0</v>
      </c>
      <c r="Z405" s="24">
        <v>0</v>
      </c>
      <c r="AA405" s="25">
        <v>0</v>
      </c>
      <c r="AB405" s="27">
        <v>0</v>
      </c>
      <c r="AC405" s="25">
        <v>0</v>
      </c>
      <c r="AD405" s="25">
        <f t="shared" si="14"/>
        <v>0</v>
      </c>
      <c r="AE405" s="25">
        <v>0</v>
      </c>
      <c r="AF405" s="25">
        <f t="shared" si="1"/>
        <v>21120</v>
      </c>
      <c r="AG405" s="25">
        <f t="shared" si="2"/>
        <v>1760</v>
      </c>
      <c r="AH405" s="25">
        <v>0</v>
      </c>
      <c r="AI405" s="25">
        <v>0</v>
      </c>
      <c r="AJ405" s="25">
        <v>0</v>
      </c>
      <c r="AK405" s="30">
        <f t="shared" si="3"/>
        <v>17795.68</v>
      </c>
      <c r="AL405" s="16"/>
      <c r="AM405" s="16"/>
      <c r="AN405" s="16"/>
    </row>
    <row r="406" spans="1:40" ht="15.75" customHeight="1">
      <c r="A406" s="16"/>
      <c r="B406" s="31">
        <v>387</v>
      </c>
      <c r="C406" s="423"/>
      <c r="D406" s="37" t="s">
        <v>36</v>
      </c>
      <c r="E406" s="23">
        <v>72.540000000000006</v>
      </c>
      <c r="F406" s="28">
        <v>20</v>
      </c>
      <c r="G406" s="25">
        <f>'REPRO SEPTIEMBRE'!G452</f>
        <v>0</v>
      </c>
      <c r="H406" s="28">
        <v>20</v>
      </c>
      <c r="I406" s="25">
        <f>'REPRO SEPTIEMBRE'!H452</f>
        <v>0</v>
      </c>
      <c r="J406" s="28">
        <v>20</v>
      </c>
      <c r="K406" s="25">
        <f>'REPRO SEPTIEMBRE'!I452</f>
        <v>0</v>
      </c>
      <c r="L406" s="28">
        <v>20</v>
      </c>
      <c r="M406" s="35">
        <f>'REPRO SEPTIEMBRE'!J452</f>
        <v>0</v>
      </c>
      <c r="N406" s="28">
        <v>20</v>
      </c>
      <c r="O406" s="25">
        <f>'REPRO SEPTIEMBRE'!K452</f>
        <v>0</v>
      </c>
      <c r="P406" s="28">
        <v>20</v>
      </c>
      <c r="Q406" s="25">
        <f>'REPRO SEPTIEMBRE'!L452</f>
        <v>0</v>
      </c>
      <c r="R406" s="28">
        <v>20</v>
      </c>
      <c r="S406" s="25">
        <f>'REPRO SEPTIEMBRE'!M452</f>
        <v>0</v>
      </c>
      <c r="T406" s="28">
        <v>20</v>
      </c>
      <c r="U406" s="25">
        <f>'REPRO SEPTIEMBRE'!N452</f>
        <v>44974.8</v>
      </c>
      <c r="V406" s="24">
        <v>0</v>
      </c>
      <c r="W406" s="25">
        <v>0</v>
      </c>
      <c r="X406" s="24">
        <v>0</v>
      </c>
      <c r="Y406" s="25">
        <v>0</v>
      </c>
      <c r="Z406" s="24">
        <v>0</v>
      </c>
      <c r="AA406" s="25">
        <v>0</v>
      </c>
      <c r="AB406" s="27">
        <v>0</v>
      </c>
      <c r="AC406" s="25">
        <v>0</v>
      </c>
      <c r="AD406" s="25">
        <f t="shared" si="14"/>
        <v>0</v>
      </c>
      <c r="AE406" s="25">
        <v>0</v>
      </c>
      <c r="AF406" s="25">
        <f t="shared" si="1"/>
        <v>422400</v>
      </c>
      <c r="AG406" s="25">
        <f t="shared" si="2"/>
        <v>35200</v>
      </c>
      <c r="AH406" s="25">
        <v>0</v>
      </c>
      <c r="AI406" s="25">
        <v>0</v>
      </c>
      <c r="AJ406" s="25">
        <v>0</v>
      </c>
      <c r="AK406" s="30">
        <f t="shared" si="3"/>
        <v>80174.8</v>
      </c>
      <c r="AL406" s="16"/>
      <c r="AM406" s="16"/>
      <c r="AN406" s="16"/>
    </row>
    <row r="407" spans="1:40" ht="15.75" customHeight="1">
      <c r="A407" s="16"/>
      <c r="B407" s="31">
        <v>388</v>
      </c>
      <c r="C407" s="423"/>
      <c r="D407" s="36" t="s">
        <v>52</v>
      </c>
      <c r="E407" s="23">
        <v>73.59</v>
      </c>
      <c r="F407" s="28">
        <v>17</v>
      </c>
      <c r="G407" s="25">
        <f>'REPRO SEPTIEMBRE'!G453</f>
        <v>0</v>
      </c>
      <c r="H407" s="28">
        <v>17</v>
      </c>
      <c r="I407" s="25">
        <f>'REPRO SEPTIEMBRE'!H453</f>
        <v>0</v>
      </c>
      <c r="J407" s="28">
        <v>17</v>
      </c>
      <c r="K407" s="25">
        <f>'REPRO SEPTIEMBRE'!I453</f>
        <v>0</v>
      </c>
      <c r="L407" s="28">
        <v>17</v>
      </c>
      <c r="M407" s="35">
        <f>'REPRO SEPTIEMBRE'!J453</f>
        <v>0</v>
      </c>
      <c r="N407" s="28">
        <v>17</v>
      </c>
      <c r="O407" s="25">
        <f>'REPRO SEPTIEMBRE'!K453</f>
        <v>0</v>
      </c>
      <c r="P407" s="28">
        <v>17</v>
      </c>
      <c r="Q407" s="25">
        <f>'REPRO SEPTIEMBRE'!L453</f>
        <v>0</v>
      </c>
      <c r="R407" s="28">
        <v>17</v>
      </c>
      <c r="S407" s="25">
        <f>'REPRO SEPTIEMBRE'!M453</f>
        <v>0</v>
      </c>
      <c r="T407" s="28">
        <v>17</v>
      </c>
      <c r="U407" s="25">
        <f>'REPRO SEPTIEMBRE'!N453</f>
        <v>38781.93</v>
      </c>
      <c r="V407" s="24">
        <v>0</v>
      </c>
      <c r="W407" s="25">
        <v>0</v>
      </c>
      <c r="X407" s="24">
        <v>0</v>
      </c>
      <c r="Y407" s="25">
        <v>0</v>
      </c>
      <c r="Z407" s="24">
        <v>0</v>
      </c>
      <c r="AA407" s="25">
        <v>0</v>
      </c>
      <c r="AB407" s="27">
        <v>0</v>
      </c>
      <c r="AC407" s="25">
        <v>0</v>
      </c>
      <c r="AD407" s="25">
        <f t="shared" si="14"/>
        <v>0</v>
      </c>
      <c r="AE407" s="25">
        <v>0</v>
      </c>
      <c r="AF407" s="25">
        <f t="shared" si="1"/>
        <v>359040</v>
      </c>
      <c r="AG407" s="25">
        <f t="shared" si="2"/>
        <v>29920</v>
      </c>
      <c r="AH407" s="25">
        <v>0</v>
      </c>
      <c r="AI407" s="25">
        <v>0</v>
      </c>
      <c r="AJ407" s="25">
        <v>0</v>
      </c>
      <c r="AK407" s="30">
        <f t="shared" si="3"/>
        <v>68701.929999999993</v>
      </c>
      <c r="AL407" s="16"/>
      <c r="AM407" s="16"/>
      <c r="AN407" s="16"/>
    </row>
    <row r="408" spans="1:40" ht="15.75" customHeight="1">
      <c r="A408" s="16"/>
      <c r="B408" s="31">
        <v>389</v>
      </c>
      <c r="C408" s="423"/>
      <c r="D408" s="36" t="s">
        <v>53</v>
      </c>
      <c r="E408" s="23">
        <v>74.63</v>
      </c>
      <c r="F408" s="28">
        <v>12</v>
      </c>
      <c r="G408" s="25">
        <f>'REPRO SEPTIEMBRE'!G454</f>
        <v>0</v>
      </c>
      <c r="H408" s="28">
        <v>12</v>
      </c>
      <c r="I408" s="25">
        <f>'REPRO SEPTIEMBRE'!H454</f>
        <v>0</v>
      </c>
      <c r="J408" s="28">
        <v>12</v>
      </c>
      <c r="K408" s="25">
        <f>'REPRO SEPTIEMBRE'!I454</f>
        <v>0</v>
      </c>
      <c r="L408" s="28">
        <v>12</v>
      </c>
      <c r="M408" s="35">
        <f>'REPRO SEPTIEMBRE'!J454</f>
        <v>0</v>
      </c>
      <c r="N408" s="28">
        <v>12</v>
      </c>
      <c r="O408" s="25">
        <f>'REPRO SEPTIEMBRE'!K454</f>
        <v>0</v>
      </c>
      <c r="P408" s="28">
        <v>12</v>
      </c>
      <c r="Q408" s="25">
        <f>'REPRO SEPTIEMBRE'!L454</f>
        <v>0</v>
      </c>
      <c r="R408" s="28">
        <v>12</v>
      </c>
      <c r="S408" s="25">
        <f>'REPRO SEPTIEMBRE'!M454</f>
        <v>0</v>
      </c>
      <c r="T408" s="28">
        <v>12</v>
      </c>
      <c r="U408" s="25">
        <f>'REPRO SEPTIEMBRE'!N454</f>
        <v>27762.359999999997</v>
      </c>
      <c r="V408" s="24">
        <v>0</v>
      </c>
      <c r="W408" s="25">
        <v>0</v>
      </c>
      <c r="X408" s="24">
        <v>0</v>
      </c>
      <c r="Y408" s="25">
        <v>0</v>
      </c>
      <c r="Z408" s="24">
        <v>0</v>
      </c>
      <c r="AA408" s="25">
        <v>0</v>
      </c>
      <c r="AB408" s="27">
        <v>0</v>
      </c>
      <c r="AC408" s="25">
        <v>0</v>
      </c>
      <c r="AD408" s="25">
        <f t="shared" si="14"/>
        <v>0</v>
      </c>
      <c r="AE408" s="25">
        <v>0</v>
      </c>
      <c r="AF408" s="25">
        <f t="shared" si="1"/>
        <v>253440</v>
      </c>
      <c r="AG408" s="25">
        <f t="shared" si="2"/>
        <v>21120</v>
      </c>
      <c r="AH408" s="25">
        <v>0</v>
      </c>
      <c r="AI408" s="25">
        <v>0</v>
      </c>
      <c r="AJ408" s="25">
        <v>0</v>
      </c>
      <c r="AK408" s="30">
        <f t="shared" si="3"/>
        <v>48882.36</v>
      </c>
      <c r="AL408" s="16"/>
      <c r="AM408" s="16"/>
      <c r="AN408" s="16"/>
    </row>
    <row r="409" spans="1:40" ht="15.75" customHeight="1">
      <c r="A409" s="16"/>
      <c r="B409" s="21">
        <v>390</v>
      </c>
      <c r="C409" s="423"/>
      <c r="D409" s="36" t="s">
        <v>80</v>
      </c>
      <c r="E409" s="23">
        <v>71.400000000000006</v>
      </c>
      <c r="F409" s="28">
        <v>5</v>
      </c>
      <c r="G409" s="25">
        <f>'REPRO SEPTIEMBRE'!G455</f>
        <v>0</v>
      </c>
      <c r="H409" s="28">
        <v>5</v>
      </c>
      <c r="I409" s="25">
        <f>'REPRO SEPTIEMBRE'!H455</f>
        <v>0</v>
      </c>
      <c r="J409" s="28">
        <v>5</v>
      </c>
      <c r="K409" s="25">
        <f>'REPRO SEPTIEMBRE'!I455</f>
        <v>0</v>
      </c>
      <c r="L409" s="28">
        <v>5</v>
      </c>
      <c r="M409" s="35">
        <f>'REPRO SEPTIEMBRE'!J455</f>
        <v>0</v>
      </c>
      <c r="N409" s="28">
        <v>5</v>
      </c>
      <c r="O409" s="25">
        <f>'REPRO SEPTIEMBRE'!K455</f>
        <v>0</v>
      </c>
      <c r="P409" s="28">
        <v>5</v>
      </c>
      <c r="Q409" s="25">
        <f>'REPRO SEPTIEMBRE'!L455</f>
        <v>0</v>
      </c>
      <c r="R409" s="28">
        <v>5</v>
      </c>
      <c r="S409" s="25">
        <f>'REPRO SEPTIEMBRE'!M455</f>
        <v>0</v>
      </c>
      <c r="T409" s="28">
        <v>5</v>
      </c>
      <c r="U409" s="25">
        <f>'REPRO SEPTIEMBRE'!N455</f>
        <v>11067</v>
      </c>
      <c r="V409" s="24">
        <v>0</v>
      </c>
      <c r="W409" s="25">
        <v>0</v>
      </c>
      <c r="X409" s="24">
        <v>0</v>
      </c>
      <c r="Y409" s="25">
        <v>0</v>
      </c>
      <c r="Z409" s="24">
        <v>0</v>
      </c>
      <c r="AA409" s="25">
        <v>0</v>
      </c>
      <c r="AB409" s="27">
        <v>0</v>
      </c>
      <c r="AC409" s="25">
        <v>0</v>
      </c>
      <c r="AD409" s="25">
        <f t="shared" si="14"/>
        <v>0</v>
      </c>
      <c r="AE409" s="25">
        <v>0</v>
      </c>
      <c r="AF409" s="25">
        <f t="shared" si="1"/>
        <v>105600</v>
      </c>
      <c r="AG409" s="25">
        <f t="shared" si="2"/>
        <v>8800</v>
      </c>
      <c r="AH409" s="25">
        <v>0</v>
      </c>
      <c r="AI409" s="25">
        <v>0</v>
      </c>
      <c r="AJ409" s="25">
        <v>0</v>
      </c>
      <c r="AK409" s="30">
        <f t="shared" si="3"/>
        <v>19867</v>
      </c>
      <c r="AL409" s="16"/>
      <c r="AM409" s="16"/>
      <c r="AN409" s="16"/>
    </row>
    <row r="410" spans="1:40" ht="15.75" customHeight="1">
      <c r="A410" s="16"/>
      <c r="B410" s="21">
        <v>391</v>
      </c>
      <c r="C410" s="423"/>
      <c r="D410" s="36" t="s">
        <v>81</v>
      </c>
      <c r="E410" s="23">
        <v>71.400000000000006</v>
      </c>
      <c r="F410" s="28">
        <v>1</v>
      </c>
      <c r="G410" s="25">
        <f>'REPRO SEPTIEMBRE'!G456</f>
        <v>0</v>
      </c>
      <c r="H410" s="28">
        <v>1</v>
      </c>
      <c r="I410" s="25">
        <f>'REPRO SEPTIEMBRE'!H456</f>
        <v>0</v>
      </c>
      <c r="J410" s="28">
        <v>1</v>
      </c>
      <c r="K410" s="25">
        <f>'REPRO SEPTIEMBRE'!I456</f>
        <v>0</v>
      </c>
      <c r="L410" s="28">
        <v>1</v>
      </c>
      <c r="M410" s="35">
        <f>'REPRO SEPTIEMBRE'!J456</f>
        <v>0</v>
      </c>
      <c r="N410" s="28">
        <v>1</v>
      </c>
      <c r="O410" s="25">
        <f>'REPRO SEPTIEMBRE'!K456</f>
        <v>0</v>
      </c>
      <c r="P410" s="28">
        <v>1</v>
      </c>
      <c r="Q410" s="25">
        <f>'REPRO SEPTIEMBRE'!L456</f>
        <v>0</v>
      </c>
      <c r="R410" s="28">
        <v>1</v>
      </c>
      <c r="S410" s="25">
        <f>'REPRO SEPTIEMBRE'!M456</f>
        <v>0</v>
      </c>
      <c r="T410" s="28">
        <v>1</v>
      </c>
      <c r="U410" s="25">
        <f>'REPRO SEPTIEMBRE'!N456</f>
        <v>2213.4</v>
      </c>
      <c r="V410" s="24">
        <v>0</v>
      </c>
      <c r="W410" s="25">
        <v>0</v>
      </c>
      <c r="X410" s="24">
        <v>0</v>
      </c>
      <c r="Y410" s="25">
        <v>0</v>
      </c>
      <c r="Z410" s="24">
        <v>0</v>
      </c>
      <c r="AA410" s="25">
        <v>0</v>
      </c>
      <c r="AB410" s="27">
        <v>0</v>
      </c>
      <c r="AC410" s="25">
        <v>0</v>
      </c>
      <c r="AD410" s="25">
        <f t="shared" si="14"/>
        <v>0</v>
      </c>
      <c r="AE410" s="25">
        <v>0</v>
      </c>
      <c r="AF410" s="25">
        <f t="shared" si="1"/>
        <v>21120</v>
      </c>
      <c r="AG410" s="25">
        <f t="shared" si="2"/>
        <v>1760</v>
      </c>
      <c r="AH410" s="25">
        <v>0</v>
      </c>
      <c r="AI410" s="25">
        <v>0</v>
      </c>
      <c r="AJ410" s="25">
        <v>0</v>
      </c>
      <c r="AK410" s="30">
        <f t="shared" si="3"/>
        <v>3973.4</v>
      </c>
      <c r="AL410" s="16"/>
      <c r="AM410" s="16"/>
      <c r="AN410" s="16"/>
    </row>
    <row r="411" spans="1:40" ht="15.75" customHeight="1">
      <c r="A411" s="16"/>
      <c r="B411" s="31">
        <v>392</v>
      </c>
      <c r="C411" s="423"/>
      <c r="D411" s="36" t="s">
        <v>37</v>
      </c>
      <c r="E411" s="23">
        <v>71.400000000000006</v>
      </c>
      <c r="F411" s="28">
        <v>4</v>
      </c>
      <c r="G411" s="25">
        <f>'REPRO SEPTIEMBRE'!G457</f>
        <v>0</v>
      </c>
      <c r="H411" s="28">
        <v>4</v>
      </c>
      <c r="I411" s="25">
        <f>'REPRO SEPTIEMBRE'!H457</f>
        <v>0</v>
      </c>
      <c r="J411" s="28">
        <v>4</v>
      </c>
      <c r="K411" s="25">
        <f>'REPRO SEPTIEMBRE'!I457</f>
        <v>0</v>
      </c>
      <c r="L411" s="28">
        <v>4</v>
      </c>
      <c r="M411" s="35">
        <f>'REPRO SEPTIEMBRE'!J457</f>
        <v>0</v>
      </c>
      <c r="N411" s="28">
        <v>4</v>
      </c>
      <c r="O411" s="25">
        <f>'REPRO SEPTIEMBRE'!K457</f>
        <v>0</v>
      </c>
      <c r="P411" s="28">
        <v>4</v>
      </c>
      <c r="Q411" s="25">
        <f>'REPRO SEPTIEMBRE'!L457</f>
        <v>0</v>
      </c>
      <c r="R411" s="28">
        <v>4</v>
      </c>
      <c r="S411" s="25">
        <f>'REPRO SEPTIEMBRE'!M457</f>
        <v>0</v>
      </c>
      <c r="T411" s="28">
        <v>4</v>
      </c>
      <c r="U411" s="25">
        <f>'REPRO SEPTIEMBRE'!N457</f>
        <v>8853.6</v>
      </c>
      <c r="V411" s="24">
        <v>0</v>
      </c>
      <c r="W411" s="25">
        <v>0</v>
      </c>
      <c r="X411" s="24">
        <v>0</v>
      </c>
      <c r="Y411" s="25">
        <v>0</v>
      </c>
      <c r="Z411" s="24">
        <v>0</v>
      </c>
      <c r="AA411" s="25">
        <v>0</v>
      </c>
      <c r="AB411" s="27">
        <v>0</v>
      </c>
      <c r="AC411" s="25">
        <v>0</v>
      </c>
      <c r="AD411" s="25">
        <f t="shared" si="14"/>
        <v>0</v>
      </c>
      <c r="AE411" s="25">
        <v>0</v>
      </c>
      <c r="AF411" s="25">
        <f t="shared" si="1"/>
        <v>84480</v>
      </c>
      <c r="AG411" s="25">
        <f t="shared" si="2"/>
        <v>7040</v>
      </c>
      <c r="AH411" s="25">
        <v>0</v>
      </c>
      <c r="AI411" s="25">
        <v>0</v>
      </c>
      <c r="AJ411" s="25">
        <v>0</v>
      </c>
      <c r="AK411" s="30">
        <f t="shared" si="3"/>
        <v>15893.6</v>
      </c>
      <c r="AL411" s="16"/>
      <c r="AM411" s="16"/>
      <c r="AN411" s="16"/>
    </row>
    <row r="412" spans="1:40" ht="15.75" customHeight="1">
      <c r="A412" s="16"/>
      <c r="B412" s="31">
        <v>393</v>
      </c>
      <c r="C412" s="423"/>
      <c r="D412" s="36" t="s">
        <v>74</v>
      </c>
      <c r="E412" s="23">
        <v>73.59</v>
      </c>
      <c r="F412" s="28">
        <v>4</v>
      </c>
      <c r="G412" s="25">
        <f>'REPRO SEPTIEMBRE'!G458</f>
        <v>0</v>
      </c>
      <c r="H412" s="28">
        <v>4</v>
      </c>
      <c r="I412" s="25">
        <f>'REPRO SEPTIEMBRE'!H458</f>
        <v>0</v>
      </c>
      <c r="J412" s="28">
        <v>4</v>
      </c>
      <c r="K412" s="25">
        <f>'REPRO SEPTIEMBRE'!I458</f>
        <v>0</v>
      </c>
      <c r="L412" s="28">
        <v>4</v>
      </c>
      <c r="M412" s="35">
        <f>'REPRO SEPTIEMBRE'!J458</f>
        <v>0</v>
      </c>
      <c r="N412" s="28">
        <v>4</v>
      </c>
      <c r="O412" s="25">
        <f>'REPRO SEPTIEMBRE'!K458</f>
        <v>0</v>
      </c>
      <c r="P412" s="28">
        <v>4</v>
      </c>
      <c r="Q412" s="25">
        <f>'REPRO SEPTIEMBRE'!L458</f>
        <v>0</v>
      </c>
      <c r="R412" s="28">
        <v>4</v>
      </c>
      <c r="S412" s="25">
        <f>'REPRO SEPTIEMBRE'!M458</f>
        <v>0</v>
      </c>
      <c r="T412" s="28">
        <v>4</v>
      </c>
      <c r="U412" s="25">
        <f>'REPRO SEPTIEMBRE'!N458</f>
        <v>9125.16</v>
      </c>
      <c r="V412" s="24">
        <v>0</v>
      </c>
      <c r="W412" s="25">
        <v>0</v>
      </c>
      <c r="X412" s="24">
        <v>0</v>
      </c>
      <c r="Y412" s="25">
        <v>0</v>
      </c>
      <c r="Z412" s="24">
        <v>0</v>
      </c>
      <c r="AA412" s="25">
        <v>0</v>
      </c>
      <c r="AB412" s="27">
        <v>0</v>
      </c>
      <c r="AC412" s="25">
        <v>0</v>
      </c>
      <c r="AD412" s="25">
        <f t="shared" si="14"/>
        <v>0</v>
      </c>
      <c r="AE412" s="25">
        <v>0</v>
      </c>
      <c r="AF412" s="25">
        <f t="shared" si="1"/>
        <v>84480</v>
      </c>
      <c r="AG412" s="25">
        <f t="shared" si="2"/>
        <v>7040</v>
      </c>
      <c r="AH412" s="25">
        <v>0</v>
      </c>
      <c r="AI412" s="25">
        <v>0</v>
      </c>
      <c r="AJ412" s="25">
        <v>0</v>
      </c>
      <c r="AK412" s="30">
        <f t="shared" si="3"/>
        <v>16165.16</v>
      </c>
      <c r="AL412" s="16"/>
      <c r="AM412" s="16"/>
      <c r="AN412" s="16"/>
    </row>
    <row r="413" spans="1:40" ht="15.75" customHeight="1">
      <c r="A413" s="16"/>
      <c r="B413" s="21">
        <v>394</v>
      </c>
      <c r="C413" s="423"/>
      <c r="D413" s="36" t="s">
        <v>42</v>
      </c>
      <c r="E413" s="23">
        <v>74.63</v>
      </c>
      <c r="F413" s="28">
        <v>1</v>
      </c>
      <c r="G413" s="25">
        <f>'REPRO SEPTIEMBRE'!G459</f>
        <v>0</v>
      </c>
      <c r="H413" s="28">
        <v>1</v>
      </c>
      <c r="I413" s="25">
        <f>'REPRO SEPTIEMBRE'!H459</f>
        <v>0</v>
      </c>
      <c r="J413" s="28">
        <v>1</v>
      </c>
      <c r="K413" s="25">
        <f>'REPRO SEPTIEMBRE'!I459</f>
        <v>0</v>
      </c>
      <c r="L413" s="28">
        <v>1</v>
      </c>
      <c r="M413" s="35">
        <f>'REPRO SEPTIEMBRE'!J459</f>
        <v>0</v>
      </c>
      <c r="N413" s="28">
        <v>1</v>
      </c>
      <c r="O413" s="25">
        <f>'REPRO SEPTIEMBRE'!K459</f>
        <v>0</v>
      </c>
      <c r="P413" s="28">
        <v>1</v>
      </c>
      <c r="Q413" s="25">
        <f>'REPRO SEPTIEMBRE'!L459</f>
        <v>0</v>
      </c>
      <c r="R413" s="28">
        <v>1</v>
      </c>
      <c r="S413" s="25">
        <f>'REPRO SEPTIEMBRE'!M459</f>
        <v>0</v>
      </c>
      <c r="T413" s="28">
        <v>1</v>
      </c>
      <c r="U413" s="25">
        <f>'REPRO SEPTIEMBRE'!N459</f>
        <v>2313.5299999999997</v>
      </c>
      <c r="V413" s="24">
        <v>0</v>
      </c>
      <c r="W413" s="25">
        <v>0</v>
      </c>
      <c r="X413" s="24">
        <v>0</v>
      </c>
      <c r="Y413" s="25">
        <v>0</v>
      </c>
      <c r="Z413" s="24">
        <v>0</v>
      </c>
      <c r="AA413" s="25">
        <v>0</v>
      </c>
      <c r="AB413" s="27">
        <v>0</v>
      </c>
      <c r="AC413" s="25">
        <v>0</v>
      </c>
      <c r="AD413" s="25">
        <f t="shared" si="14"/>
        <v>0</v>
      </c>
      <c r="AE413" s="25">
        <v>0</v>
      </c>
      <c r="AF413" s="25">
        <f t="shared" si="1"/>
        <v>21120</v>
      </c>
      <c r="AG413" s="25">
        <f t="shared" si="2"/>
        <v>1760</v>
      </c>
      <c r="AH413" s="25">
        <v>0</v>
      </c>
      <c r="AI413" s="25">
        <v>0</v>
      </c>
      <c r="AJ413" s="25">
        <v>0</v>
      </c>
      <c r="AK413" s="30">
        <f t="shared" si="3"/>
        <v>4073.5299999999997</v>
      </c>
      <c r="AL413" s="16"/>
      <c r="AM413" s="16"/>
      <c r="AN413" s="16"/>
    </row>
    <row r="414" spans="1:40" ht="15.75" customHeight="1">
      <c r="A414" s="16"/>
      <c r="B414" s="21">
        <v>395</v>
      </c>
      <c r="C414" s="423"/>
      <c r="D414" s="36" t="s">
        <v>85</v>
      </c>
      <c r="E414" s="23">
        <v>72.540000000000006</v>
      </c>
      <c r="F414" s="28">
        <v>1</v>
      </c>
      <c r="G414" s="25">
        <f>'REPRO SEPTIEMBRE'!G460</f>
        <v>0</v>
      </c>
      <c r="H414" s="28">
        <v>1</v>
      </c>
      <c r="I414" s="25">
        <f>'REPRO SEPTIEMBRE'!H460</f>
        <v>0</v>
      </c>
      <c r="J414" s="28">
        <v>1</v>
      </c>
      <c r="K414" s="25">
        <f>'REPRO SEPTIEMBRE'!I460</f>
        <v>0</v>
      </c>
      <c r="L414" s="28">
        <v>1</v>
      </c>
      <c r="M414" s="35">
        <f>'REPRO SEPTIEMBRE'!J460</f>
        <v>0</v>
      </c>
      <c r="N414" s="28">
        <v>1</v>
      </c>
      <c r="O414" s="25">
        <f>'REPRO SEPTIEMBRE'!K460</f>
        <v>0</v>
      </c>
      <c r="P414" s="28">
        <v>1</v>
      </c>
      <c r="Q414" s="25">
        <f>'REPRO SEPTIEMBRE'!L460</f>
        <v>0</v>
      </c>
      <c r="R414" s="28">
        <v>1</v>
      </c>
      <c r="S414" s="25">
        <f>'REPRO SEPTIEMBRE'!M460</f>
        <v>0</v>
      </c>
      <c r="T414" s="28">
        <v>1</v>
      </c>
      <c r="U414" s="25">
        <f>'REPRO SEPTIEMBRE'!N460</f>
        <v>2248.7400000000002</v>
      </c>
      <c r="V414" s="24">
        <v>0</v>
      </c>
      <c r="W414" s="25">
        <v>0</v>
      </c>
      <c r="X414" s="24">
        <v>0</v>
      </c>
      <c r="Y414" s="25">
        <v>0</v>
      </c>
      <c r="Z414" s="24">
        <v>0</v>
      </c>
      <c r="AA414" s="25">
        <v>0</v>
      </c>
      <c r="AB414" s="27">
        <v>0</v>
      </c>
      <c r="AC414" s="25">
        <v>0</v>
      </c>
      <c r="AD414" s="25">
        <f t="shared" si="14"/>
        <v>0</v>
      </c>
      <c r="AE414" s="25">
        <v>0</v>
      </c>
      <c r="AF414" s="25">
        <f t="shared" si="1"/>
        <v>21120</v>
      </c>
      <c r="AG414" s="25">
        <f t="shared" si="2"/>
        <v>1760</v>
      </c>
      <c r="AH414" s="25">
        <v>0</v>
      </c>
      <c r="AI414" s="25">
        <v>0</v>
      </c>
      <c r="AJ414" s="25">
        <v>0</v>
      </c>
      <c r="AK414" s="30">
        <f t="shared" si="3"/>
        <v>4008.7400000000002</v>
      </c>
      <c r="AL414" s="16"/>
      <c r="AM414" s="16"/>
      <c r="AN414" s="16"/>
    </row>
    <row r="415" spans="1:40" ht="15.75" customHeight="1">
      <c r="A415" s="16"/>
      <c r="B415" s="31">
        <v>396</v>
      </c>
      <c r="C415" s="423"/>
      <c r="D415" s="36" t="s">
        <v>38</v>
      </c>
      <c r="E415" s="23">
        <v>71.400000000000006</v>
      </c>
      <c r="F415" s="28">
        <v>1</v>
      </c>
      <c r="G415" s="25">
        <f>'REPRO SEPTIEMBRE'!G461</f>
        <v>0</v>
      </c>
      <c r="H415" s="28">
        <v>1</v>
      </c>
      <c r="I415" s="25">
        <f>'REPRO SEPTIEMBRE'!H461</f>
        <v>0</v>
      </c>
      <c r="J415" s="28">
        <v>1</v>
      </c>
      <c r="K415" s="25">
        <f>'REPRO SEPTIEMBRE'!I461</f>
        <v>0</v>
      </c>
      <c r="L415" s="28">
        <v>1</v>
      </c>
      <c r="M415" s="35">
        <f>'REPRO SEPTIEMBRE'!J461</f>
        <v>0</v>
      </c>
      <c r="N415" s="28">
        <v>1</v>
      </c>
      <c r="O415" s="25">
        <f>'REPRO SEPTIEMBRE'!K461</f>
        <v>0</v>
      </c>
      <c r="P415" s="28">
        <v>1</v>
      </c>
      <c r="Q415" s="25">
        <f>'REPRO SEPTIEMBRE'!L461</f>
        <v>0</v>
      </c>
      <c r="R415" s="28">
        <v>1</v>
      </c>
      <c r="S415" s="25">
        <f>'REPRO SEPTIEMBRE'!M461</f>
        <v>0</v>
      </c>
      <c r="T415" s="28">
        <v>1</v>
      </c>
      <c r="U415" s="25">
        <f>'REPRO SEPTIEMBRE'!N461</f>
        <v>2213.4</v>
      </c>
      <c r="V415" s="24">
        <v>0</v>
      </c>
      <c r="W415" s="25">
        <v>0</v>
      </c>
      <c r="X415" s="24">
        <v>0</v>
      </c>
      <c r="Y415" s="25">
        <v>0</v>
      </c>
      <c r="Z415" s="24">
        <v>0</v>
      </c>
      <c r="AA415" s="25">
        <v>0</v>
      </c>
      <c r="AB415" s="27">
        <v>0</v>
      </c>
      <c r="AC415" s="25">
        <v>0</v>
      </c>
      <c r="AD415" s="25">
        <f t="shared" si="14"/>
        <v>0</v>
      </c>
      <c r="AE415" s="25">
        <v>0</v>
      </c>
      <c r="AF415" s="25">
        <f t="shared" si="1"/>
        <v>21120</v>
      </c>
      <c r="AG415" s="25">
        <f t="shared" si="2"/>
        <v>1760</v>
      </c>
      <c r="AH415" s="25">
        <v>0</v>
      </c>
      <c r="AI415" s="25">
        <v>0</v>
      </c>
      <c r="AJ415" s="25">
        <v>0</v>
      </c>
      <c r="AK415" s="30">
        <f t="shared" si="3"/>
        <v>3973.4</v>
      </c>
      <c r="AL415" s="16"/>
      <c r="AM415" s="16"/>
      <c r="AN415" s="16"/>
    </row>
    <row r="416" spans="1:40" ht="15.75" customHeight="1">
      <c r="A416" s="16"/>
      <c r="B416" s="31">
        <v>397</v>
      </c>
      <c r="C416" s="423"/>
      <c r="D416" s="36" t="s">
        <v>38</v>
      </c>
      <c r="E416" s="23">
        <v>71.400000000000006</v>
      </c>
      <c r="F416" s="28">
        <v>1</v>
      </c>
      <c r="G416" s="25">
        <f>'REPRO SEPTIEMBRE'!G462</f>
        <v>0</v>
      </c>
      <c r="H416" s="28">
        <v>1</v>
      </c>
      <c r="I416" s="25">
        <f>'REPRO SEPTIEMBRE'!H462</f>
        <v>0</v>
      </c>
      <c r="J416" s="28">
        <v>1</v>
      </c>
      <c r="K416" s="25">
        <f>'REPRO SEPTIEMBRE'!I462</f>
        <v>0</v>
      </c>
      <c r="L416" s="28">
        <v>1</v>
      </c>
      <c r="M416" s="35">
        <f>'REPRO SEPTIEMBRE'!J462</f>
        <v>0</v>
      </c>
      <c r="N416" s="28">
        <v>1</v>
      </c>
      <c r="O416" s="25">
        <f>'REPRO SEPTIEMBRE'!K462</f>
        <v>0</v>
      </c>
      <c r="P416" s="28">
        <v>1</v>
      </c>
      <c r="Q416" s="25">
        <f>'REPRO SEPTIEMBRE'!L462</f>
        <v>0</v>
      </c>
      <c r="R416" s="28">
        <v>1</v>
      </c>
      <c r="S416" s="25">
        <f>'REPRO SEPTIEMBRE'!M462</f>
        <v>0</v>
      </c>
      <c r="T416" s="28">
        <v>1</v>
      </c>
      <c r="U416" s="25">
        <f>'REPRO SEPTIEMBRE'!N462</f>
        <v>3284.4</v>
      </c>
      <c r="V416" s="24">
        <v>0</v>
      </c>
      <c r="W416" s="25">
        <v>0</v>
      </c>
      <c r="X416" s="24">
        <v>0</v>
      </c>
      <c r="Y416" s="25">
        <v>0</v>
      </c>
      <c r="Z416" s="24">
        <v>0</v>
      </c>
      <c r="AA416" s="25">
        <v>0</v>
      </c>
      <c r="AB416" s="27">
        <v>0</v>
      </c>
      <c r="AC416" s="25">
        <v>0</v>
      </c>
      <c r="AD416" s="25">
        <f t="shared" si="14"/>
        <v>0</v>
      </c>
      <c r="AE416" s="25">
        <v>0</v>
      </c>
      <c r="AF416" s="25">
        <f t="shared" si="1"/>
        <v>21120</v>
      </c>
      <c r="AG416" s="25">
        <f t="shared" si="2"/>
        <v>1760</v>
      </c>
      <c r="AH416" s="25">
        <v>0</v>
      </c>
      <c r="AI416" s="25">
        <v>0</v>
      </c>
      <c r="AJ416" s="25">
        <v>0</v>
      </c>
      <c r="AK416" s="30">
        <f t="shared" si="3"/>
        <v>5044.3999999999996</v>
      </c>
      <c r="AL416" s="16"/>
      <c r="AM416" s="16"/>
      <c r="AN416" s="16"/>
    </row>
    <row r="417" spans="1:40" ht="15.75" customHeight="1">
      <c r="A417" s="16"/>
      <c r="B417" s="31">
        <v>398</v>
      </c>
      <c r="C417" s="423"/>
      <c r="D417" s="36" t="s">
        <v>70</v>
      </c>
      <c r="E417" s="23">
        <v>80.86</v>
      </c>
      <c r="F417" s="28">
        <v>1</v>
      </c>
      <c r="G417" s="25">
        <f>'REPRO SEPTIEMBRE'!G463</f>
        <v>0</v>
      </c>
      <c r="H417" s="28">
        <v>1</v>
      </c>
      <c r="I417" s="25">
        <f>'REPRO SEPTIEMBRE'!H463</f>
        <v>0</v>
      </c>
      <c r="J417" s="28">
        <v>1</v>
      </c>
      <c r="K417" s="25">
        <f>'REPRO SEPTIEMBRE'!I463</f>
        <v>0</v>
      </c>
      <c r="L417" s="28">
        <v>1</v>
      </c>
      <c r="M417" s="35">
        <f>'REPRO SEPTIEMBRE'!J463</f>
        <v>0</v>
      </c>
      <c r="N417" s="28">
        <v>1</v>
      </c>
      <c r="O417" s="25">
        <f>'REPRO SEPTIEMBRE'!K463</f>
        <v>0</v>
      </c>
      <c r="P417" s="28">
        <v>1</v>
      </c>
      <c r="Q417" s="25">
        <f>'REPRO SEPTIEMBRE'!L463</f>
        <v>0</v>
      </c>
      <c r="R417" s="28">
        <v>1</v>
      </c>
      <c r="S417" s="25">
        <f>'REPRO SEPTIEMBRE'!M463</f>
        <v>0</v>
      </c>
      <c r="T417" s="28">
        <v>1</v>
      </c>
      <c r="U417" s="25">
        <f>'REPRO SEPTIEMBRE'!N463</f>
        <v>485.15999999999997</v>
      </c>
      <c r="V417" s="24">
        <v>0</v>
      </c>
      <c r="W417" s="25">
        <v>0</v>
      </c>
      <c r="X417" s="24">
        <v>0</v>
      </c>
      <c r="Y417" s="25">
        <v>0</v>
      </c>
      <c r="Z417" s="24">
        <v>0</v>
      </c>
      <c r="AA417" s="25">
        <v>0</v>
      </c>
      <c r="AB417" s="27">
        <v>0</v>
      </c>
      <c r="AC417" s="25">
        <v>0</v>
      </c>
      <c r="AD417" s="25">
        <f t="shared" si="14"/>
        <v>0</v>
      </c>
      <c r="AE417" s="25">
        <v>0</v>
      </c>
      <c r="AF417" s="25">
        <f t="shared" si="1"/>
        <v>21120</v>
      </c>
      <c r="AG417" s="25">
        <f t="shared" si="2"/>
        <v>1760</v>
      </c>
      <c r="AH417" s="25">
        <v>0</v>
      </c>
      <c r="AI417" s="25">
        <v>0</v>
      </c>
      <c r="AJ417" s="25">
        <v>0</v>
      </c>
      <c r="AK417" s="30">
        <f t="shared" si="3"/>
        <v>2245.16</v>
      </c>
      <c r="AL417" s="16"/>
      <c r="AM417" s="16"/>
      <c r="AN417" s="16"/>
    </row>
    <row r="418" spans="1:40" ht="15.75" customHeight="1">
      <c r="A418" s="16"/>
      <c r="B418" s="21">
        <v>399</v>
      </c>
      <c r="C418" s="423"/>
      <c r="D418" s="36" t="s">
        <v>45</v>
      </c>
      <c r="E418" s="23">
        <v>78.25</v>
      </c>
      <c r="F418" s="28">
        <v>20</v>
      </c>
      <c r="G418" s="25">
        <f>'REPRO SEPTIEMBRE'!G464</f>
        <v>0</v>
      </c>
      <c r="H418" s="28">
        <v>20</v>
      </c>
      <c r="I418" s="25">
        <f>'REPRO SEPTIEMBRE'!H464</f>
        <v>0</v>
      </c>
      <c r="J418" s="28">
        <v>20</v>
      </c>
      <c r="K418" s="25">
        <f>'REPRO SEPTIEMBRE'!I464</f>
        <v>0</v>
      </c>
      <c r="L418" s="28">
        <v>20</v>
      </c>
      <c r="M418" s="35">
        <f>'REPRO SEPTIEMBRE'!J464</f>
        <v>0</v>
      </c>
      <c r="N418" s="28">
        <v>20</v>
      </c>
      <c r="O418" s="25">
        <f>'REPRO SEPTIEMBRE'!K464</f>
        <v>0</v>
      </c>
      <c r="P418" s="28">
        <v>20</v>
      </c>
      <c r="Q418" s="25">
        <f>'REPRO SEPTIEMBRE'!L464</f>
        <v>0</v>
      </c>
      <c r="R418" s="28">
        <v>20</v>
      </c>
      <c r="S418" s="25">
        <f>'REPRO SEPTIEMBRE'!M464</f>
        <v>0</v>
      </c>
      <c r="T418" s="28">
        <v>20</v>
      </c>
      <c r="U418" s="25">
        <f>'REPRO SEPTIEMBRE'!N464</f>
        <v>48515</v>
      </c>
      <c r="V418" s="24">
        <v>0</v>
      </c>
      <c r="W418" s="25">
        <v>0</v>
      </c>
      <c r="X418" s="24">
        <v>0</v>
      </c>
      <c r="Y418" s="25">
        <v>0</v>
      </c>
      <c r="Z418" s="24">
        <v>0</v>
      </c>
      <c r="AA418" s="25">
        <v>0</v>
      </c>
      <c r="AB418" s="27">
        <v>0</v>
      </c>
      <c r="AC418" s="25">
        <v>0</v>
      </c>
      <c r="AD418" s="25">
        <f t="shared" si="14"/>
        <v>0</v>
      </c>
      <c r="AE418" s="25">
        <v>0</v>
      </c>
      <c r="AF418" s="25">
        <f t="shared" si="1"/>
        <v>422400</v>
      </c>
      <c r="AG418" s="25">
        <f t="shared" si="2"/>
        <v>35200</v>
      </c>
      <c r="AH418" s="25">
        <v>0</v>
      </c>
      <c r="AI418" s="25">
        <v>0</v>
      </c>
      <c r="AJ418" s="25">
        <v>0</v>
      </c>
      <c r="AK418" s="30">
        <f t="shared" si="3"/>
        <v>83715</v>
      </c>
      <c r="AL418" s="16"/>
      <c r="AM418" s="16"/>
      <c r="AN418" s="16"/>
    </row>
    <row r="419" spans="1:40" ht="15.75" customHeight="1">
      <c r="A419" s="16"/>
      <c r="B419" s="31">
        <v>400</v>
      </c>
      <c r="C419" s="423"/>
      <c r="D419" s="36" t="s">
        <v>86</v>
      </c>
      <c r="E419" s="23">
        <v>72.540000000000006</v>
      </c>
      <c r="F419" s="28">
        <v>2</v>
      </c>
      <c r="G419" s="25">
        <f>'REPRO SEPTIEMBRE'!G465</f>
        <v>0</v>
      </c>
      <c r="H419" s="28">
        <v>2</v>
      </c>
      <c r="I419" s="25">
        <f>'REPRO SEPTIEMBRE'!H465</f>
        <v>0</v>
      </c>
      <c r="J419" s="28">
        <v>2</v>
      </c>
      <c r="K419" s="25">
        <f>'REPRO SEPTIEMBRE'!I465</f>
        <v>0</v>
      </c>
      <c r="L419" s="28">
        <v>2</v>
      </c>
      <c r="M419" s="35">
        <f>'REPRO SEPTIEMBRE'!J465</f>
        <v>0</v>
      </c>
      <c r="N419" s="28">
        <v>2</v>
      </c>
      <c r="O419" s="25">
        <f>'REPRO SEPTIEMBRE'!K465</f>
        <v>0</v>
      </c>
      <c r="P419" s="28">
        <v>2</v>
      </c>
      <c r="Q419" s="25">
        <f>'REPRO SEPTIEMBRE'!L465</f>
        <v>0</v>
      </c>
      <c r="R419" s="28">
        <v>2</v>
      </c>
      <c r="S419" s="25">
        <f>'REPRO SEPTIEMBRE'!M465</f>
        <v>0</v>
      </c>
      <c r="T419" s="28">
        <v>2</v>
      </c>
      <c r="U419" s="25">
        <f>'REPRO SEPTIEMBRE'!N465</f>
        <v>4497.4800000000005</v>
      </c>
      <c r="V419" s="24">
        <v>0</v>
      </c>
      <c r="W419" s="25">
        <v>0</v>
      </c>
      <c r="X419" s="24">
        <v>0</v>
      </c>
      <c r="Y419" s="25">
        <v>0</v>
      </c>
      <c r="Z419" s="24">
        <v>0</v>
      </c>
      <c r="AA419" s="25">
        <v>0</v>
      </c>
      <c r="AB419" s="27">
        <v>0</v>
      </c>
      <c r="AC419" s="25">
        <v>0</v>
      </c>
      <c r="AD419" s="25">
        <f t="shared" si="14"/>
        <v>0</v>
      </c>
      <c r="AE419" s="25">
        <v>0</v>
      </c>
      <c r="AF419" s="25">
        <f t="shared" si="1"/>
        <v>42240</v>
      </c>
      <c r="AG419" s="25">
        <f t="shared" si="2"/>
        <v>3520</v>
      </c>
      <c r="AH419" s="25">
        <v>0</v>
      </c>
      <c r="AI419" s="25">
        <v>0</v>
      </c>
      <c r="AJ419" s="25">
        <v>0</v>
      </c>
      <c r="AK419" s="30">
        <f t="shared" si="3"/>
        <v>8017.4800000000005</v>
      </c>
      <c r="AL419" s="16"/>
      <c r="AM419" s="16"/>
      <c r="AN419" s="16"/>
    </row>
    <row r="420" spans="1:40" ht="15.75" customHeight="1">
      <c r="A420" s="16"/>
      <c r="B420" s="31">
        <v>401</v>
      </c>
      <c r="C420" s="423"/>
      <c r="D420" s="36" t="s">
        <v>46</v>
      </c>
      <c r="E420" s="23">
        <v>71.400000000000006</v>
      </c>
      <c r="F420" s="28">
        <v>37</v>
      </c>
      <c r="G420" s="25">
        <f>'REPRO SEPTIEMBRE'!G466</f>
        <v>0</v>
      </c>
      <c r="H420" s="28">
        <v>37</v>
      </c>
      <c r="I420" s="25">
        <f>'REPRO SEPTIEMBRE'!H466</f>
        <v>0</v>
      </c>
      <c r="J420" s="28">
        <v>37</v>
      </c>
      <c r="K420" s="25">
        <f>'REPRO SEPTIEMBRE'!I466</f>
        <v>0</v>
      </c>
      <c r="L420" s="28">
        <v>37</v>
      </c>
      <c r="M420" s="35">
        <f>'REPRO SEPTIEMBRE'!J466</f>
        <v>0</v>
      </c>
      <c r="N420" s="28">
        <v>37</v>
      </c>
      <c r="O420" s="25">
        <f>'REPRO SEPTIEMBRE'!K466</f>
        <v>0</v>
      </c>
      <c r="P420" s="28">
        <v>37</v>
      </c>
      <c r="Q420" s="25">
        <f>'REPRO SEPTIEMBRE'!L466</f>
        <v>0</v>
      </c>
      <c r="R420" s="28">
        <v>37</v>
      </c>
      <c r="S420" s="25">
        <f>'REPRO SEPTIEMBRE'!M466</f>
        <v>0</v>
      </c>
      <c r="T420" s="28">
        <v>37</v>
      </c>
      <c r="U420" s="25">
        <f>'REPRO SEPTIEMBRE'!N466</f>
        <v>81895.8</v>
      </c>
      <c r="V420" s="24">
        <v>0</v>
      </c>
      <c r="W420" s="25">
        <v>0</v>
      </c>
      <c r="X420" s="24">
        <v>0</v>
      </c>
      <c r="Y420" s="25">
        <v>0</v>
      </c>
      <c r="Z420" s="24">
        <v>0</v>
      </c>
      <c r="AA420" s="25">
        <v>0</v>
      </c>
      <c r="AB420" s="27">
        <v>0</v>
      </c>
      <c r="AC420" s="25">
        <v>0</v>
      </c>
      <c r="AD420" s="25">
        <f t="shared" si="14"/>
        <v>0</v>
      </c>
      <c r="AE420" s="25">
        <v>0</v>
      </c>
      <c r="AF420" s="25">
        <f t="shared" si="1"/>
        <v>781440</v>
      </c>
      <c r="AG420" s="25">
        <f t="shared" si="2"/>
        <v>65120</v>
      </c>
      <c r="AH420" s="25">
        <v>0</v>
      </c>
      <c r="AI420" s="25">
        <v>0</v>
      </c>
      <c r="AJ420" s="25">
        <v>0</v>
      </c>
      <c r="AK420" s="30">
        <f t="shared" si="3"/>
        <v>147015.79999999999</v>
      </c>
      <c r="AL420" s="16"/>
      <c r="AM420" s="16"/>
      <c r="AN420" s="16"/>
    </row>
    <row r="421" spans="1:40" ht="15.75" customHeight="1">
      <c r="A421" s="16"/>
      <c r="B421" s="31">
        <v>402</v>
      </c>
      <c r="C421" s="423"/>
      <c r="D421" s="36" t="s">
        <v>46</v>
      </c>
      <c r="E421" s="23">
        <v>71.400000000000006</v>
      </c>
      <c r="F421" s="28">
        <v>1</v>
      </c>
      <c r="G421" s="25">
        <f>'REPRO SEPTIEMBRE'!G467</f>
        <v>0</v>
      </c>
      <c r="H421" s="28">
        <v>1</v>
      </c>
      <c r="I421" s="25">
        <f>'REPRO SEPTIEMBRE'!H467</f>
        <v>0</v>
      </c>
      <c r="J421" s="28">
        <v>1</v>
      </c>
      <c r="K421" s="25">
        <f>'REPRO SEPTIEMBRE'!I467</f>
        <v>0</v>
      </c>
      <c r="L421" s="28">
        <v>1</v>
      </c>
      <c r="M421" s="35">
        <f>'REPRO SEPTIEMBRE'!J467</f>
        <v>0</v>
      </c>
      <c r="N421" s="28">
        <v>1</v>
      </c>
      <c r="O421" s="25">
        <f>'REPRO SEPTIEMBRE'!K467</f>
        <v>0</v>
      </c>
      <c r="P421" s="28">
        <v>1</v>
      </c>
      <c r="Q421" s="25">
        <f>'REPRO SEPTIEMBRE'!L467</f>
        <v>0</v>
      </c>
      <c r="R421" s="28">
        <v>1</v>
      </c>
      <c r="S421" s="25">
        <f>'REPRO SEPTIEMBRE'!M467</f>
        <v>0</v>
      </c>
      <c r="T421" s="28">
        <v>1</v>
      </c>
      <c r="U421" s="25">
        <f>'REPRO SEPTIEMBRE'!N467</f>
        <v>0</v>
      </c>
      <c r="V421" s="24">
        <v>0</v>
      </c>
      <c r="W421" s="25">
        <v>0</v>
      </c>
      <c r="X421" s="24">
        <v>0</v>
      </c>
      <c r="Y421" s="25">
        <v>0</v>
      </c>
      <c r="Z421" s="24">
        <v>0</v>
      </c>
      <c r="AA421" s="25">
        <v>0</v>
      </c>
      <c r="AB421" s="27">
        <v>0</v>
      </c>
      <c r="AC421" s="25">
        <v>0</v>
      </c>
      <c r="AD421" s="25">
        <f t="shared" si="14"/>
        <v>0</v>
      </c>
      <c r="AE421" s="25">
        <v>0</v>
      </c>
      <c r="AF421" s="25">
        <f t="shared" si="1"/>
        <v>21120</v>
      </c>
      <c r="AG421" s="25">
        <f t="shared" si="2"/>
        <v>1760</v>
      </c>
      <c r="AH421" s="25">
        <v>0</v>
      </c>
      <c r="AI421" s="25">
        <v>0</v>
      </c>
      <c r="AJ421" s="25">
        <v>0</v>
      </c>
      <c r="AK421" s="30">
        <f t="shared" si="3"/>
        <v>1760</v>
      </c>
      <c r="AL421" s="16"/>
      <c r="AM421" s="16"/>
      <c r="AN421" s="16"/>
    </row>
    <row r="422" spans="1:40" ht="15.75" customHeight="1">
      <c r="A422" s="16"/>
      <c r="B422" s="21">
        <v>403</v>
      </c>
      <c r="C422" s="423"/>
      <c r="D422" s="36" t="s">
        <v>50</v>
      </c>
      <c r="E422" s="23">
        <v>71.400000000000006</v>
      </c>
      <c r="F422" s="28">
        <v>25</v>
      </c>
      <c r="G422" s="25">
        <f>'REPRO SEPTIEMBRE'!G468</f>
        <v>0</v>
      </c>
      <c r="H422" s="28">
        <v>25</v>
      </c>
      <c r="I422" s="25">
        <f>'REPRO SEPTIEMBRE'!H468</f>
        <v>0</v>
      </c>
      <c r="J422" s="28">
        <v>25</v>
      </c>
      <c r="K422" s="25">
        <f>'REPRO SEPTIEMBRE'!I468</f>
        <v>0</v>
      </c>
      <c r="L422" s="28">
        <v>25</v>
      </c>
      <c r="M422" s="35">
        <f>'REPRO SEPTIEMBRE'!J468</f>
        <v>0</v>
      </c>
      <c r="N422" s="28">
        <v>25</v>
      </c>
      <c r="O422" s="25">
        <f>'REPRO SEPTIEMBRE'!K468</f>
        <v>0</v>
      </c>
      <c r="P422" s="28">
        <v>25</v>
      </c>
      <c r="Q422" s="25">
        <f>'REPRO SEPTIEMBRE'!L468</f>
        <v>0</v>
      </c>
      <c r="R422" s="28">
        <v>25</v>
      </c>
      <c r="S422" s="25">
        <f>'REPRO SEPTIEMBRE'!M468</f>
        <v>0</v>
      </c>
      <c r="T422" s="28">
        <v>25</v>
      </c>
      <c r="U422" s="25">
        <f>'REPRO SEPTIEMBRE'!N468</f>
        <v>55335.000000000007</v>
      </c>
      <c r="V422" s="24">
        <v>0</v>
      </c>
      <c r="W422" s="25">
        <v>0</v>
      </c>
      <c r="X422" s="24">
        <v>0</v>
      </c>
      <c r="Y422" s="25">
        <v>0</v>
      </c>
      <c r="Z422" s="24">
        <v>0</v>
      </c>
      <c r="AA422" s="25">
        <v>0</v>
      </c>
      <c r="AB422" s="27">
        <v>0</v>
      </c>
      <c r="AC422" s="25">
        <v>0</v>
      </c>
      <c r="AD422" s="25">
        <f t="shared" si="14"/>
        <v>0</v>
      </c>
      <c r="AE422" s="25">
        <v>0</v>
      </c>
      <c r="AF422" s="25">
        <f t="shared" si="1"/>
        <v>528000</v>
      </c>
      <c r="AG422" s="25">
        <f t="shared" si="2"/>
        <v>44000</v>
      </c>
      <c r="AH422" s="25">
        <v>0</v>
      </c>
      <c r="AI422" s="25">
        <v>0</v>
      </c>
      <c r="AJ422" s="25">
        <v>0</v>
      </c>
      <c r="AK422" s="30">
        <f t="shared" si="3"/>
        <v>99335</v>
      </c>
      <c r="AL422" s="16"/>
      <c r="AM422" s="16"/>
      <c r="AN422" s="16"/>
    </row>
    <row r="423" spans="1:40" ht="15.75" customHeight="1">
      <c r="A423" s="16"/>
      <c r="B423" s="31">
        <v>404</v>
      </c>
      <c r="C423" s="423"/>
      <c r="D423" s="36" t="s">
        <v>50</v>
      </c>
      <c r="E423" s="23">
        <v>71.400000000000006</v>
      </c>
      <c r="F423" s="28">
        <v>1</v>
      </c>
      <c r="G423" s="25">
        <f>'REPRO SEPTIEMBRE'!G469</f>
        <v>0</v>
      </c>
      <c r="H423" s="28">
        <v>1</v>
      </c>
      <c r="I423" s="25">
        <f>'REPRO SEPTIEMBRE'!H469</f>
        <v>0</v>
      </c>
      <c r="J423" s="28">
        <v>1</v>
      </c>
      <c r="K423" s="25">
        <f>'REPRO SEPTIEMBRE'!I469</f>
        <v>0</v>
      </c>
      <c r="L423" s="28">
        <v>1</v>
      </c>
      <c r="M423" s="35">
        <f>'REPRO SEPTIEMBRE'!J469</f>
        <v>0</v>
      </c>
      <c r="N423" s="28">
        <v>1</v>
      </c>
      <c r="O423" s="25">
        <f>'REPRO SEPTIEMBRE'!K469</f>
        <v>0</v>
      </c>
      <c r="P423" s="28">
        <v>1</v>
      </c>
      <c r="Q423" s="25">
        <f>'REPRO SEPTIEMBRE'!L469</f>
        <v>0</v>
      </c>
      <c r="R423" s="28">
        <v>1</v>
      </c>
      <c r="S423" s="25">
        <f>'REPRO SEPTIEMBRE'!M469</f>
        <v>0</v>
      </c>
      <c r="T423" s="28">
        <v>1</v>
      </c>
      <c r="U423" s="25">
        <f>'REPRO SEPTIEMBRE'!N469</f>
        <v>0</v>
      </c>
      <c r="V423" s="24">
        <v>0</v>
      </c>
      <c r="W423" s="25">
        <v>0</v>
      </c>
      <c r="X423" s="24">
        <v>0</v>
      </c>
      <c r="Y423" s="25">
        <v>0</v>
      </c>
      <c r="Z423" s="24">
        <v>0</v>
      </c>
      <c r="AA423" s="25">
        <v>0</v>
      </c>
      <c r="AB423" s="27">
        <v>0</v>
      </c>
      <c r="AC423" s="25">
        <v>0</v>
      </c>
      <c r="AD423" s="25">
        <f t="shared" si="14"/>
        <v>0</v>
      </c>
      <c r="AE423" s="25">
        <v>0</v>
      </c>
      <c r="AF423" s="25">
        <f t="shared" si="1"/>
        <v>21120</v>
      </c>
      <c r="AG423" s="25">
        <f t="shared" si="2"/>
        <v>1760</v>
      </c>
      <c r="AH423" s="25">
        <v>0</v>
      </c>
      <c r="AI423" s="25">
        <v>0</v>
      </c>
      <c r="AJ423" s="25">
        <v>0</v>
      </c>
      <c r="AK423" s="30">
        <f t="shared" si="3"/>
        <v>1760</v>
      </c>
      <c r="AL423" s="16"/>
      <c r="AM423" s="16"/>
      <c r="AN423" s="16"/>
    </row>
    <row r="424" spans="1:40" ht="15.75" customHeight="1">
      <c r="A424" s="16"/>
      <c r="B424" s="31">
        <v>405</v>
      </c>
      <c r="C424" s="423"/>
      <c r="D424" s="36" t="s">
        <v>47</v>
      </c>
      <c r="E424" s="23">
        <v>72.540000000000006</v>
      </c>
      <c r="F424" s="28">
        <v>1</v>
      </c>
      <c r="G424" s="25">
        <f>'REPRO SEPTIEMBRE'!G470</f>
        <v>0</v>
      </c>
      <c r="H424" s="28">
        <v>1</v>
      </c>
      <c r="I424" s="25">
        <f>'REPRO SEPTIEMBRE'!H470</f>
        <v>0</v>
      </c>
      <c r="J424" s="28">
        <v>1</v>
      </c>
      <c r="K424" s="25">
        <f>'REPRO SEPTIEMBRE'!I470</f>
        <v>0</v>
      </c>
      <c r="L424" s="28">
        <v>1</v>
      </c>
      <c r="M424" s="35">
        <f>'REPRO SEPTIEMBRE'!J470</f>
        <v>0</v>
      </c>
      <c r="N424" s="28">
        <v>1</v>
      </c>
      <c r="O424" s="25">
        <f>'REPRO SEPTIEMBRE'!K470</f>
        <v>0</v>
      </c>
      <c r="P424" s="28">
        <v>1</v>
      </c>
      <c r="Q424" s="25">
        <f>'REPRO SEPTIEMBRE'!L470</f>
        <v>0</v>
      </c>
      <c r="R424" s="28">
        <v>1</v>
      </c>
      <c r="S424" s="25">
        <f>'REPRO SEPTIEMBRE'!M470</f>
        <v>0</v>
      </c>
      <c r="T424" s="28">
        <v>1</v>
      </c>
      <c r="U424" s="25">
        <f>'REPRO SEPTIEMBRE'!N470</f>
        <v>2248.7400000000002</v>
      </c>
      <c r="V424" s="24">
        <v>0</v>
      </c>
      <c r="W424" s="25">
        <v>0</v>
      </c>
      <c r="X424" s="24">
        <v>0</v>
      </c>
      <c r="Y424" s="25">
        <v>0</v>
      </c>
      <c r="Z424" s="24">
        <v>0</v>
      </c>
      <c r="AA424" s="25">
        <v>0</v>
      </c>
      <c r="AB424" s="27">
        <v>0</v>
      </c>
      <c r="AC424" s="25">
        <v>0</v>
      </c>
      <c r="AD424" s="25">
        <f t="shared" si="14"/>
        <v>0</v>
      </c>
      <c r="AE424" s="25">
        <v>0</v>
      </c>
      <c r="AF424" s="25">
        <f t="shared" si="1"/>
        <v>21120</v>
      </c>
      <c r="AG424" s="25">
        <f t="shared" si="2"/>
        <v>1760</v>
      </c>
      <c r="AH424" s="25">
        <v>0</v>
      </c>
      <c r="AI424" s="25">
        <v>0</v>
      </c>
      <c r="AJ424" s="25">
        <v>0</v>
      </c>
      <c r="AK424" s="30">
        <f t="shared" si="3"/>
        <v>4008.7400000000002</v>
      </c>
      <c r="AL424" s="16"/>
      <c r="AM424" s="16"/>
      <c r="AN424" s="16"/>
    </row>
    <row r="425" spans="1:40" ht="15.75" customHeight="1">
      <c r="A425" s="16"/>
      <c r="B425" s="31">
        <v>406</v>
      </c>
      <c r="C425" s="423"/>
      <c r="D425" s="36" t="s">
        <v>65</v>
      </c>
      <c r="E425" s="23">
        <v>75.64</v>
      </c>
      <c r="F425" s="28">
        <v>1</v>
      </c>
      <c r="G425" s="25">
        <f>'REPRO SEPTIEMBRE'!G471</f>
        <v>0</v>
      </c>
      <c r="H425" s="28">
        <v>1</v>
      </c>
      <c r="I425" s="25">
        <f>'REPRO SEPTIEMBRE'!H471</f>
        <v>0</v>
      </c>
      <c r="J425" s="28">
        <v>1</v>
      </c>
      <c r="K425" s="25">
        <f>'REPRO SEPTIEMBRE'!I471</f>
        <v>0</v>
      </c>
      <c r="L425" s="28">
        <v>1</v>
      </c>
      <c r="M425" s="35">
        <f>'REPRO SEPTIEMBRE'!J471</f>
        <v>0</v>
      </c>
      <c r="N425" s="28">
        <v>1</v>
      </c>
      <c r="O425" s="25">
        <f>'REPRO SEPTIEMBRE'!K471</f>
        <v>0</v>
      </c>
      <c r="P425" s="28">
        <v>1</v>
      </c>
      <c r="Q425" s="25">
        <f>'REPRO SEPTIEMBRE'!L471</f>
        <v>0</v>
      </c>
      <c r="R425" s="28">
        <v>1</v>
      </c>
      <c r="S425" s="25">
        <f>'REPRO SEPTIEMBRE'!M471</f>
        <v>0</v>
      </c>
      <c r="T425" s="28">
        <v>1</v>
      </c>
      <c r="U425" s="25">
        <f>'REPRO SEPTIEMBRE'!N471</f>
        <v>2344.84</v>
      </c>
      <c r="V425" s="24">
        <v>0</v>
      </c>
      <c r="W425" s="25">
        <v>0</v>
      </c>
      <c r="X425" s="24">
        <v>0</v>
      </c>
      <c r="Y425" s="25">
        <v>0</v>
      </c>
      <c r="Z425" s="24">
        <v>0</v>
      </c>
      <c r="AA425" s="25">
        <v>0</v>
      </c>
      <c r="AB425" s="27">
        <v>0</v>
      </c>
      <c r="AC425" s="25">
        <v>0</v>
      </c>
      <c r="AD425" s="25">
        <f t="shared" si="14"/>
        <v>0</v>
      </c>
      <c r="AE425" s="25">
        <v>0</v>
      </c>
      <c r="AF425" s="25">
        <f t="shared" si="1"/>
        <v>21120</v>
      </c>
      <c r="AG425" s="25">
        <f t="shared" si="2"/>
        <v>1760</v>
      </c>
      <c r="AH425" s="25">
        <v>0</v>
      </c>
      <c r="AI425" s="25">
        <v>0</v>
      </c>
      <c r="AJ425" s="25">
        <v>0</v>
      </c>
      <c r="AK425" s="30">
        <f t="shared" si="3"/>
        <v>4104.84</v>
      </c>
      <c r="AL425" s="16"/>
      <c r="AM425" s="16"/>
      <c r="AN425" s="16"/>
    </row>
    <row r="426" spans="1:40" ht="15.75" customHeight="1">
      <c r="A426" s="16"/>
      <c r="B426" s="21">
        <v>407</v>
      </c>
      <c r="C426" s="445"/>
      <c r="D426" s="36" t="s">
        <v>53</v>
      </c>
      <c r="E426" s="23">
        <v>74.63</v>
      </c>
      <c r="F426" s="28">
        <v>1</v>
      </c>
      <c r="G426" s="25">
        <f>'REPRO SEPTIEMBRE'!G472</f>
        <v>0</v>
      </c>
      <c r="H426" s="28">
        <v>1</v>
      </c>
      <c r="I426" s="25">
        <f>'REPRO SEPTIEMBRE'!H472</f>
        <v>0</v>
      </c>
      <c r="J426" s="28">
        <v>1</v>
      </c>
      <c r="K426" s="25">
        <f>'REPRO SEPTIEMBRE'!I472</f>
        <v>0</v>
      </c>
      <c r="L426" s="28">
        <v>1</v>
      </c>
      <c r="M426" s="35">
        <f>'REPRO SEPTIEMBRE'!J472</f>
        <v>0</v>
      </c>
      <c r="N426" s="28">
        <v>1</v>
      </c>
      <c r="O426" s="25">
        <f>'REPRO SEPTIEMBRE'!K472</f>
        <v>0</v>
      </c>
      <c r="P426" s="28">
        <v>1</v>
      </c>
      <c r="Q426" s="25">
        <f>'REPRO SEPTIEMBRE'!L472</f>
        <v>0</v>
      </c>
      <c r="R426" s="28">
        <v>1</v>
      </c>
      <c r="S426" s="25">
        <f>'REPRO SEPTIEMBRE'!M472</f>
        <v>2313.5299999999997</v>
      </c>
      <c r="T426" s="28">
        <v>1</v>
      </c>
      <c r="U426" s="25">
        <f>'REPRO SEPTIEMBRE'!N472</f>
        <v>2313.5299999999997</v>
      </c>
      <c r="V426" s="24">
        <v>0</v>
      </c>
      <c r="W426" s="25">
        <v>0</v>
      </c>
      <c r="X426" s="24">
        <v>0</v>
      </c>
      <c r="Y426" s="25">
        <v>0</v>
      </c>
      <c r="Z426" s="24">
        <v>0</v>
      </c>
      <c r="AA426" s="25">
        <v>0</v>
      </c>
      <c r="AB426" s="27">
        <v>0</v>
      </c>
      <c r="AC426" s="25">
        <v>0</v>
      </c>
      <c r="AD426" s="25">
        <f t="shared" si="14"/>
        <v>0</v>
      </c>
      <c r="AE426" s="25">
        <v>0</v>
      </c>
      <c r="AF426" s="25">
        <f t="shared" si="1"/>
        <v>21120</v>
      </c>
      <c r="AG426" s="25">
        <f t="shared" si="2"/>
        <v>1760</v>
      </c>
      <c r="AH426" s="25">
        <v>0</v>
      </c>
      <c r="AI426" s="25">
        <v>0</v>
      </c>
      <c r="AJ426" s="25">
        <v>0</v>
      </c>
      <c r="AK426" s="30">
        <f t="shared" si="3"/>
        <v>6387.0599999999995</v>
      </c>
      <c r="AL426" s="16"/>
      <c r="AM426" s="16"/>
      <c r="AN426" s="16"/>
    </row>
    <row r="427" spans="1:40" ht="15" customHeight="1">
      <c r="A427" s="16"/>
      <c r="B427" s="447" t="s">
        <v>87</v>
      </c>
      <c r="C427" s="448"/>
      <c r="D427" s="448"/>
      <c r="E427" s="448"/>
      <c r="F427" s="448"/>
      <c r="G427" s="448"/>
      <c r="H427" s="448"/>
      <c r="I427" s="448"/>
      <c r="J427" s="448"/>
      <c r="K427" s="448"/>
      <c r="L427" s="448"/>
      <c r="M427" s="448"/>
      <c r="N427" s="448"/>
      <c r="O427" s="448"/>
      <c r="P427" s="448"/>
      <c r="Q427" s="448"/>
      <c r="R427" s="448"/>
      <c r="S427" s="448"/>
      <c r="T427" s="448"/>
      <c r="U427" s="448"/>
      <c r="V427" s="448"/>
      <c r="W427" s="448"/>
      <c r="X427" s="448"/>
      <c r="Y427" s="448"/>
      <c r="Z427" s="448"/>
      <c r="AA427" s="448"/>
      <c r="AB427" s="448"/>
      <c r="AC427" s="448"/>
      <c r="AD427" s="448"/>
      <c r="AE427" s="448"/>
      <c r="AF427" s="448"/>
      <c r="AG427" s="448"/>
      <c r="AH427" s="448"/>
      <c r="AI427" s="448"/>
      <c r="AJ427" s="448"/>
      <c r="AK427" s="449"/>
      <c r="AL427" s="16"/>
      <c r="AM427" s="16"/>
      <c r="AN427" s="16"/>
    </row>
    <row r="428" spans="1:40" ht="15.75" customHeight="1">
      <c r="A428" s="16"/>
      <c r="B428" s="57">
        <v>408</v>
      </c>
      <c r="C428" s="444" t="s">
        <v>88</v>
      </c>
      <c r="D428" s="36" t="s">
        <v>36</v>
      </c>
      <c r="E428" s="23">
        <v>72.540000000000006</v>
      </c>
      <c r="F428" s="28">
        <v>2</v>
      </c>
      <c r="G428" s="41">
        <f>'REPRO SEPTIEMBRE'!G479</f>
        <v>0</v>
      </c>
      <c r="H428" s="28">
        <v>2</v>
      </c>
      <c r="I428" s="25">
        <f>'REPRO SEPTIEMBRE'!H479</f>
        <v>0</v>
      </c>
      <c r="J428" s="28">
        <v>2</v>
      </c>
      <c r="K428" s="25">
        <f>'REPRO SEPTIEMBRE'!I479</f>
        <v>0</v>
      </c>
      <c r="L428" s="28">
        <v>2</v>
      </c>
      <c r="M428" s="35">
        <f>'REPRO SEPTIEMBRE'!J479</f>
        <v>4352.4000000000005</v>
      </c>
      <c r="N428" s="28">
        <v>2</v>
      </c>
      <c r="O428" s="25">
        <f>'REPRO SEPTIEMBRE'!K479</f>
        <v>4497.4800000000005</v>
      </c>
      <c r="P428" s="28">
        <v>2</v>
      </c>
      <c r="Q428" s="25">
        <f>'REPRO SEPTIEMBRE'!L479</f>
        <v>4352.4000000000005</v>
      </c>
      <c r="R428" s="28">
        <v>2</v>
      </c>
      <c r="S428" s="25">
        <f>'REPRO SEPTIEMBRE'!M479</f>
        <v>0</v>
      </c>
      <c r="T428" s="28">
        <v>2</v>
      </c>
      <c r="U428" s="25">
        <f>'REPRO SEPTIEMBRE'!N479</f>
        <v>0</v>
      </c>
      <c r="V428" s="24">
        <v>0</v>
      </c>
      <c r="W428" s="25">
        <v>0</v>
      </c>
      <c r="X428" s="24">
        <v>0</v>
      </c>
      <c r="Y428" s="25">
        <v>0</v>
      </c>
      <c r="Z428" s="24">
        <v>0</v>
      </c>
      <c r="AA428" s="25">
        <v>0</v>
      </c>
      <c r="AB428" s="27">
        <v>0</v>
      </c>
      <c r="AC428" s="25">
        <v>0</v>
      </c>
      <c r="AD428" s="25">
        <f t="shared" ref="AD428:AD442" si="15">+AE428*12</f>
        <v>0</v>
      </c>
      <c r="AE428" s="25">
        <v>0</v>
      </c>
      <c r="AF428" s="25">
        <f t="shared" ref="AF428:AF442" si="16">+AG428*12</f>
        <v>42240</v>
      </c>
      <c r="AG428" s="25">
        <f t="shared" ref="AG428:AG442" si="17">1760*T428</f>
        <v>3520</v>
      </c>
      <c r="AH428" s="25">
        <v>0</v>
      </c>
      <c r="AI428" s="25">
        <v>0</v>
      </c>
      <c r="AJ428" s="25">
        <v>0</v>
      </c>
      <c r="AK428" s="30">
        <f t="shared" ref="AK428:AK442" si="18">+E428+I428+K428+M428+O428+Q428+S428+U428+W428+Y428+AA428+AC428+AE428+AG428</f>
        <v>16794.820000000003</v>
      </c>
      <c r="AL428" s="16"/>
      <c r="AM428" s="16"/>
      <c r="AN428" s="16"/>
    </row>
    <row r="429" spans="1:40" ht="15.75" customHeight="1">
      <c r="A429" s="16"/>
      <c r="B429" s="57">
        <v>409</v>
      </c>
      <c r="C429" s="423"/>
      <c r="D429" s="36" t="s">
        <v>37</v>
      </c>
      <c r="E429" s="23">
        <v>71.400000000000006</v>
      </c>
      <c r="F429" s="28">
        <v>11</v>
      </c>
      <c r="G429" s="58">
        <f>'REPRO SEPTIEMBRE'!G480</f>
        <v>0</v>
      </c>
      <c r="H429" s="28">
        <v>11</v>
      </c>
      <c r="I429" s="25">
        <f>'REPRO SEPTIEMBRE'!H480</f>
        <v>0</v>
      </c>
      <c r="J429" s="28">
        <v>11</v>
      </c>
      <c r="K429" s="25">
        <f>'REPRO SEPTIEMBRE'!I480</f>
        <v>0</v>
      </c>
      <c r="L429" s="28">
        <v>11</v>
      </c>
      <c r="M429" s="35">
        <f>'REPRO SEPTIEMBRE'!J480</f>
        <v>23562.000000000004</v>
      </c>
      <c r="N429" s="28">
        <v>11</v>
      </c>
      <c r="O429" s="25">
        <f>'REPRO SEPTIEMBRE'!K480</f>
        <v>24347.4</v>
      </c>
      <c r="P429" s="28">
        <v>11</v>
      </c>
      <c r="Q429" s="25">
        <f>'REPRO SEPTIEMBRE'!L480</f>
        <v>23562.000000000004</v>
      </c>
      <c r="R429" s="28">
        <v>11</v>
      </c>
      <c r="S429" s="25">
        <f>'REPRO SEPTIEMBRE'!M480</f>
        <v>0</v>
      </c>
      <c r="T429" s="28">
        <v>11</v>
      </c>
      <c r="U429" s="25">
        <f>'REPRO SEPTIEMBRE'!N480</f>
        <v>0</v>
      </c>
      <c r="V429" s="24">
        <v>0</v>
      </c>
      <c r="W429" s="25">
        <v>0</v>
      </c>
      <c r="X429" s="24">
        <v>0</v>
      </c>
      <c r="Y429" s="25">
        <v>0</v>
      </c>
      <c r="Z429" s="24">
        <v>0</v>
      </c>
      <c r="AA429" s="25">
        <v>0</v>
      </c>
      <c r="AB429" s="27">
        <v>0</v>
      </c>
      <c r="AC429" s="25">
        <v>0</v>
      </c>
      <c r="AD429" s="25">
        <f t="shared" si="15"/>
        <v>0</v>
      </c>
      <c r="AE429" s="25">
        <v>0</v>
      </c>
      <c r="AF429" s="25">
        <f t="shared" si="16"/>
        <v>232320</v>
      </c>
      <c r="AG429" s="25">
        <f t="shared" si="17"/>
        <v>19360</v>
      </c>
      <c r="AH429" s="25">
        <v>0</v>
      </c>
      <c r="AI429" s="25">
        <v>0</v>
      </c>
      <c r="AJ429" s="25">
        <v>0</v>
      </c>
      <c r="AK429" s="30">
        <f t="shared" si="18"/>
        <v>90902.8</v>
      </c>
      <c r="AL429" s="16"/>
      <c r="AM429" s="16"/>
      <c r="AN429" s="16"/>
    </row>
    <row r="430" spans="1:40" ht="15.75" customHeight="1">
      <c r="A430" s="16"/>
      <c r="B430" s="57">
        <v>410</v>
      </c>
      <c r="C430" s="423"/>
      <c r="D430" s="36" t="s">
        <v>38</v>
      </c>
      <c r="E430" s="23">
        <v>71.400000000000006</v>
      </c>
      <c r="F430" s="28">
        <v>2</v>
      </c>
      <c r="G430" s="58">
        <f>'REPRO SEPTIEMBRE'!G481</f>
        <v>0</v>
      </c>
      <c r="H430" s="28">
        <v>2</v>
      </c>
      <c r="I430" s="25">
        <f>'REPRO SEPTIEMBRE'!H481</f>
        <v>0</v>
      </c>
      <c r="J430" s="28">
        <v>2</v>
      </c>
      <c r="K430" s="25">
        <f>'REPRO SEPTIEMBRE'!I481</f>
        <v>0</v>
      </c>
      <c r="L430" s="28">
        <v>2</v>
      </c>
      <c r="M430" s="35">
        <f>'REPRO SEPTIEMBRE'!J481</f>
        <v>4284</v>
      </c>
      <c r="N430" s="28">
        <v>2</v>
      </c>
      <c r="O430" s="25">
        <f>'REPRO SEPTIEMBRE'!K481</f>
        <v>4426.8</v>
      </c>
      <c r="P430" s="28">
        <v>2</v>
      </c>
      <c r="Q430" s="25">
        <f>'REPRO SEPTIEMBRE'!L481</f>
        <v>4284</v>
      </c>
      <c r="R430" s="28">
        <v>2</v>
      </c>
      <c r="S430" s="25">
        <f>'REPRO SEPTIEMBRE'!M481</f>
        <v>0</v>
      </c>
      <c r="T430" s="28">
        <v>2</v>
      </c>
      <c r="U430" s="25">
        <f>'REPRO SEPTIEMBRE'!N481</f>
        <v>0</v>
      </c>
      <c r="V430" s="24">
        <v>0</v>
      </c>
      <c r="W430" s="25">
        <v>0</v>
      </c>
      <c r="X430" s="24">
        <v>0</v>
      </c>
      <c r="Y430" s="25">
        <v>0</v>
      </c>
      <c r="Z430" s="24">
        <v>0</v>
      </c>
      <c r="AA430" s="25">
        <v>0</v>
      </c>
      <c r="AB430" s="27">
        <v>0</v>
      </c>
      <c r="AC430" s="25">
        <v>0</v>
      </c>
      <c r="AD430" s="25">
        <f t="shared" si="15"/>
        <v>0</v>
      </c>
      <c r="AE430" s="25">
        <v>0</v>
      </c>
      <c r="AF430" s="25">
        <f t="shared" si="16"/>
        <v>42240</v>
      </c>
      <c r="AG430" s="25">
        <f t="shared" si="17"/>
        <v>3520</v>
      </c>
      <c r="AH430" s="25">
        <v>0</v>
      </c>
      <c r="AI430" s="25">
        <v>0</v>
      </c>
      <c r="AJ430" s="25">
        <v>0</v>
      </c>
      <c r="AK430" s="30">
        <f t="shared" si="18"/>
        <v>16586.2</v>
      </c>
      <c r="AL430" s="16"/>
      <c r="AM430" s="16"/>
      <c r="AN430" s="16"/>
    </row>
    <row r="431" spans="1:40" ht="15.75" customHeight="1">
      <c r="A431" s="16"/>
      <c r="B431" s="57">
        <v>411</v>
      </c>
      <c r="C431" s="423"/>
      <c r="D431" s="36" t="s">
        <v>50</v>
      </c>
      <c r="E431" s="23">
        <v>71.400000000000006</v>
      </c>
      <c r="F431" s="28">
        <v>1</v>
      </c>
      <c r="G431" s="58">
        <f>'REPRO SEPTIEMBRE'!G482</f>
        <v>0</v>
      </c>
      <c r="H431" s="28">
        <v>1</v>
      </c>
      <c r="I431" s="25">
        <f>'REPRO SEPTIEMBRE'!H482</f>
        <v>0</v>
      </c>
      <c r="J431" s="28">
        <v>1</v>
      </c>
      <c r="K431" s="25">
        <f>'REPRO SEPTIEMBRE'!I482</f>
        <v>0</v>
      </c>
      <c r="L431" s="28">
        <v>1</v>
      </c>
      <c r="M431" s="35">
        <f>'REPRO SEPTIEMBRE'!J482</f>
        <v>2142</v>
      </c>
      <c r="N431" s="28">
        <v>1</v>
      </c>
      <c r="O431" s="25">
        <f>'REPRO SEPTIEMBRE'!K482</f>
        <v>2213.4</v>
      </c>
      <c r="P431" s="28">
        <v>1</v>
      </c>
      <c r="Q431" s="25">
        <f>'REPRO SEPTIEMBRE'!L482</f>
        <v>2142</v>
      </c>
      <c r="R431" s="28">
        <v>1</v>
      </c>
      <c r="S431" s="25">
        <f>'REPRO SEPTIEMBRE'!M482</f>
        <v>0</v>
      </c>
      <c r="T431" s="28">
        <v>1</v>
      </c>
      <c r="U431" s="25">
        <f>'REPRO SEPTIEMBRE'!N482</f>
        <v>0</v>
      </c>
      <c r="V431" s="24">
        <v>0</v>
      </c>
      <c r="W431" s="25">
        <v>0</v>
      </c>
      <c r="X431" s="24">
        <v>0</v>
      </c>
      <c r="Y431" s="25">
        <v>0</v>
      </c>
      <c r="Z431" s="24">
        <v>0</v>
      </c>
      <c r="AA431" s="25">
        <v>0</v>
      </c>
      <c r="AB431" s="27">
        <v>0</v>
      </c>
      <c r="AC431" s="25">
        <v>0</v>
      </c>
      <c r="AD431" s="25">
        <f t="shared" si="15"/>
        <v>0</v>
      </c>
      <c r="AE431" s="25">
        <v>0</v>
      </c>
      <c r="AF431" s="25">
        <f t="shared" si="16"/>
        <v>21120</v>
      </c>
      <c r="AG431" s="25">
        <f t="shared" si="17"/>
        <v>1760</v>
      </c>
      <c r="AH431" s="25">
        <v>0</v>
      </c>
      <c r="AI431" s="25">
        <v>0</v>
      </c>
      <c r="AJ431" s="25">
        <v>0</v>
      </c>
      <c r="AK431" s="30">
        <f t="shared" si="18"/>
        <v>8328.7999999999993</v>
      </c>
      <c r="AL431" s="16"/>
      <c r="AM431" s="16"/>
      <c r="AN431" s="16"/>
    </row>
    <row r="432" spans="1:40" ht="15.75" customHeight="1">
      <c r="A432" s="16"/>
      <c r="B432" s="57">
        <v>412</v>
      </c>
      <c r="C432" s="423"/>
      <c r="D432" s="36" t="s">
        <v>37</v>
      </c>
      <c r="E432" s="23">
        <v>71.400000000000006</v>
      </c>
      <c r="F432" s="28">
        <v>4</v>
      </c>
      <c r="G432" s="58">
        <f>'REPRO SEPTIEMBRE'!G483</f>
        <v>0</v>
      </c>
      <c r="H432" s="28">
        <v>4</v>
      </c>
      <c r="I432" s="25">
        <f>'REPRO SEPTIEMBRE'!H483</f>
        <v>0</v>
      </c>
      <c r="J432" s="28">
        <v>4</v>
      </c>
      <c r="K432" s="25">
        <f>'REPRO SEPTIEMBRE'!I483</f>
        <v>0</v>
      </c>
      <c r="L432" s="28">
        <v>4</v>
      </c>
      <c r="M432" s="35">
        <f>'REPRO SEPTIEMBRE'!J483</f>
        <v>8568</v>
      </c>
      <c r="N432" s="28">
        <v>4</v>
      </c>
      <c r="O432" s="25">
        <f>'REPRO SEPTIEMBRE'!K483</f>
        <v>8853.6</v>
      </c>
      <c r="P432" s="28">
        <v>4</v>
      </c>
      <c r="Q432" s="25">
        <f>'REPRO SEPTIEMBRE'!L483</f>
        <v>8568</v>
      </c>
      <c r="R432" s="28">
        <v>4</v>
      </c>
      <c r="S432" s="25">
        <f>'REPRO SEPTIEMBRE'!M483</f>
        <v>0</v>
      </c>
      <c r="T432" s="28">
        <v>4</v>
      </c>
      <c r="U432" s="25">
        <f>'REPRO SEPTIEMBRE'!N483</f>
        <v>0</v>
      </c>
      <c r="V432" s="24">
        <v>0</v>
      </c>
      <c r="W432" s="25">
        <v>0</v>
      </c>
      <c r="X432" s="24">
        <v>0</v>
      </c>
      <c r="Y432" s="25">
        <v>0</v>
      </c>
      <c r="Z432" s="24">
        <v>0</v>
      </c>
      <c r="AA432" s="25">
        <v>0</v>
      </c>
      <c r="AB432" s="27">
        <v>0</v>
      </c>
      <c r="AC432" s="25">
        <v>0</v>
      </c>
      <c r="AD432" s="25">
        <f t="shared" si="15"/>
        <v>0</v>
      </c>
      <c r="AE432" s="25">
        <v>0</v>
      </c>
      <c r="AF432" s="25">
        <f t="shared" si="16"/>
        <v>84480</v>
      </c>
      <c r="AG432" s="25">
        <f t="shared" si="17"/>
        <v>7040</v>
      </c>
      <c r="AH432" s="25">
        <v>0</v>
      </c>
      <c r="AI432" s="25">
        <v>0</v>
      </c>
      <c r="AJ432" s="25">
        <v>0</v>
      </c>
      <c r="AK432" s="30">
        <f t="shared" si="18"/>
        <v>33101</v>
      </c>
      <c r="AL432" s="16"/>
      <c r="AM432" s="16"/>
      <c r="AN432" s="16"/>
    </row>
    <row r="433" spans="1:40" ht="15.75" customHeight="1">
      <c r="A433" s="16"/>
      <c r="B433" s="57">
        <v>413</v>
      </c>
      <c r="C433" s="423"/>
      <c r="D433" s="36" t="s">
        <v>71</v>
      </c>
      <c r="E433" s="23">
        <v>72.540000000000006</v>
      </c>
      <c r="F433" s="28">
        <v>1</v>
      </c>
      <c r="G433" s="58">
        <f>'REPRO SEPTIEMBRE'!G484</f>
        <v>0</v>
      </c>
      <c r="H433" s="28">
        <v>1</v>
      </c>
      <c r="I433" s="25">
        <f>'REPRO SEPTIEMBRE'!H484</f>
        <v>0</v>
      </c>
      <c r="J433" s="28">
        <v>1</v>
      </c>
      <c r="K433" s="25">
        <f>'REPRO SEPTIEMBRE'!I484</f>
        <v>0</v>
      </c>
      <c r="L433" s="28">
        <v>1</v>
      </c>
      <c r="M433" s="35">
        <f>'REPRO SEPTIEMBRE'!J484</f>
        <v>2176.2000000000003</v>
      </c>
      <c r="N433" s="28">
        <v>1</v>
      </c>
      <c r="O433" s="25">
        <f>'REPRO SEPTIEMBRE'!K484</f>
        <v>2248.7400000000002</v>
      </c>
      <c r="P433" s="28">
        <v>1</v>
      </c>
      <c r="Q433" s="25">
        <f>'REPRO SEPTIEMBRE'!L484</f>
        <v>2176.2000000000003</v>
      </c>
      <c r="R433" s="28">
        <v>1</v>
      </c>
      <c r="S433" s="25">
        <f>'REPRO SEPTIEMBRE'!M484</f>
        <v>0</v>
      </c>
      <c r="T433" s="28">
        <v>1</v>
      </c>
      <c r="U433" s="25">
        <f>'REPRO SEPTIEMBRE'!N484</f>
        <v>0</v>
      </c>
      <c r="V433" s="24">
        <v>0</v>
      </c>
      <c r="W433" s="25">
        <v>0</v>
      </c>
      <c r="X433" s="24">
        <v>0</v>
      </c>
      <c r="Y433" s="25">
        <v>0</v>
      </c>
      <c r="Z433" s="24">
        <v>0</v>
      </c>
      <c r="AA433" s="25">
        <v>0</v>
      </c>
      <c r="AB433" s="27">
        <v>0</v>
      </c>
      <c r="AC433" s="25">
        <v>0</v>
      </c>
      <c r="AD433" s="25">
        <f t="shared" si="15"/>
        <v>0</v>
      </c>
      <c r="AE433" s="25">
        <v>0</v>
      </c>
      <c r="AF433" s="25">
        <f t="shared" si="16"/>
        <v>21120</v>
      </c>
      <c r="AG433" s="25">
        <f t="shared" si="17"/>
        <v>1760</v>
      </c>
      <c r="AH433" s="25">
        <v>0</v>
      </c>
      <c r="AI433" s="25">
        <v>0</v>
      </c>
      <c r="AJ433" s="25">
        <v>0</v>
      </c>
      <c r="AK433" s="30">
        <f t="shared" si="18"/>
        <v>8433.68</v>
      </c>
      <c r="AL433" s="16"/>
      <c r="AM433" s="16"/>
      <c r="AN433" s="16"/>
    </row>
    <row r="434" spans="1:40" ht="15.75" customHeight="1">
      <c r="A434" s="16"/>
      <c r="B434" s="57">
        <v>414</v>
      </c>
      <c r="C434" s="423"/>
      <c r="D434" s="36" t="s">
        <v>50</v>
      </c>
      <c r="E434" s="23">
        <v>71.400000000000006</v>
      </c>
      <c r="F434" s="28">
        <v>3</v>
      </c>
      <c r="G434" s="58">
        <f>'REPRO SEPTIEMBRE'!G485</f>
        <v>0</v>
      </c>
      <c r="H434" s="28">
        <v>3</v>
      </c>
      <c r="I434" s="25">
        <f>'REPRO SEPTIEMBRE'!H485</f>
        <v>0</v>
      </c>
      <c r="J434" s="28">
        <v>3</v>
      </c>
      <c r="K434" s="25">
        <f>'REPRO SEPTIEMBRE'!I485</f>
        <v>0</v>
      </c>
      <c r="L434" s="28">
        <v>3</v>
      </c>
      <c r="M434" s="35">
        <f>'REPRO SEPTIEMBRE'!J485</f>
        <v>6426.0000000000009</v>
      </c>
      <c r="N434" s="28">
        <v>3</v>
      </c>
      <c r="O434" s="25">
        <f>'REPRO SEPTIEMBRE'!K485</f>
        <v>6640.2000000000007</v>
      </c>
      <c r="P434" s="28">
        <v>3</v>
      </c>
      <c r="Q434" s="25">
        <f>'REPRO SEPTIEMBRE'!L485</f>
        <v>6426.0000000000009</v>
      </c>
      <c r="R434" s="28">
        <v>3</v>
      </c>
      <c r="S434" s="25">
        <f>'REPRO SEPTIEMBRE'!M485</f>
        <v>0</v>
      </c>
      <c r="T434" s="28">
        <v>3</v>
      </c>
      <c r="U434" s="25">
        <f>'REPRO SEPTIEMBRE'!N485</f>
        <v>0</v>
      </c>
      <c r="V434" s="24">
        <v>0</v>
      </c>
      <c r="W434" s="25">
        <v>0</v>
      </c>
      <c r="X434" s="24">
        <v>0</v>
      </c>
      <c r="Y434" s="25">
        <v>0</v>
      </c>
      <c r="Z434" s="24">
        <v>0</v>
      </c>
      <c r="AA434" s="25">
        <v>0</v>
      </c>
      <c r="AB434" s="27">
        <v>0</v>
      </c>
      <c r="AC434" s="25">
        <v>0</v>
      </c>
      <c r="AD434" s="25">
        <f t="shared" si="15"/>
        <v>0</v>
      </c>
      <c r="AE434" s="25">
        <v>0</v>
      </c>
      <c r="AF434" s="25">
        <f t="shared" si="16"/>
        <v>63360</v>
      </c>
      <c r="AG434" s="25">
        <f t="shared" si="17"/>
        <v>5280</v>
      </c>
      <c r="AH434" s="25">
        <v>0</v>
      </c>
      <c r="AI434" s="25">
        <v>0</v>
      </c>
      <c r="AJ434" s="25">
        <v>0</v>
      </c>
      <c r="AK434" s="30">
        <f t="shared" si="18"/>
        <v>24843.600000000002</v>
      </c>
      <c r="AL434" s="16"/>
      <c r="AM434" s="16"/>
      <c r="AN434" s="16"/>
    </row>
    <row r="435" spans="1:40" ht="15.75" customHeight="1">
      <c r="A435" s="16"/>
      <c r="B435" s="57">
        <v>415</v>
      </c>
      <c r="C435" s="423"/>
      <c r="D435" s="36" t="s">
        <v>36</v>
      </c>
      <c r="E435" s="23">
        <v>72.540000000000006</v>
      </c>
      <c r="F435" s="28">
        <v>2</v>
      </c>
      <c r="G435" s="58">
        <f>'REPRO SEPTIEMBRE'!G486</f>
        <v>0</v>
      </c>
      <c r="H435" s="28">
        <v>2</v>
      </c>
      <c r="I435" s="25">
        <f>'REPRO SEPTIEMBRE'!H486</f>
        <v>0</v>
      </c>
      <c r="J435" s="28">
        <v>2</v>
      </c>
      <c r="K435" s="25">
        <f>'REPRO SEPTIEMBRE'!I486</f>
        <v>0</v>
      </c>
      <c r="L435" s="28">
        <v>2</v>
      </c>
      <c r="M435" s="35">
        <f>'REPRO SEPTIEMBRE'!J486</f>
        <v>0</v>
      </c>
      <c r="N435" s="28">
        <v>2</v>
      </c>
      <c r="O435" s="25">
        <f>'REPRO SEPTIEMBRE'!K486</f>
        <v>0</v>
      </c>
      <c r="P435" s="28">
        <v>2</v>
      </c>
      <c r="Q435" s="25">
        <f>'REPRO SEPTIEMBRE'!L486</f>
        <v>0</v>
      </c>
      <c r="R435" s="28">
        <v>2</v>
      </c>
      <c r="S435" s="25">
        <f>'REPRO SEPTIEMBRE'!M486</f>
        <v>4497.4800000000005</v>
      </c>
      <c r="T435" s="28">
        <v>2</v>
      </c>
      <c r="U435" s="25">
        <f>'REPRO SEPTIEMBRE'!N486</f>
        <v>4497.4800000000005</v>
      </c>
      <c r="V435" s="24">
        <v>0</v>
      </c>
      <c r="W435" s="25">
        <v>0</v>
      </c>
      <c r="X435" s="24">
        <v>0</v>
      </c>
      <c r="Y435" s="25">
        <v>0</v>
      </c>
      <c r="Z435" s="24">
        <v>0</v>
      </c>
      <c r="AA435" s="25">
        <v>0</v>
      </c>
      <c r="AB435" s="27">
        <v>0</v>
      </c>
      <c r="AC435" s="25">
        <v>0</v>
      </c>
      <c r="AD435" s="25">
        <f t="shared" si="15"/>
        <v>0</v>
      </c>
      <c r="AE435" s="25">
        <v>0</v>
      </c>
      <c r="AF435" s="25">
        <f t="shared" si="16"/>
        <v>42240</v>
      </c>
      <c r="AG435" s="25">
        <f t="shared" si="17"/>
        <v>3520</v>
      </c>
      <c r="AH435" s="25">
        <v>0</v>
      </c>
      <c r="AI435" s="25">
        <v>0</v>
      </c>
      <c r="AJ435" s="25">
        <v>0</v>
      </c>
      <c r="AK435" s="30">
        <f t="shared" si="18"/>
        <v>12587.5</v>
      </c>
      <c r="AL435" s="16"/>
      <c r="AM435" s="16"/>
      <c r="AN435" s="16"/>
    </row>
    <row r="436" spans="1:40" ht="15.75" customHeight="1">
      <c r="A436" s="16"/>
      <c r="B436" s="57">
        <v>416</v>
      </c>
      <c r="C436" s="423"/>
      <c r="D436" s="36" t="s">
        <v>37</v>
      </c>
      <c r="E436" s="23">
        <v>71.400000000000006</v>
      </c>
      <c r="F436" s="28">
        <v>11</v>
      </c>
      <c r="G436" s="58">
        <f>'REPRO SEPTIEMBRE'!G487</f>
        <v>0</v>
      </c>
      <c r="H436" s="28">
        <v>11</v>
      </c>
      <c r="I436" s="25">
        <f>'REPRO SEPTIEMBRE'!H487</f>
        <v>0</v>
      </c>
      <c r="J436" s="28">
        <v>11</v>
      </c>
      <c r="K436" s="25">
        <f>'REPRO SEPTIEMBRE'!I487</f>
        <v>0</v>
      </c>
      <c r="L436" s="28">
        <v>11</v>
      </c>
      <c r="M436" s="35">
        <f>'REPRO SEPTIEMBRE'!J487</f>
        <v>0</v>
      </c>
      <c r="N436" s="28">
        <v>11</v>
      </c>
      <c r="O436" s="25">
        <f>'REPRO SEPTIEMBRE'!K487</f>
        <v>0</v>
      </c>
      <c r="P436" s="28">
        <v>11</v>
      </c>
      <c r="Q436" s="25">
        <f>'REPRO SEPTIEMBRE'!L487</f>
        <v>0</v>
      </c>
      <c r="R436" s="28">
        <v>11</v>
      </c>
      <c r="S436" s="25">
        <f>'REPRO SEPTIEMBRE'!M487</f>
        <v>24347.4</v>
      </c>
      <c r="T436" s="28">
        <v>11</v>
      </c>
      <c r="U436" s="25">
        <f>'REPRO SEPTIEMBRE'!N487</f>
        <v>24347.4</v>
      </c>
      <c r="V436" s="24">
        <v>0</v>
      </c>
      <c r="W436" s="25">
        <v>0</v>
      </c>
      <c r="X436" s="24">
        <v>0</v>
      </c>
      <c r="Y436" s="25">
        <v>0</v>
      </c>
      <c r="Z436" s="24">
        <v>0</v>
      </c>
      <c r="AA436" s="25">
        <v>0</v>
      </c>
      <c r="AB436" s="27">
        <v>0</v>
      </c>
      <c r="AC436" s="25">
        <v>0</v>
      </c>
      <c r="AD436" s="25">
        <f t="shared" si="15"/>
        <v>0</v>
      </c>
      <c r="AE436" s="25">
        <v>0</v>
      </c>
      <c r="AF436" s="25">
        <f t="shared" si="16"/>
        <v>232320</v>
      </c>
      <c r="AG436" s="25">
        <f t="shared" si="17"/>
        <v>19360</v>
      </c>
      <c r="AH436" s="25">
        <v>0</v>
      </c>
      <c r="AI436" s="25">
        <v>0</v>
      </c>
      <c r="AJ436" s="25">
        <v>0</v>
      </c>
      <c r="AK436" s="30">
        <f t="shared" si="18"/>
        <v>68126.200000000012</v>
      </c>
      <c r="AL436" s="16"/>
      <c r="AM436" s="16"/>
      <c r="AN436" s="16"/>
    </row>
    <row r="437" spans="1:40" ht="15.75" customHeight="1">
      <c r="A437" s="16"/>
      <c r="B437" s="57">
        <v>417</v>
      </c>
      <c r="C437" s="423"/>
      <c r="D437" s="36" t="s">
        <v>38</v>
      </c>
      <c r="E437" s="23">
        <v>71.400000000000006</v>
      </c>
      <c r="F437" s="28">
        <v>2</v>
      </c>
      <c r="G437" s="58">
        <f>'REPRO SEPTIEMBRE'!G488</f>
        <v>0</v>
      </c>
      <c r="H437" s="28">
        <v>2</v>
      </c>
      <c r="I437" s="25">
        <f>'REPRO SEPTIEMBRE'!H488</f>
        <v>0</v>
      </c>
      <c r="J437" s="28">
        <v>2</v>
      </c>
      <c r="K437" s="25">
        <f>'REPRO SEPTIEMBRE'!I488</f>
        <v>0</v>
      </c>
      <c r="L437" s="28">
        <v>2</v>
      </c>
      <c r="M437" s="35">
        <f>'REPRO SEPTIEMBRE'!J488</f>
        <v>0</v>
      </c>
      <c r="N437" s="28">
        <v>2</v>
      </c>
      <c r="O437" s="25">
        <f>'REPRO SEPTIEMBRE'!K488</f>
        <v>0</v>
      </c>
      <c r="P437" s="28">
        <v>2</v>
      </c>
      <c r="Q437" s="25">
        <f>'REPRO SEPTIEMBRE'!L488</f>
        <v>0</v>
      </c>
      <c r="R437" s="28">
        <v>2</v>
      </c>
      <c r="S437" s="25">
        <f>'REPRO SEPTIEMBRE'!M488</f>
        <v>4426.8</v>
      </c>
      <c r="T437" s="28">
        <v>2</v>
      </c>
      <c r="U437" s="25">
        <f>'REPRO SEPTIEMBRE'!N488</f>
        <v>4426.8</v>
      </c>
      <c r="V437" s="24">
        <v>0</v>
      </c>
      <c r="W437" s="25">
        <v>0</v>
      </c>
      <c r="X437" s="24">
        <v>0</v>
      </c>
      <c r="Y437" s="25">
        <v>0</v>
      </c>
      <c r="Z437" s="24">
        <v>0</v>
      </c>
      <c r="AA437" s="25">
        <v>0</v>
      </c>
      <c r="AB437" s="27">
        <v>0</v>
      </c>
      <c r="AC437" s="25">
        <v>0</v>
      </c>
      <c r="AD437" s="25">
        <f t="shared" si="15"/>
        <v>0</v>
      </c>
      <c r="AE437" s="25">
        <v>0</v>
      </c>
      <c r="AF437" s="25">
        <f t="shared" si="16"/>
        <v>42240</v>
      </c>
      <c r="AG437" s="25">
        <f t="shared" si="17"/>
        <v>3520</v>
      </c>
      <c r="AH437" s="25">
        <v>0</v>
      </c>
      <c r="AI437" s="25">
        <v>0</v>
      </c>
      <c r="AJ437" s="25">
        <v>0</v>
      </c>
      <c r="AK437" s="30">
        <f t="shared" si="18"/>
        <v>12445</v>
      </c>
      <c r="AL437" s="16"/>
      <c r="AM437" s="16"/>
      <c r="AN437" s="16"/>
    </row>
    <row r="438" spans="1:40" ht="15.75" customHeight="1">
      <c r="A438" s="16"/>
      <c r="B438" s="57">
        <v>418</v>
      </c>
      <c r="C438" s="423"/>
      <c r="D438" s="36" t="s">
        <v>50</v>
      </c>
      <c r="E438" s="23">
        <v>71.400000000000006</v>
      </c>
      <c r="F438" s="28">
        <v>1</v>
      </c>
      <c r="G438" s="58">
        <f>'REPRO SEPTIEMBRE'!G489</f>
        <v>0</v>
      </c>
      <c r="H438" s="28">
        <v>1</v>
      </c>
      <c r="I438" s="25">
        <f>'REPRO SEPTIEMBRE'!H489</f>
        <v>0</v>
      </c>
      <c r="J438" s="28">
        <v>1</v>
      </c>
      <c r="K438" s="25">
        <f>'REPRO SEPTIEMBRE'!I489</f>
        <v>0</v>
      </c>
      <c r="L438" s="28">
        <v>1</v>
      </c>
      <c r="M438" s="35">
        <f>'REPRO SEPTIEMBRE'!J489</f>
        <v>0</v>
      </c>
      <c r="N438" s="28">
        <v>1</v>
      </c>
      <c r="O438" s="25">
        <f>'REPRO SEPTIEMBRE'!K489</f>
        <v>0</v>
      </c>
      <c r="P438" s="28">
        <v>1</v>
      </c>
      <c r="Q438" s="25">
        <f>'REPRO SEPTIEMBRE'!L489</f>
        <v>0</v>
      </c>
      <c r="R438" s="28">
        <v>1</v>
      </c>
      <c r="S438" s="25">
        <f>'REPRO SEPTIEMBRE'!M489</f>
        <v>2213.4</v>
      </c>
      <c r="T438" s="28">
        <v>1</v>
      </c>
      <c r="U438" s="25">
        <f>'REPRO SEPTIEMBRE'!N489</f>
        <v>2213.4</v>
      </c>
      <c r="V438" s="24">
        <v>0</v>
      </c>
      <c r="W438" s="25">
        <v>0</v>
      </c>
      <c r="X438" s="24">
        <v>0</v>
      </c>
      <c r="Y438" s="25">
        <v>0</v>
      </c>
      <c r="Z438" s="24">
        <v>0</v>
      </c>
      <c r="AA438" s="25">
        <v>0</v>
      </c>
      <c r="AB438" s="27">
        <v>0</v>
      </c>
      <c r="AC438" s="25">
        <v>0</v>
      </c>
      <c r="AD438" s="25">
        <f t="shared" si="15"/>
        <v>0</v>
      </c>
      <c r="AE438" s="25">
        <v>0</v>
      </c>
      <c r="AF438" s="25">
        <f t="shared" si="16"/>
        <v>21120</v>
      </c>
      <c r="AG438" s="25">
        <f t="shared" si="17"/>
        <v>1760</v>
      </c>
      <c r="AH438" s="25">
        <v>0</v>
      </c>
      <c r="AI438" s="25">
        <v>0</v>
      </c>
      <c r="AJ438" s="25">
        <v>0</v>
      </c>
      <c r="AK438" s="30">
        <f t="shared" si="18"/>
        <v>6258.2000000000007</v>
      </c>
      <c r="AL438" s="16"/>
      <c r="AM438" s="16"/>
      <c r="AN438" s="16"/>
    </row>
    <row r="439" spans="1:40" ht="15.75" customHeight="1">
      <c r="A439" s="16"/>
      <c r="B439" s="57">
        <v>419</v>
      </c>
      <c r="C439" s="423"/>
      <c r="D439" s="36" t="s">
        <v>37</v>
      </c>
      <c r="E439" s="23">
        <v>71.400000000000006</v>
      </c>
      <c r="F439" s="28">
        <v>4</v>
      </c>
      <c r="G439" s="58">
        <f>'REPRO SEPTIEMBRE'!G490</f>
        <v>0</v>
      </c>
      <c r="H439" s="28">
        <v>4</v>
      </c>
      <c r="I439" s="25">
        <f>'REPRO SEPTIEMBRE'!H490</f>
        <v>0</v>
      </c>
      <c r="J439" s="28">
        <v>4</v>
      </c>
      <c r="K439" s="25">
        <f>'REPRO SEPTIEMBRE'!I490</f>
        <v>0</v>
      </c>
      <c r="L439" s="28">
        <v>4</v>
      </c>
      <c r="M439" s="35">
        <f>'REPRO SEPTIEMBRE'!J490</f>
        <v>0</v>
      </c>
      <c r="N439" s="28">
        <v>4</v>
      </c>
      <c r="O439" s="25">
        <f>'REPRO SEPTIEMBRE'!K490</f>
        <v>0</v>
      </c>
      <c r="P439" s="28">
        <v>4</v>
      </c>
      <c r="Q439" s="25">
        <f>'REPRO SEPTIEMBRE'!L490</f>
        <v>0</v>
      </c>
      <c r="R439" s="28">
        <v>4</v>
      </c>
      <c r="S439" s="25">
        <f>'REPRO SEPTIEMBRE'!M490</f>
        <v>8853.6</v>
      </c>
      <c r="T439" s="28">
        <v>4</v>
      </c>
      <c r="U439" s="25">
        <f>'REPRO SEPTIEMBRE'!N490</f>
        <v>8853.6</v>
      </c>
      <c r="V439" s="24">
        <v>0</v>
      </c>
      <c r="W439" s="25">
        <v>0</v>
      </c>
      <c r="X439" s="24">
        <v>0</v>
      </c>
      <c r="Y439" s="25">
        <v>0</v>
      </c>
      <c r="Z439" s="24">
        <v>0</v>
      </c>
      <c r="AA439" s="25">
        <v>0</v>
      </c>
      <c r="AB439" s="27">
        <v>0</v>
      </c>
      <c r="AC439" s="25">
        <v>0</v>
      </c>
      <c r="AD439" s="25">
        <f t="shared" si="15"/>
        <v>0</v>
      </c>
      <c r="AE439" s="25">
        <v>0</v>
      </c>
      <c r="AF439" s="25">
        <f t="shared" si="16"/>
        <v>84480</v>
      </c>
      <c r="AG439" s="25">
        <f t="shared" si="17"/>
        <v>7040</v>
      </c>
      <c r="AH439" s="25">
        <v>0</v>
      </c>
      <c r="AI439" s="25">
        <v>0</v>
      </c>
      <c r="AJ439" s="25">
        <v>0</v>
      </c>
      <c r="AK439" s="30">
        <f t="shared" si="18"/>
        <v>24818.6</v>
      </c>
      <c r="AL439" s="16"/>
      <c r="AM439" s="16"/>
      <c r="AN439" s="16"/>
    </row>
    <row r="440" spans="1:40" ht="15.75" customHeight="1">
      <c r="A440" s="16"/>
      <c r="B440" s="57">
        <v>420</v>
      </c>
      <c r="C440" s="423"/>
      <c r="D440" s="36" t="s">
        <v>71</v>
      </c>
      <c r="E440" s="23">
        <v>72.540000000000006</v>
      </c>
      <c r="F440" s="28">
        <v>1</v>
      </c>
      <c r="G440" s="58">
        <f>'REPRO SEPTIEMBRE'!G491</f>
        <v>0</v>
      </c>
      <c r="H440" s="28">
        <v>1</v>
      </c>
      <c r="I440" s="25">
        <f>'REPRO SEPTIEMBRE'!H491</f>
        <v>0</v>
      </c>
      <c r="J440" s="28">
        <v>1</v>
      </c>
      <c r="K440" s="25">
        <f>'REPRO SEPTIEMBRE'!I491</f>
        <v>0</v>
      </c>
      <c r="L440" s="28">
        <v>1</v>
      </c>
      <c r="M440" s="35">
        <f>'REPRO SEPTIEMBRE'!J491</f>
        <v>0</v>
      </c>
      <c r="N440" s="28">
        <v>1</v>
      </c>
      <c r="O440" s="25">
        <f>'REPRO SEPTIEMBRE'!K491</f>
        <v>0</v>
      </c>
      <c r="P440" s="28">
        <v>1</v>
      </c>
      <c r="Q440" s="25">
        <f>'REPRO SEPTIEMBRE'!L491</f>
        <v>0</v>
      </c>
      <c r="R440" s="28">
        <v>1</v>
      </c>
      <c r="S440" s="25">
        <f>'REPRO SEPTIEMBRE'!M491</f>
        <v>0</v>
      </c>
      <c r="T440" s="28">
        <v>1</v>
      </c>
      <c r="U440" s="25">
        <f>'REPRO SEPTIEMBRE'!N491</f>
        <v>0</v>
      </c>
      <c r="V440" s="24">
        <v>0</v>
      </c>
      <c r="W440" s="25">
        <v>0</v>
      </c>
      <c r="X440" s="24">
        <v>0</v>
      </c>
      <c r="Y440" s="25">
        <v>0</v>
      </c>
      <c r="Z440" s="24">
        <v>0</v>
      </c>
      <c r="AA440" s="25">
        <v>0</v>
      </c>
      <c r="AB440" s="27">
        <v>0</v>
      </c>
      <c r="AC440" s="25">
        <v>0</v>
      </c>
      <c r="AD440" s="25">
        <f t="shared" si="15"/>
        <v>0</v>
      </c>
      <c r="AE440" s="25">
        <v>0</v>
      </c>
      <c r="AF440" s="25">
        <f t="shared" si="16"/>
        <v>21120</v>
      </c>
      <c r="AG440" s="25">
        <f t="shared" si="17"/>
        <v>1760</v>
      </c>
      <c r="AH440" s="25">
        <v>0</v>
      </c>
      <c r="AI440" s="25">
        <v>0</v>
      </c>
      <c r="AJ440" s="25">
        <v>0</v>
      </c>
      <c r="AK440" s="30">
        <f t="shared" si="18"/>
        <v>1832.54</v>
      </c>
      <c r="AL440" s="16"/>
      <c r="AM440" s="16"/>
      <c r="AN440" s="16"/>
    </row>
    <row r="441" spans="1:40" ht="15.75" customHeight="1">
      <c r="A441" s="16"/>
      <c r="B441" s="57">
        <v>421</v>
      </c>
      <c r="C441" s="423"/>
      <c r="D441" s="33" t="s">
        <v>50</v>
      </c>
      <c r="E441" s="32">
        <v>71.400000000000006</v>
      </c>
      <c r="F441" s="34">
        <v>3</v>
      </c>
      <c r="G441" s="58">
        <f>'REPRO SEPTIEMBRE'!G492</f>
        <v>0</v>
      </c>
      <c r="H441" s="34">
        <v>3</v>
      </c>
      <c r="I441" s="25">
        <f>'REPRO SEPTIEMBRE'!H492</f>
        <v>0</v>
      </c>
      <c r="J441" s="34">
        <v>3</v>
      </c>
      <c r="K441" s="25">
        <f>'REPRO SEPTIEMBRE'!I492</f>
        <v>0</v>
      </c>
      <c r="L441" s="34">
        <v>3</v>
      </c>
      <c r="M441" s="35">
        <f>'REPRO SEPTIEMBRE'!J492</f>
        <v>0</v>
      </c>
      <c r="N441" s="34">
        <v>3</v>
      </c>
      <c r="O441" s="25">
        <f>'REPRO SEPTIEMBRE'!K492</f>
        <v>0</v>
      </c>
      <c r="P441" s="34">
        <v>3</v>
      </c>
      <c r="Q441" s="25">
        <f>'REPRO SEPTIEMBRE'!L492</f>
        <v>0</v>
      </c>
      <c r="R441" s="34">
        <v>3</v>
      </c>
      <c r="S441" s="25">
        <f>'REPRO SEPTIEMBRE'!M492</f>
        <v>6640.2000000000007</v>
      </c>
      <c r="T441" s="34">
        <v>3</v>
      </c>
      <c r="U441" s="25">
        <f>'REPRO SEPTIEMBRE'!N492</f>
        <v>6640.2000000000007</v>
      </c>
      <c r="V441" s="24">
        <v>0</v>
      </c>
      <c r="W441" s="25">
        <v>0</v>
      </c>
      <c r="X441" s="24">
        <v>0</v>
      </c>
      <c r="Y441" s="25">
        <v>0</v>
      </c>
      <c r="Z441" s="24">
        <v>0</v>
      </c>
      <c r="AA441" s="25">
        <v>0</v>
      </c>
      <c r="AB441" s="27">
        <v>0</v>
      </c>
      <c r="AC441" s="25">
        <v>0</v>
      </c>
      <c r="AD441" s="25">
        <f t="shared" si="15"/>
        <v>0</v>
      </c>
      <c r="AE441" s="25">
        <v>0</v>
      </c>
      <c r="AF441" s="25">
        <f t="shared" si="16"/>
        <v>63360</v>
      </c>
      <c r="AG441" s="25">
        <f t="shared" si="17"/>
        <v>5280</v>
      </c>
      <c r="AH441" s="25">
        <v>0</v>
      </c>
      <c r="AI441" s="25">
        <v>0</v>
      </c>
      <c r="AJ441" s="25">
        <v>0</v>
      </c>
      <c r="AK441" s="30">
        <f t="shared" si="18"/>
        <v>18631.800000000003</v>
      </c>
      <c r="AL441" s="16"/>
      <c r="AM441" s="16"/>
      <c r="AN441" s="16"/>
    </row>
    <row r="442" spans="1:40" ht="15.75" customHeight="1">
      <c r="A442" s="16"/>
      <c r="B442" s="57">
        <v>422</v>
      </c>
      <c r="C442" s="445"/>
      <c r="D442" s="33" t="s">
        <v>47</v>
      </c>
      <c r="E442" s="32">
        <v>72.540000000000006</v>
      </c>
      <c r="F442" s="34">
        <v>1</v>
      </c>
      <c r="G442" s="58">
        <f>'REPRO SEPTIEMBRE'!G493</f>
        <v>0</v>
      </c>
      <c r="H442" s="34">
        <v>1</v>
      </c>
      <c r="I442" s="25">
        <f>'REPRO SEPTIEMBRE'!H493</f>
        <v>0</v>
      </c>
      <c r="J442" s="34">
        <v>1</v>
      </c>
      <c r="K442" s="25">
        <f>'REPRO SEPTIEMBRE'!I493</f>
        <v>0</v>
      </c>
      <c r="L442" s="34">
        <v>1</v>
      </c>
      <c r="M442" s="35">
        <f>'REPRO SEPTIEMBRE'!J493</f>
        <v>0</v>
      </c>
      <c r="N442" s="34">
        <v>1</v>
      </c>
      <c r="O442" s="25">
        <f>'REPRO SEPTIEMBRE'!K493</f>
        <v>0</v>
      </c>
      <c r="P442" s="34">
        <v>1</v>
      </c>
      <c r="Q442" s="25">
        <f>'REPRO SEPTIEMBRE'!L493</f>
        <v>0</v>
      </c>
      <c r="R442" s="34">
        <v>1</v>
      </c>
      <c r="S442" s="25">
        <f>'REPRO SEPTIEMBRE'!M493</f>
        <v>0</v>
      </c>
      <c r="T442" s="34">
        <v>1</v>
      </c>
      <c r="U442" s="25">
        <f>'REPRO SEPTIEMBRE'!N493</f>
        <v>0</v>
      </c>
      <c r="V442" s="24">
        <v>0</v>
      </c>
      <c r="W442" s="25">
        <v>0</v>
      </c>
      <c r="X442" s="24">
        <v>0</v>
      </c>
      <c r="Y442" s="25">
        <v>0</v>
      </c>
      <c r="Z442" s="24">
        <v>0</v>
      </c>
      <c r="AA442" s="25">
        <v>0</v>
      </c>
      <c r="AB442" s="27">
        <v>0</v>
      </c>
      <c r="AC442" s="25">
        <v>0</v>
      </c>
      <c r="AD442" s="25">
        <f t="shared" si="15"/>
        <v>0</v>
      </c>
      <c r="AE442" s="25">
        <v>0</v>
      </c>
      <c r="AF442" s="25">
        <f t="shared" si="16"/>
        <v>21120</v>
      </c>
      <c r="AG442" s="25">
        <f t="shared" si="17"/>
        <v>1760</v>
      </c>
      <c r="AH442" s="25">
        <v>0</v>
      </c>
      <c r="AI442" s="25">
        <v>0</v>
      </c>
      <c r="AJ442" s="25">
        <v>0</v>
      </c>
      <c r="AK442" s="30">
        <f t="shared" si="18"/>
        <v>1832.54</v>
      </c>
      <c r="AL442" s="16"/>
      <c r="AM442" s="16"/>
      <c r="AN442" s="16"/>
    </row>
    <row r="443" spans="1:40" ht="15" customHeight="1">
      <c r="A443" s="16"/>
      <c r="B443" s="447" t="s">
        <v>89</v>
      </c>
      <c r="C443" s="448"/>
      <c r="D443" s="448"/>
      <c r="E443" s="448"/>
      <c r="F443" s="448"/>
      <c r="G443" s="448"/>
      <c r="H443" s="448"/>
      <c r="I443" s="448"/>
      <c r="J443" s="448"/>
      <c r="K443" s="448"/>
      <c r="L443" s="448"/>
      <c r="M443" s="448"/>
      <c r="N443" s="448"/>
      <c r="O443" s="448"/>
      <c r="P443" s="448"/>
      <c r="Q443" s="448"/>
      <c r="R443" s="448"/>
      <c r="S443" s="448"/>
      <c r="T443" s="448"/>
      <c r="U443" s="448"/>
      <c r="V443" s="448"/>
      <c r="W443" s="448"/>
      <c r="X443" s="448"/>
      <c r="Y443" s="448"/>
      <c r="Z443" s="448"/>
      <c r="AA443" s="448"/>
      <c r="AB443" s="448"/>
      <c r="AC443" s="448"/>
      <c r="AD443" s="448"/>
      <c r="AE443" s="448"/>
      <c r="AF443" s="448"/>
      <c r="AG443" s="448"/>
      <c r="AH443" s="448"/>
      <c r="AI443" s="448"/>
      <c r="AJ443" s="448"/>
      <c r="AK443" s="449"/>
      <c r="AL443" s="16"/>
      <c r="AM443" s="16"/>
      <c r="AN443" s="16"/>
    </row>
    <row r="444" spans="1:40" ht="16.5" customHeight="1">
      <c r="A444" s="16"/>
      <c r="B444" s="59">
        <v>423</v>
      </c>
      <c r="C444" s="444" t="s">
        <v>39</v>
      </c>
      <c r="D444" s="22" t="s">
        <v>36</v>
      </c>
      <c r="E444" s="60">
        <v>72.540000000000006</v>
      </c>
      <c r="F444" s="24">
        <v>0</v>
      </c>
      <c r="G444" s="25">
        <v>0</v>
      </c>
      <c r="H444" s="24">
        <v>0</v>
      </c>
      <c r="I444" s="25">
        <v>0</v>
      </c>
      <c r="J444" s="24">
        <v>0</v>
      </c>
      <c r="K444" s="25">
        <v>0</v>
      </c>
      <c r="L444" s="24">
        <v>0</v>
      </c>
      <c r="M444" s="25">
        <v>0</v>
      </c>
      <c r="N444" s="24">
        <v>0</v>
      </c>
      <c r="O444" s="25">
        <v>0</v>
      </c>
      <c r="P444" s="24">
        <v>0</v>
      </c>
      <c r="Q444" s="25">
        <v>0</v>
      </c>
      <c r="R444" s="24">
        <v>0</v>
      </c>
      <c r="S444" s="25">
        <v>0</v>
      </c>
      <c r="T444" s="22">
        <v>3</v>
      </c>
      <c r="U444" s="25">
        <f t="shared" ref="U444:U471" si="19">+E444*T444*31</f>
        <v>6746.22</v>
      </c>
      <c r="V444" s="24">
        <v>0</v>
      </c>
      <c r="W444" s="25">
        <v>0</v>
      </c>
      <c r="X444" s="24">
        <v>0</v>
      </c>
      <c r="Y444" s="25">
        <v>0</v>
      </c>
      <c r="Z444" s="24">
        <v>0</v>
      </c>
      <c r="AA444" s="25">
        <v>0</v>
      </c>
      <c r="AB444" s="27">
        <v>0</v>
      </c>
      <c r="AC444" s="25">
        <v>0</v>
      </c>
      <c r="AD444" s="25">
        <f t="shared" ref="AD444:AD471" si="20">+AE444*12</f>
        <v>0</v>
      </c>
      <c r="AE444" s="25">
        <v>0</v>
      </c>
      <c r="AF444" s="25">
        <f t="shared" ref="AF444:AF471" si="21">+AG444*12</f>
        <v>63360</v>
      </c>
      <c r="AG444" s="25">
        <f t="shared" ref="AG444:AG471" si="22">1760*T444</f>
        <v>5280</v>
      </c>
      <c r="AH444" s="25">
        <v>0</v>
      </c>
      <c r="AI444" s="25">
        <v>0</v>
      </c>
      <c r="AJ444" s="25">
        <v>0</v>
      </c>
      <c r="AK444" s="30">
        <f t="shared" ref="AK444:AK471" si="23">+G444+I444+K444+M444+O444+Q444+S444+U444+W444+Y444+AA444+AC444+AE444+AG444</f>
        <v>12026.220000000001</v>
      </c>
      <c r="AL444" s="16"/>
      <c r="AM444" s="16"/>
      <c r="AN444" s="16"/>
    </row>
    <row r="445" spans="1:40" ht="16.5" customHeight="1">
      <c r="A445" s="16"/>
      <c r="B445" s="59">
        <v>424</v>
      </c>
      <c r="C445" s="423"/>
      <c r="D445" s="22" t="s">
        <v>80</v>
      </c>
      <c r="E445" s="60">
        <v>71.400000000000006</v>
      </c>
      <c r="F445" s="24">
        <v>0</v>
      </c>
      <c r="G445" s="25">
        <v>0</v>
      </c>
      <c r="H445" s="24">
        <v>0</v>
      </c>
      <c r="I445" s="25">
        <v>0</v>
      </c>
      <c r="J445" s="24">
        <v>0</v>
      </c>
      <c r="K445" s="25">
        <v>0</v>
      </c>
      <c r="L445" s="24">
        <v>0</v>
      </c>
      <c r="M445" s="25">
        <v>0</v>
      </c>
      <c r="N445" s="24">
        <v>0</v>
      </c>
      <c r="O445" s="25">
        <v>0</v>
      </c>
      <c r="P445" s="24">
        <v>0</v>
      </c>
      <c r="Q445" s="25">
        <v>0</v>
      </c>
      <c r="R445" s="24">
        <v>0</v>
      </c>
      <c r="S445" s="25">
        <v>0</v>
      </c>
      <c r="T445" s="22">
        <v>7</v>
      </c>
      <c r="U445" s="25">
        <f t="shared" si="19"/>
        <v>15493.800000000003</v>
      </c>
      <c r="V445" s="24">
        <v>0</v>
      </c>
      <c r="W445" s="25">
        <v>0</v>
      </c>
      <c r="X445" s="24">
        <v>0</v>
      </c>
      <c r="Y445" s="25">
        <v>0</v>
      </c>
      <c r="Z445" s="24">
        <v>0</v>
      </c>
      <c r="AA445" s="25">
        <v>0</v>
      </c>
      <c r="AB445" s="27">
        <v>0</v>
      </c>
      <c r="AC445" s="25">
        <v>0</v>
      </c>
      <c r="AD445" s="25">
        <f t="shared" si="20"/>
        <v>0</v>
      </c>
      <c r="AE445" s="25">
        <v>0</v>
      </c>
      <c r="AF445" s="25">
        <f t="shared" si="21"/>
        <v>147840</v>
      </c>
      <c r="AG445" s="25">
        <f t="shared" si="22"/>
        <v>12320</v>
      </c>
      <c r="AH445" s="25">
        <v>0</v>
      </c>
      <c r="AI445" s="25">
        <v>0</v>
      </c>
      <c r="AJ445" s="25">
        <v>0</v>
      </c>
      <c r="AK445" s="30">
        <f t="shared" si="23"/>
        <v>27813.800000000003</v>
      </c>
      <c r="AL445" s="16"/>
      <c r="AM445" s="16"/>
      <c r="AN445" s="16"/>
    </row>
    <row r="446" spans="1:40" ht="16.5" customHeight="1">
      <c r="A446" s="16"/>
      <c r="B446" s="59">
        <v>425</v>
      </c>
      <c r="C446" s="423"/>
      <c r="D446" s="22" t="s">
        <v>37</v>
      </c>
      <c r="E446" s="60">
        <v>71.400000000000006</v>
      </c>
      <c r="F446" s="24">
        <v>0</v>
      </c>
      <c r="G446" s="25">
        <v>0</v>
      </c>
      <c r="H446" s="24">
        <v>0</v>
      </c>
      <c r="I446" s="25">
        <v>0</v>
      </c>
      <c r="J446" s="24">
        <v>0</v>
      </c>
      <c r="K446" s="25">
        <v>0</v>
      </c>
      <c r="L446" s="24">
        <v>0</v>
      </c>
      <c r="M446" s="25">
        <v>0</v>
      </c>
      <c r="N446" s="24">
        <v>0</v>
      </c>
      <c r="O446" s="25">
        <v>0</v>
      </c>
      <c r="P446" s="24">
        <v>0</v>
      </c>
      <c r="Q446" s="25">
        <v>0</v>
      </c>
      <c r="R446" s="24">
        <v>0</v>
      </c>
      <c r="S446" s="25">
        <v>0</v>
      </c>
      <c r="T446" s="22">
        <v>3</v>
      </c>
      <c r="U446" s="25">
        <f t="shared" si="19"/>
        <v>6640.2000000000007</v>
      </c>
      <c r="V446" s="24">
        <v>0</v>
      </c>
      <c r="W446" s="25">
        <v>0</v>
      </c>
      <c r="X446" s="24">
        <v>0</v>
      </c>
      <c r="Y446" s="25">
        <v>0</v>
      </c>
      <c r="Z446" s="24">
        <v>0</v>
      </c>
      <c r="AA446" s="25">
        <v>0</v>
      </c>
      <c r="AB446" s="27">
        <v>0</v>
      </c>
      <c r="AC446" s="25">
        <v>0</v>
      </c>
      <c r="AD446" s="25">
        <f t="shared" si="20"/>
        <v>0</v>
      </c>
      <c r="AE446" s="25">
        <v>0</v>
      </c>
      <c r="AF446" s="25">
        <f t="shared" si="21"/>
        <v>63360</v>
      </c>
      <c r="AG446" s="25">
        <f t="shared" si="22"/>
        <v>5280</v>
      </c>
      <c r="AH446" s="25">
        <v>0</v>
      </c>
      <c r="AI446" s="25">
        <v>0</v>
      </c>
      <c r="AJ446" s="25">
        <v>0</v>
      </c>
      <c r="AK446" s="30">
        <f t="shared" si="23"/>
        <v>11920.2</v>
      </c>
      <c r="AL446" s="16"/>
      <c r="AM446" s="16"/>
      <c r="AN446" s="16"/>
    </row>
    <row r="447" spans="1:40" ht="16.5" customHeight="1">
      <c r="A447" s="16"/>
      <c r="B447" s="59">
        <v>426</v>
      </c>
      <c r="C447" s="423"/>
      <c r="D447" s="22" t="s">
        <v>74</v>
      </c>
      <c r="E447" s="60">
        <v>73.59</v>
      </c>
      <c r="F447" s="24">
        <v>0</v>
      </c>
      <c r="G447" s="25">
        <v>0</v>
      </c>
      <c r="H447" s="24">
        <v>0</v>
      </c>
      <c r="I447" s="25">
        <v>0</v>
      </c>
      <c r="J447" s="24">
        <v>0</v>
      </c>
      <c r="K447" s="25">
        <v>0</v>
      </c>
      <c r="L447" s="24">
        <v>0</v>
      </c>
      <c r="M447" s="25">
        <v>0</v>
      </c>
      <c r="N447" s="24">
        <v>0</v>
      </c>
      <c r="O447" s="25">
        <v>0</v>
      </c>
      <c r="P447" s="24">
        <v>0</v>
      </c>
      <c r="Q447" s="25">
        <v>0</v>
      </c>
      <c r="R447" s="24">
        <v>0</v>
      </c>
      <c r="S447" s="25">
        <v>0</v>
      </c>
      <c r="T447" s="22">
        <v>1</v>
      </c>
      <c r="U447" s="25">
        <f t="shared" si="19"/>
        <v>2281.29</v>
      </c>
      <c r="V447" s="24">
        <v>0</v>
      </c>
      <c r="W447" s="25">
        <v>0</v>
      </c>
      <c r="X447" s="24">
        <v>0</v>
      </c>
      <c r="Y447" s="25">
        <v>0</v>
      </c>
      <c r="Z447" s="24">
        <v>0</v>
      </c>
      <c r="AA447" s="25">
        <v>0</v>
      </c>
      <c r="AB447" s="27">
        <v>0</v>
      </c>
      <c r="AC447" s="25">
        <v>0</v>
      </c>
      <c r="AD447" s="25">
        <f t="shared" si="20"/>
        <v>0</v>
      </c>
      <c r="AE447" s="25">
        <v>0</v>
      </c>
      <c r="AF447" s="25">
        <f t="shared" si="21"/>
        <v>21120</v>
      </c>
      <c r="AG447" s="25">
        <f t="shared" si="22"/>
        <v>1760</v>
      </c>
      <c r="AH447" s="25">
        <v>0</v>
      </c>
      <c r="AI447" s="25">
        <v>0</v>
      </c>
      <c r="AJ447" s="25">
        <v>0</v>
      </c>
      <c r="AK447" s="30">
        <f t="shared" si="23"/>
        <v>4041.29</v>
      </c>
      <c r="AL447" s="16"/>
      <c r="AM447" s="16"/>
      <c r="AN447" s="16"/>
    </row>
    <row r="448" spans="1:40" ht="16.5" customHeight="1">
      <c r="A448" s="16"/>
      <c r="B448" s="59">
        <v>427</v>
      </c>
      <c r="C448" s="423"/>
      <c r="D448" s="22" t="s">
        <v>45</v>
      </c>
      <c r="E448" s="60">
        <v>78.25</v>
      </c>
      <c r="F448" s="24">
        <v>0</v>
      </c>
      <c r="G448" s="25">
        <v>0</v>
      </c>
      <c r="H448" s="24">
        <v>0</v>
      </c>
      <c r="I448" s="25">
        <v>0</v>
      </c>
      <c r="J448" s="24">
        <v>0</v>
      </c>
      <c r="K448" s="25">
        <v>0</v>
      </c>
      <c r="L448" s="24">
        <v>0</v>
      </c>
      <c r="M448" s="25">
        <v>0</v>
      </c>
      <c r="N448" s="24">
        <v>0</v>
      </c>
      <c r="O448" s="25">
        <v>0</v>
      </c>
      <c r="P448" s="24">
        <v>0</v>
      </c>
      <c r="Q448" s="25">
        <v>0</v>
      </c>
      <c r="R448" s="24">
        <v>0</v>
      </c>
      <c r="S448" s="25">
        <v>0</v>
      </c>
      <c r="T448" s="22">
        <v>1</v>
      </c>
      <c r="U448" s="25">
        <f t="shared" si="19"/>
        <v>2425.75</v>
      </c>
      <c r="V448" s="24">
        <v>0</v>
      </c>
      <c r="W448" s="25">
        <v>0</v>
      </c>
      <c r="X448" s="24">
        <v>0</v>
      </c>
      <c r="Y448" s="25">
        <v>0</v>
      </c>
      <c r="Z448" s="24">
        <v>0</v>
      </c>
      <c r="AA448" s="25">
        <v>0</v>
      </c>
      <c r="AB448" s="27">
        <v>0</v>
      </c>
      <c r="AC448" s="25">
        <v>0</v>
      </c>
      <c r="AD448" s="25">
        <f t="shared" si="20"/>
        <v>0</v>
      </c>
      <c r="AE448" s="25">
        <v>0</v>
      </c>
      <c r="AF448" s="25">
        <f t="shared" si="21"/>
        <v>21120</v>
      </c>
      <c r="AG448" s="25">
        <f t="shared" si="22"/>
        <v>1760</v>
      </c>
      <c r="AH448" s="25">
        <v>0</v>
      </c>
      <c r="AI448" s="25">
        <v>0</v>
      </c>
      <c r="AJ448" s="25">
        <v>0</v>
      </c>
      <c r="AK448" s="30">
        <f t="shared" si="23"/>
        <v>4185.75</v>
      </c>
      <c r="AL448" s="16"/>
      <c r="AM448" s="16"/>
      <c r="AN448" s="16"/>
    </row>
    <row r="449" spans="1:40" ht="16.5" customHeight="1">
      <c r="A449" s="16"/>
      <c r="B449" s="59">
        <v>428</v>
      </c>
      <c r="C449" s="423"/>
      <c r="D449" s="22" t="s">
        <v>46</v>
      </c>
      <c r="E449" s="60">
        <v>71.400000000000006</v>
      </c>
      <c r="F449" s="24">
        <v>0</v>
      </c>
      <c r="G449" s="25">
        <v>0</v>
      </c>
      <c r="H449" s="24">
        <v>0</v>
      </c>
      <c r="I449" s="25">
        <v>0</v>
      </c>
      <c r="J449" s="24">
        <v>0</v>
      </c>
      <c r="K449" s="25">
        <v>0</v>
      </c>
      <c r="L449" s="24">
        <v>0</v>
      </c>
      <c r="M449" s="25">
        <v>0</v>
      </c>
      <c r="N449" s="24">
        <v>0</v>
      </c>
      <c r="O449" s="25">
        <v>0</v>
      </c>
      <c r="P449" s="24">
        <v>0</v>
      </c>
      <c r="Q449" s="25">
        <v>0</v>
      </c>
      <c r="R449" s="24">
        <v>0</v>
      </c>
      <c r="S449" s="25">
        <v>0</v>
      </c>
      <c r="T449" s="22">
        <v>8</v>
      </c>
      <c r="U449" s="25">
        <f t="shared" si="19"/>
        <v>17707.2</v>
      </c>
      <c r="V449" s="24">
        <v>0</v>
      </c>
      <c r="W449" s="25">
        <v>0</v>
      </c>
      <c r="X449" s="24">
        <v>0</v>
      </c>
      <c r="Y449" s="25">
        <v>0</v>
      </c>
      <c r="Z449" s="24">
        <v>0</v>
      </c>
      <c r="AA449" s="25">
        <v>0</v>
      </c>
      <c r="AB449" s="27">
        <v>0</v>
      </c>
      <c r="AC449" s="25">
        <v>0</v>
      </c>
      <c r="AD449" s="25">
        <f t="shared" si="20"/>
        <v>0</v>
      </c>
      <c r="AE449" s="25">
        <v>0</v>
      </c>
      <c r="AF449" s="25">
        <f t="shared" si="21"/>
        <v>168960</v>
      </c>
      <c r="AG449" s="25">
        <f t="shared" si="22"/>
        <v>14080</v>
      </c>
      <c r="AH449" s="25">
        <v>0</v>
      </c>
      <c r="AI449" s="25">
        <v>0</v>
      </c>
      <c r="AJ449" s="25">
        <v>0</v>
      </c>
      <c r="AK449" s="30">
        <f t="shared" si="23"/>
        <v>31787.200000000001</v>
      </c>
      <c r="AL449" s="16"/>
      <c r="AM449" s="16"/>
      <c r="AN449" s="16"/>
    </row>
    <row r="450" spans="1:40" ht="15.75" customHeight="1">
      <c r="A450" s="16"/>
      <c r="B450" s="59">
        <v>429</v>
      </c>
      <c r="C450" s="451"/>
      <c r="D450" s="22" t="s">
        <v>50</v>
      </c>
      <c r="E450" s="60">
        <v>71.400000000000006</v>
      </c>
      <c r="F450" s="24">
        <v>0</v>
      </c>
      <c r="G450" s="25">
        <v>0</v>
      </c>
      <c r="H450" s="24">
        <v>0</v>
      </c>
      <c r="I450" s="25">
        <v>0</v>
      </c>
      <c r="J450" s="24">
        <v>0</v>
      </c>
      <c r="K450" s="25">
        <v>0</v>
      </c>
      <c r="L450" s="24">
        <v>0</v>
      </c>
      <c r="M450" s="25">
        <v>0</v>
      </c>
      <c r="N450" s="24">
        <v>0</v>
      </c>
      <c r="O450" s="25">
        <v>0</v>
      </c>
      <c r="P450" s="24">
        <v>0</v>
      </c>
      <c r="Q450" s="25">
        <v>0</v>
      </c>
      <c r="R450" s="24">
        <v>0</v>
      </c>
      <c r="S450" s="25">
        <v>0</v>
      </c>
      <c r="T450" s="22">
        <v>15</v>
      </c>
      <c r="U450" s="25">
        <f t="shared" si="19"/>
        <v>33201</v>
      </c>
      <c r="V450" s="24">
        <v>0</v>
      </c>
      <c r="W450" s="25">
        <v>0</v>
      </c>
      <c r="X450" s="24">
        <v>0</v>
      </c>
      <c r="Y450" s="25">
        <v>0</v>
      </c>
      <c r="Z450" s="24">
        <v>0</v>
      </c>
      <c r="AA450" s="25">
        <v>0</v>
      </c>
      <c r="AB450" s="27">
        <v>0</v>
      </c>
      <c r="AC450" s="25">
        <v>0</v>
      </c>
      <c r="AD450" s="25">
        <f t="shared" si="20"/>
        <v>0</v>
      </c>
      <c r="AE450" s="25">
        <v>0</v>
      </c>
      <c r="AF450" s="25">
        <f t="shared" si="21"/>
        <v>316800</v>
      </c>
      <c r="AG450" s="25">
        <f t="shared" si="22"/>
        <v>26400</v>
      </c>
      <c r="AH450" s="25">
        <v>0</v>
      </c>
      <c r="AI450" s="25">
        <v>0</v>
      </c>
      <c r="AJ450" s="25">
        <v>0</v>
      </c>
      <c r="AK450" s="30">
        <f t="shared" si="23"/>
        <v>59601</v>
      </c>
      <c r="AL450" s="16"/>
      <c r="AM450" s="16"/>
      <c r="AN450" s="16"/>
    </row>
    <row r="451" spans="1:40" ht="15.75" customHeight="1">
      <c r="A451" s="16"/>
      <c r="B451" s="59">
        <v>430</v>
      </c>
      <c r="C451" s="444" t="s">
        <v>90</v>
      </c>
      <c r="D451" s="22" t="s">
        <v>46</v>
      </c>
      <c r="E451" s="60">
        <v>71.400000000000006</v>
      </c>
      <c r="F451" s="24">
        <v>0</v>
      </c>
      <c r="G451" s="25">
        <v>0</v>
      </c>
      <c r="H451" s="24">
        <v>0</v>
      </c>
      <c r="I451" s="25">
        <v>0</v>
      </c>
      <c r="J451" s="24">
        <v>0</v>
      </c>
      <c r="K451" s="25">
        <v>0</v>
      </c>
      <c r="L451" s="24">
        <v>0</v>
      </c>
      <c r="M451" s="25">
        <v>0</v>
      </c>
      <c r="N451" s="24">
        <v>0</v>
      </c>
      <c r="O451" s="25">
        <v>0</v>
      </c>
      <c r="P451" s="24">
        <v>0</v>
      </c>
      <c r="Q451" s="25">
        <v>0</v>
      </c>
      <c r="R451" s="24">
        <v>0</v>
      </c>
      <c r="S451" s="25">
        <v>0</v>
      </c>
      <c r="T451" s="28">
        <v>69</v>
      </c>
      <c r="U451" s="25">
        <f t="shared" si="19"/>
        <v>152724.6</v>
      </c>
      <c r="V451" s="24">
        <v>0</v>
      </c>
      <c r="W451" s="25">
        <v>0</v>
      </c>
      <c r="X451" s="24">
        <v>0</v>
      </c>
      <c r="Y451" s="25">
        <v>0</v>
      </c>
      <c r="Z451" s="24">
        <v>0</v>
      </c>
      <c r="AA451" s="25">
        <v>0</v>
      </c>
      <c r="AB451" s="27">
        <v>0</v>
      </c>
      <c r="AC451" s="25">
        <v>0</v>
      </c>
      <c r="AD451" s="25">
        <f t="shared" si="20"/>
        <v>0</v>
      </c>
      <c r="AE451" s="25">
        <v>0</v>
      </c>
      <c r="AF451" s="25">
        <f t="shared" si="21"/>
        <v>1457280</v>
      </c>
      <c r="AG451" s="25">
        <f t="shared" si="22"/>
        <v>121440</v>
      </c>
      <c r="AH451" s="25">
        <v>0</v>
      </c>
      <c r="AI451" s="25">
        <v>0</v>
      </c>
      <c r="AJ451" s="25">
        <v>0</v>
      </c>
      <c r="AK451" s="30">
        <f t="shared" si="23"/>
        <v>274164.59999999998</v>
      </c>
      <c r="AL451" s="16"/>
      <c r="AM451" s="16"/>
      <c r="AN451" s="16"/>
    </row>
    <row r="452" spans="1:40" ht="15.75" customHeight="1">
      <c r="A452" s="16"/>
      <c r="B452" s="59">
        <v>431</v>
      </c>
      <c r="C452" s="423"/>
      <c r="D452" s="22" t="s">
        <v>46</v>
      </c>
      <c r="E452" s="60">
        <v>71.400000000000006</v>
      </c>
      <c r="F452" s="24">
        <v>0</v>
      </c>
      <c r="G452" s="25">
        <v>0</v>
      </c>
      <c r="H452" s="24">
        <v>0</v>
      </c>
      <c r="I452" s="25">
        <v>0</v>
      </c>
      <c r="J452" s="24">
        <v>0</v>
      </c>
      <c r="K452" s="25">
        <v>0</v>
      </c>
      <c r="L452" s="24">
        <v>0</v>
      </c>
      <c r="M452" s="25">
        <v>0</v>
      </c>
      <c r="N452" s="24">
        <v>0</v>
      </c>
      <c r="O452" s="25">
        <v>0</v>
      </c>
      <c r="P452" s="24">
        <v>0</v>
      </c>
      <c r="Q452" s="25">
        <v>0</v>
      </c>
      <c r="R452" s="24">
        <v>0</v>
      </c>
      <c r="S452" s="25">
        <v>0</v>
      </c>
      <c r="T452" s="28">
        <v>2</v>
      </c>
      <c r="U452" s="25">
        <f t="shared" si="19"/>
        <v>4426.8</v>
      </c>
      <c r="V452" s="24">
        <v>0</v>
      </c>
      <c r="W452" s="25">
        <v>0</v>
      </c>
      <c r="X452" s="24">
        <v>0</v>
      </c>
      <c r="Y452" s="25">
        <v>0</v>
      </c>
      <c r="Z452" s="24">
        <v>0</v>
      </c>
      <c r="AA452" s="25">
        <v>0</v>
      </c>
      <c r="AB452" s="27">
        <v>0</v>
      </c>
      <c r="AC452" s="25">
        <v>0</v>
      </c>
      <c r="AD452" s="25">
        <f t="shared" si="20"/>
        <v>0</v>
      </c>
      <c r="AE452" s="25">
        <v>0</v>
      </c>
      <c r="AF452" s="25">
        <f t="shared" si="21"/>
        <v>42240</v>
      </c>
      <c r="AG452" s="25">
        <f t="shared" si="22"/>
        <v>3520</v>
      </c>
      <c r="AH452" s="25">
        <v>0</v>
      </c>
      <c r="AI452" s="25">
        <v>0</v>
      </c>
      <c r="AJ452" s="25">
        <v>0</v>
      </c>
      <c r="AK452" s="30">
        <f t="shared" si="23"/>
        <v>7946.8</v>
      </c>
      <c r="AL452" s="16"/>
      <c r="AM452" s="16"/>
      <c r="AN452" s="16"/>
    </row>
    <row r="453" spans="1:40" ht="15.75" customHeight="1">
      <c r="A453" s="16"/>
      <c r="B453" s="59">
        <v>432</v>
      </c>
      <c r="C453" s="423"/>
      <c r="D453" s="22" t="s">
        <v>46</v>
      </c>
      <c r="E453" s="60">
        <v>71.400000000000006</v>
      </c>
      <c r="F453" s="24">
        <v>0</v>
      </c>
      <c r="G453" s="25">
        <v>0</v>
      </c>
      <c r="H453" s="24">
        <v>0</v>
      </c>
      <c r="I453" s="25">
        <v>0</v>
      </c>
      <c r="J453" s="24">
        <v>0</v>
      </c>
      <c r="K453" s="25">
        <v>0</v>
      </c>
      <c r="L453" s="24">
        <v>0</v>
      </c>
      <c r="M453" s="25">
        <v>0</v>
      </c>
      <c r="N453" s="24">
        <v>0</v>
      </c>
      <c r="O453" s="25">
        <v>0</v>
      </c>
      <c r="P453" s="24">
        <v>0</v>
      </c>
      <c r="Q453" s="25">
        <v>0</v>
      </c>
      <c r="R453" s="24">
        <v>0</v>
      </c>
      <c r="S453" s="25">
        <v>0</v>
      </c>
      <c r="T453" s="28">
        <v>1</v>
      </c>
      <c r="U453" s="25">
        <f t="shared" si="19"/>
        <v>2213.4</v>
      </c>
      <c r="V453" s="24">
        <v>0</v>
      </c>
      <c r="W453" s="25">
        <v>0</v>
      </c>
      <c r="X453" s="24">
        <v>0</v>
      </c>
      <c r="Y453" s="25">
        <v>0</v>
      </c>
      <c r="Z453" s="24">
        <v>0</v>
      </c>
      <c r="AA453" s="25">
        <v>0</v>
      </c>
      <c r="AB453" s="27">
        <v>0</v>
      </c>
      <c r="AC453" s="25">
        <v>0</v>
      </c>
      <c r="AD453" s="25">
        <f t="shared" si="20"/>
        <v>0</v>
      </c>
      <c r="AE453" s="25">
        <v>0</v>
      </c>
      <c r="AF453" s="25">
        <f t="shared" si="21"/>
        <v>21120</v>
      </c>
      <c r="AG453" s="25">
        <f t="shared" si="22"/>
        <v>1760</v>
      </c>
      <c r="AH453" s="25">
        <v>0</v>
      </c>
      <c r="AI453" s="25">
        <v>0</v>
      </c>
      <c r="AJ453" s="25">
        <v>0</v>
      </c>
      <c r="AK453" s="30">
        <f t="shared" si="23"/>
        <v>3973.4</v>
      </c>
      <c r="AL453" s="16"/>
      <c r="AM453" s="16"/>
      <c r="AN453" s="16"/>
    </row>
    <row r="454" spans="1:40" ht="15.75" customHeight="1">
      <c r="A454" s="16"/>
      <c r="B454" s="59">
        <v>433</v>
      </c>
      <c r="C454" s="423"/>
      <c r="D454" s="22" t="s">
        <v>91</v>
      </c>
      <c r="E454" s="60">
        <v>71.400000000000006</v>
      </c>
      <c r="F454" s="24">
        <v>0</v>
      </c>
      <c r="G454" s="25">
        <v>0</v>
      </c>
      <c r="H454" s="24">
        <v>0</v>
      </c>
      <c r="I454" s="25">
        <v>0</v>
      </c>
      <c r="J454" s="24">
        <v>0</v>
      </c>
      <c r="K454" s="25">
        <v>0</v>
      </c>
      <c r="L454" s="24">
        <v>0</v>
      </c>
      <c r="M454" s="25">
        <v>0</v>
      </c>
      <c r="N454" s="24">
        <v>0</v>
      </c>
      <c r="O454" s="25">
        <v>0</v>
      </c>
      <c r="P454" s="24">
        <v>0</v>
      </c>
      <c r="Q454" s="25">
        <v>0</v>
      </c>
      <c r="R454" s="24">
        <v>0</v>
      </c>
      <c r="S454" s="25">
        <v>0</v>
      </c>
      <c r="T454" s="28">
        <v>1</v>
      </c>
      <c r="U454" s="25">
        <f t="shared" si="19"/>
        <v>2213.4</v>
      </c>
      <c r="V454" s="24">
        <v>0</v>
      </c>
      <c r="W454" s="25">
        <v>0</v>
      </c>
      <c r="X454" s="24">
        <v>0</v>
      </c>
      <c r="Y454" s="25">
        <v>0</v>
      </c>
      <c r="Z454" s="24">
        <v>0</v>
      </c>
      <c r="AA454" s="25">
        <v>0</v>
      </c>
      <c r="AB454" s="27">
        <v>0</v>
      </c>
      <c r="AC454" s="25">
        <v>0</v>
      </c>
      <c r="AD454" s="25">
        <f t="shared" si="20"/>
        <v>0</v>
      </c>
      <c r="AE454" s="25">
        <v>0</v>
      </c>
      <c r="AF454" s="25">
        <f t="shared" si="21"/>
        <v>21120</v>
      </c>
      <c r="AG454" s="25">
        <f t="shared" si="22"/>
        <v>1760</v>
      </c>
      <c r="AH454" s="25">
        <v>0</v>
      </c>
      <c r="AI454" s="25">
        <v>0</v>
      </c>
      <c r="AJ454" s="25">
        <v>0</v>
      </c>
      <c r="AK454" s="30">
        <f t="shared" si="23"/>
        <v>3973.4</v>
      </c>
      <c r="AL454" s="16"/>
      <c r="AM454" s="16"/>
      <c r="AN454" s="16"/>
    </row>
    <row r="455" spans="1:40" ht="15.75" customHeight="1">
      <c r="A455" s="16"/>
      <c r="B455" s="59">
        <v>434</v>
      </c>
      <c r="C455" s="423"/>
      <c r="D455" s="22" t="s">
        <v>91</v>
      </c>
      <c r="E455" s="60">
        <v>71.400000000000006</v>
      </c>
      <c r="F455" s="24">
        <v>0</v>
      </c>
      <c r="G455" s="25">
        <v>0</v>
      </c>
      <c r="H455" s="24">
        <v>0</v>
      </c>
      <c r="I455" s="25">
        <v>0</v>
      </c>
      <c r="J455" s="24">
        <v>0</v>
      </c>
      <c r="K455" s="25">
        <v>0</v>
      </c>
      <c r="L455" s="24">
        <v>0</v>
      </c>
      <c r="M455" s="25">
        <v>0</v>
      </c>
      <c r="N455" s="24">
        <v>0</v>
      </c>
      <c r="O455" s="25">
        <v>0</v>
      </c>
      <c r="P455" s="24">
        <v>0</v>
      </c>
      <c r="Q455" s="25">
        <v>0</v>
      </c>
      <c r="R455" s="24">
        <v>0</v>
      </c>
      <c r="S455" s="25">
        <v>0</v>
      </c>
      <c r="T455" s="28">
        <v>1</v>
      </c>
      <c r="U455" s="25">
        <f t="shared" si="19"/>
        <v>2213.4</v>
      </c>
      <c r="V455" s="24">
        <v>0</v>
      </c>
      <c r="W455" s="25">
        <v>0</v>
      </c>
      <c r="X455" s="24">
        <v>0</v>
      </c>
      <c r="Y455" s="25">
        <v>0</v>
      </c>
      <c r="Z455" s="24">
        <v>0</v>
      </c>
      <c r="AA455" s="25">
        <v>0</v>
      </c>
      <c r="AB455" s="27">
        <v>0</v>
      </c>
      <c r="AC455" s="25">
        <v>0</v>
      </c>
      <c r="AD455" s="25">
        <f t="shared" si="20"/>
        <v>0</v>
      </c>
      <c r="AE455" s="25">
        <v>0</v>
      </c>
      <c r="AF455" s="25">
        <f t="shared" si="21"/>
        <v>21120</v>
      </c>
      <c r="AG455" s="25">
        <f t="shared" si="22"/>
        <v>1760</v>
      </c>
      <c r="AH455" s="25">
        <v>0</v>
      </c>
      <c r="AI455" s="25">
        <v>0</v>
      </c>
      <c r="AJ455" s="25">
        <v>0</v>
      </c>
      <c r="AK455" s="30">
        <f t="shared" si="23"/>
        <v>3973.4</v>
      </c>
      <c r="AL455" s="16"/>
      <c r="AM455" s="16"/>
      <c r="AN455" s="16"/>
    </row>
    <row r="456" spans="1:40" ht="15.75" customHeight="1">
      <c r="A456" s="16"/>
      <c r="B456" s="59">
        <v>435</v>
      </c>
      <c r="C456" s="423"/>
      <c r="D456" s="22" t="s">
        <v>50</v>
      </c>
      <c r="E456" s="60">
        <v>71.400000000000006</v>
      </c>
      <c r="F456" s="24">
        <v>0</v>
      </c>
      <c r="G456" s="25">
        <v>0</v>
      </c>
      <c r="H456" s="24">
        <v>0</v>
      </c>
      <c r="I456" s="25">
        <v>0</v>
      </c>
      <c r="J456" s="24">
        <v>0</v>
      </c>
      <c r="K456" s="25">
        <v>0</v>
      </c>
      <c r="L456" s="24">
        <v>0</v>
      </c>
      <c r="M456" s="25">
        <v>0</v>
      </c>
      <c r="N456" s="24">
        <v>0</v>
      </c>
      <c r="O456" s="25">
        <v>0</v>
      </c>
      <c r="P456" s="24">
        <v>0</v>
      </c>
      <c r="Q456" s="25">
        <v>0</v>
      </c>
      <c r="R456" s="24">
        <v>0</v>
      </c>
      <c r="S456" s="25">
        <v>0</v>
      </c>
      <c r="T456" s="28">
        <v>2</v>
      </c>
      <c r="U456" s="25">
        <f t="shared" si="19"/>
        <v>4426.8</v>
      </c>
      <c r="V456" s="24">
        <v>0</v>
      </c>
      <c r="W456" s="25">
        <v>0</v>
      </c>
      <c r="X456" s="24">
        <v>0</v>
      </c>
      <c r="Y456" s="25">
        <v>0</v>
      </c>
      <c r="Z456" s="24">
        <v>0</v>
      </c>
      <c r="AA456" s="25">
        <v>0</v>
      </c>
      <c r="AB456" s="27">
        <v>0</v>
      </c>
      <c r="AC456" s="25">
        <v>0</v>
      </c>
      <c r="AD456" s="25">
        <f t="shared" si="20"/>
        <v>0</v>
      </c>
      <c r="AE456" s="25">
        <v>0</v>
      </c>
      <c r="AF456" s="25">
        <f t="shared" si="21"/>
        <v>42240</v>
      </c>
      <c r="AG456" s="25">
        <f t="shared" si="22"/>
        <v>3520</v>
      </c>
      <c r="AH456" s="25">
        <v>0</v>
      </c>
      <c r="AI456" s="25">
        <v>0</v>
      </c>
      <c r="AJ456" s="25">
        <v>0</v>
      </c>
      <c r="AK456" s="30">
        <f t="shared" si="23"/>
        <v>7946.8</v>
      </c>
      <c r="AL456" s="16"/>
      <c r="AM456" s="16"/>
      <c r="AN456" s="16"/>
    </row>
    <row r="457" spans="1:40" ht="15.75" customHeight="1">
      <c r="A457" s="16"/>
      <c r="B457" s="59">
        <v>436</v>
      </c>
      <c r="C457" s="423"/>
      <c r="D457" s="22" t="s">
        <v>36</v>
      </c>
      <c r="E457" s="60">
        <v>72.540000000000006</v>
      </c>
      <c r="F457" s="24">
        <v>0</v>
      </c>
      <c r="G457" s="25">
        <v>0</v>
      </c>
      <c r="H457" s="24">
        <v>0</v>
      </c>
      <c r="I457" s="25">
        <v>0</v>
      </c>
      <c r="J457" s="24">
        <v>0</v>
      </c>
      <c r="K457" s="25">
        <v>0</v>
      </c>
      <c r="L457" s="24">
        <v>0</v>
      </c>
      <c r="M457" s="25">
        <v>0</v>
      </c>
      <c r="N457" s="24">
        <v>0</v>
      </c>
      <c r="O457" s="25">
        <v>0</v>
      </c>
      <c r="P457" s="24">
        <v>0</v>
      </c>
      <c r="Q457" s="25">
        <v>0</v>
      </c>
      <c r="R457" s="24">
        <v>0</v>
      </c>
      <c r="S457" s="25">
        <v>0</v>
      </c>
      <c r="T457" s="45">
        <v>16</v>
      </c>
      <c r="U457" s="25">
        <f t="shared" si="19"/>
        <v>35979.840000000004</v>
      </c>
      <c r="V457" s="24">
        <v>0</v>
      </c>
      <c r="W457" s="25">
        <v>0</v>
      </c>
      <c r="X457" s="24">
        <v>0</v>
      </c>
      <c r="Y457" s="25">
        <v>0</v>
      </c>
      <c r="Z457" s="24">
        <v>0</v>
      </c>
      <c r="AA457" s="25">
        <v>0</v>
      </c>
      <c r="AB457" s="27">
        <v>0</v>
      </c>
      <c r="AC457" s="25">
        <v>0</v>
      </c>
      <c r="AD457" s="25">
        <f t="shared" si="20"/>
        <v>0</v>
      </c>
      <c r="AE457" s="25">
        <v>0</v>
      </c>
      <c r="AF457" s="25">
        <f t="shared" si="21"/>
        <v>337920</v>
      </c>
      <c r="AG457" s="25">
        <f t="shared" si="22"/>
        <v>28160</v>
      </c>
      <c r="AH457" s="25">
        <v>0</v>
      </c>
      <c r="AI457" s="25">
        <v>0</v>
      </c>
      <c r="AJ457" s="25">
        <v>0</v>
      </c>
      <c r="AK457" s="30">
        <f t="shared" si="23"/>
        <v>64139.840000000004</v>
      </c>
      <c r="AL457" s="16"/>
      <c r="AM457" s="16"/>
      <c r="AN457" s="16"/>
    </row>
    <row r="458" spans="1:40" ht="15.75" customHeight="1">
      <c r="A458" s="16"/>
      <c r="B458" s="59">
        <v>437</v>
      </c>
      <c r="C458" s="423"/>
      <c r="D458" s="22" t="s">
        <v>80</v>
      </c>
      <c r="E458" s="60">
        <v>71.400000000000006</v>
      </c>
      <c r="F458" s="24">
        <v>0</v>
      </c>
      <c r="G458" s="25">
        <v>0</v>
      </c>
      <c r="H458" s="24">
        <v>0</v>
      </c>
      <c r="I458" s="25">
        <v>0</v>
      </c>
      <c r="J458" s="24">
        <v>0</v>
      </c>
      <c r="K458" s="25">
        <v>0</v>
      </c>
      <c r="L458" s="24">
        <v>0</v>
      </c>
      <c r="M458" s="25">
        <v>0</v>
      </c>
      <c r="N458" s="24">
        <v>0</v>
      </c>
      <c r="O458" s="25">
        <v>0</v>
      </c>
      <c r="P458" s="24">
        <v>0</v>
      </c>
      <c r="Q458" s="25">
        <v>0</v>
      </c>
      <c r="R458" s="24">
        <v>0</v>
      </c>
      <c r="S458" s="25">
        <v>0</v>
      </c>
      <c r="T458" s="28">
        <v>15</v>
      </c>
      <c r="U458" s="25">
        <f t="shared" si="19"/>
        <v>33201</v>
      </c>
      <c r="V458" s="24">
        <v>0</v>
      </c>
      <c r="W458" s="25">
        <v>0</v>
      </c>
      <c r="X458" s="24">
        <v>0</v>
      </c>
      <c r="Y458" s="25">
        <v>0</v>
      </c>
      <c r="Z458" s="24">
        <v>0</v>
      </c>
      <c r="AA458" s="25">
        <v>0</v>
      </c>
      <c r="AB458" s="27">
        <v>0</v>
      </c>
      <c r="AC458" s="25">
        <v>0</v>
      </c>
      <c r="AD458" s="25">
        <f t="shared" si="20"/>
        <v>0</v>
      </c>
      <c r="AE458" s="25">
        <v>0</v>
      </c>
      <c r="AF458" s="25">
        <f t="shared" si="21"/>
        <v>316800</v>
      </c>
      <c r="AG458" s="25">
        <f t="shared" si="22"/>
        <v>26400</v>
      </c>
      <c r="AH458" s="25">
        <v>0</v>
      </c>
      <c r="AI458" s="25">
        <v>0</v>
      </c>
      <c r="AJ458" s="25">
        <v>0</v>
      </c>
      <c r="AK458" s="30">
        <f t="shared" si="23"/>
        <v>59601</v>
      </c>
      <c r="AL458" s="16"/>
      <c r="AM458" s="16"/>
      <c r="AN458" s="16"/>
    </row>
    <row r="459" spans="1:40" ht="15.75" customHeight="1">
      <c r="A459" s="16"/>
      <c r="B459" s="59">
        <v>438</v>
      </c>
      <c r="C459" s="423"/>
      <c r="D459" s="22" t="s">
        <v>40</v>
      </c>
      <c r="E459" s="60">
        <v>71.400000000000006</v>
      </c>
      <c r="F459" s="24">
        <v>0</v>
      </c>
      <c r="G459" s="25">
        <v>0</v>
      </c>
      <c r="H459" s="24">
        <v>0</v>
      </c>
      <c r="I459" s="25">
        <v>0</v>
      </c>
      <c r="J459" s="24">
        <v>0</v>
      </c>
      <c r="K459" s="25">
        <v>0</v>
      </c>
      <c r="L459" s="24">
        <v>0</v>
      </c>
      <c r="M459" s="25">
        <v>0</v>
      </c>
      <c r="N459" s="24">
        <v>0</v>
      </c>
      <c r="O459" s="25">
        <v>0</v>
      </c>
      <c r="P459" s="24">
        <v>0</v>
      </c>
      <c r="Q459" s="25">
        <v>0</v>
      </c>
      <c r="R459" s="24">
        <v>0</v>
      </c>
      <c r="S459" s="25">
        <v>0</v>
      </c>
      <c r="T459" s="28">
        <v>1</v>
      </c>
      <c r="U459" s="25">
        <f t="shared" si="19"/>
        <v>2213.4</v>
      </c>
      <c r="V459" s="24">
        <v>0</v>
      </c>
      <c r="W459" s="25">
        <v>0</v>
      </c>
      <c r="X459" s="24">
        <v>0</v>
      </c>
      <c r="Y459" s="25">
        <v>0</v>
      </c>
      <c r="Z459" s="24">
        <v>0</v>
      </c>
      <c r="AA459" s="25">
        <v>0</v>
      </c>
      <c r="AB459" s="27">
        <v>0</v>
      </c>
      <c r="AC459" s="25">
        <v>0</v>
      </c>
      <c r="AD459" s="25">
        <f t="shared" si="20"/>
        <v>0</v>
      </c>
      <c r="AE459" s="25">
        <v>0</v>
      </c>
      <c r="AF459" s="25">
        <f t="shared" si="21"/>
        <v>21120</v>
      </c>
      <c r="AG459" s="25">
        <f t="shared" si="22"/>
        <v>1760</v>
      </c>
      <c r="AH459" s="25">
        <v>0</v>
      </c>
      <c r="AI459" s="25">
        <v>0</v>
      </c>
      <c r="AJ459" s="25">
        <v>0</v>
      </c>
      <c r="AK459" s="30">
        <f t="shared" si="23"/>
        <v>3973.4</v>
      </c>
      <c r="AL459" s="16"/>
      <c r="AM459" s="16"/>
      <c r="AN459" s="16"/>
    </row>
    <row r="460" spans="1:40" ht="15.75" customHeight="1">
      <c r="A460" s="16"/>
      <c r="B460" s="59">
        <v>439</v>
      </c>
      <c r="C460" s="423"/>
      <c r="D460" s="22" t="s">
        <v>92</v>
      </c>
      <c r="E460" s="60">
        <v>71.400000000000006</v>
      </c>
      <c r="F460" s="24">
        <v>0</v>
      </c>
      <c r="G460" s="25">
        <v>0</v>
      </c>
      <c r="H460" s="24">
        <v>0</v>
      </c>
      <c r="I460" s="25">
        <v>0</v>
      </c>
      <c r="J460" s="24">
        <v>0</v>
      </c>
      <c r="K460" s="25">
        <v>0</v>
      </c>
      <c r="L460" s="24">
        <v>0</v>
      </c>
      <c r="M460" s="25">
        <v>0</v>
      </c>
      <c r="N460" s="24">
        <v>0</v>
      </c>
      <c r="O460" s="25">
        <v>0</v>
      </c>
      <c r="P460" s="24">
        <v>0</v>
      </c>
      <c r="Q460" s="25">
        <v>0</v>
      </c>
      <c r="R460" s="24">
        <v>0</v>
      </c>
      <c r="S460" s="25">
        <v>0</v>
      </c>
      <c r="T460" s="28">
        <v>2</v>
      </c>
      <c r="U460" s="25">
        <f t="shared" si="19"/>
        <v>4426.8</v>
      </c>
      <c r="V460" s="24">
        <v>0</v>
      </c>
      <c r="W460" s="25">
        <v>0</v>
      </c>
      <c r="X460" s="24">
        <v>0</v>
      </c>
      <c r="Y460" s="25">
        <v>0</v>
      </c>
      <c r="Z460" s="24">
        <v>0</v>
      </c>
      <c r="AA460" s="25">
        <v>0</v>
      </c>
      <c r="AB460" s="27">
        <v>0</v>
      </c>
      <c r="AC460" s="25">
        <v>0</v>
      </c>
      <c r="AD460" s="25">
        <f t="shared" si="20"/>
        <v>0</v>
      </c>
      <c r="AE460" s="25">
        <v>0</v>
      </c>
      <c r="AF460" s="25">
        <f t="shared" si="21"/>
        <v>42240</v>
      </c>
      <c r="AG460" s="25">
        <f t="shared" si="22"/>
        <v>3520</v>
      </c>
      <c r="AH460" s="25">
        <v>0</v>
      </c>
      <c r="AI460" s="25">
        <v>0</v>
      </c>
      <c r="AJ460" s="25">
        <v>0</v>
      </c>
      <c r="AK460" s="30">
        <f t="shared" si="23"/>
        <v>7946.8</v>
      </c>
      <c r="AL460" s="16"/>
      <c r="AM460" s="16"/>
      <c r="AN460" s="16"/>
    </row>
    <row r="461" spans="1:40" ht="15.75" customHeight="1">
      <c r="A461" s="16"/>
      <c r="B461" s="59">
        <v>440</v>
      </c>
      <c r="C461" s="423"/>
      <c r="D461" s="22" t="s">
        <v>93</v>
      </c>
      <c r="E461" s="60">
        <v>75.64</v>
      </c>
      <c r="F461" s="24">
        <v>0</v>
      </c>
      <c r="G461" s="25">
        <v>0</v>
      </c>
      <c r="H461" s="24">
        <v>0</v>
      </c>
      <c r="I461" s="25">
        <v>0</v>
      </c>
      <c r="J461" s="24">
        <v>0</v>
      </c>
      <c r="K461" s="25">
        <v>0</v>
      </c>
      <c r="L461" s="24">
        <v>0</v>
      </c>
      <c r="M461" s="25">
        <v>0</v>
      </c>
      <c r="N461" s="24">
        <v>0</v>
      </c>
      <c r="O461" s="25">
        <v>0</v>
      </c>
      <c r="P461" s="24">
        <v>0</v>
      </c>
      <c r="Q461" s="25">
        <v>0</v>
      </c>
      <c r="R461" s="24">
        <v>0</v>
      </c>
      <c r="S461" s="25">
        <v>0</v>
      </c>
      <c r="T461" s="47">
        <v>1</v>
      </c>
      <c r="U461" s="25">
        <f t="shared" si="19"/>
        <v>2344.84</v>
      </c>
      <c r="V461" s="24">
        <v>0</v>
      </c>
      <c r="W461" s="25">
        <v>0</v>
      </c>
      <c r="X461" s="24">
        <v>0</v>
      </c>
      <c r="Y461" s="25">
        <v>0</v>
      </c>
      <c r="Z461" s="24">
        <v>0</v>
      </c>
      <c r="AA461" s="25">
        <v>0</v>
      </c>
      <c r="AB461" s="27">
        <v>0</v>
      </c>
      <c r="AC461" s="25">
        <v>0</v>
      </c>
      <c r="AD461" s="25">
        <f t="shared" si="20"/>
        <v>0</v>
      </c>
      <c r="AE461" s="25">
        <v>0</v>
      </c>
      <c r="AF461" s="25">
        <f t="shared" si="21"/>
        <v>21120</v>
      </c>
      <c r="AG461" s="25">
        <f t="shared" si="22"/>
        <v>1760</v>
      </c>
      <c r="AH461" s="25">
        <v>0</v>
      </c>
      <c r="AI461" s="25">
        <v>0</v>
      </c>
      <c r="AJ461" s="25">
        <v>0</v>
      </c>
      <c r="AK461" s="30">
        <f t="shared" si="23"/>
        <v>4104.84</v>
      </c>
      <c r="AL461" s="16"/>
      <c r="AM461" s="16"/>
      <c r="AN461" s="16"/>
    </row>
    <row r="462" spans="1:40" ht="15.75" customHeight="1">
      <c r="A462" s="16"/>
      <c r="B462" s="59">
        <v>441</v>
      </c>
      <c r="C462" s="423"/>
      <c r="D462" s="22" t="s">
        <v>37</v>
      </c>
      <c r="E462" s="60">
        <v>71.400000000000006</v>
      </c>
      <c r="F462" s="24">
        <v>0</v>
      </c>
      <c r="G462" s="25">
        <v>0</v>
      </c>
      <c r="H462" s="24">
        <v>0</v>
      </c>
      <c r="I462" s="25">
        <v>0</v>
      </c>
      <c r="J462" s="24">
        <v>0</v>
      </c>
      <c r="K462" s="25">
        <v>0</v>
      </c>
      <c r="L462" s="24">
        <v>0</v>
      </c>
      <c r="M462" s="25">
        <v>0</v>
      </c>
      <c r="N462" s="24">
        <v>0</v>
      </c>
      <c r="O462" s="25">
        <v>0</v>
      </c>
      <c r="P462" s="24">
        <v>0</v>
      </c>
      <c r="Q462" s="25">
        <v>0</v>
      </c>
      <c r="R462" s="24">
        <v>0</v>
      </c>
      <c r="S462" s="25">
        <v>0</v>
      </c>
      <c r="T462" s="28">
        <v>16</v>
      </c>
      <c r="U462" s="25">
        <f t="shared" si="19"/>
        <v>35414.400000000001</v>
      </c>
      <c r="V462" s="24">
        <v>0</v>
      </c>
      <c r="W462" s="25">
        <v>0</v>
      </c>
      <c r="X462" s="24">
        <v>0</v>
      </c>
      <c r="Y462" s="25">
        <v>0</v>
      </c>
      <c r="Z462" s="24">
        <v>0</v>
      </c>
      <c r="AA462" s="25">
        <v>0</v>
      </c>
      <c r="AB462" s="27">
        <v>0</v>
      </c>
      <c r="AC462" s="25">
        <v>0</v>
      </c>
      <c r="AD462" s="25">
        <f t="shared" si="20"/>
        <v>0</v>
      </c>
      <c r="AE462" s="25">
        <v>0</v>
      </c>
      <c r="AF462" s="25">
        <f t="shared" si="21"/>
        <v>337920</v>
      </c>
      <c r="AG462" s="25">
        <f t="shared" si="22"/>
        <v>28160</v>
      </c>
      <c r="AH462" s="25">
        <v>0</v>
      </c>
      <c r="AI462" s="25">
        <v>0</v>
      </c>
      <c r="AJ462" s="25">
        <v>0</v>
      </c>
      <c r="AK462" s="30">
        <f t="shared" si="23"/>
        <v>63574.400000000001</v>
      </c>
      <c r="AL462" s="16"/>
      <c r="AM462" s="16"/>
      <c r="AN462" s="16"/>
    </row>
    <row r="463" spans="1:40" ht="15.75" customHeight="1">
      <c r="A463" s="16"/>
      <c r="B463" s="59">
        <v>442</v>
      </c>
      <c r="C463" s="423"/>
      <c r="D463" s="22" t="s">
        <v>94</v>
      </c>
      <c r="E463" s="60">
        <v>76.59</v>
      </c>
      <c r="F463" s="24">
        <v>0</v>
      </c>
      <c r="G463" s="25">
        <v>0</v>
      </c>
      <c r="H463" s="24">
        <v>0</v>
      </c>
      <c r="I463" s="25">
        <v>0</v>
      </c>
      <c r="J463" s="24">
        <v>0</v>
      </c>
      <c r="K463" s="25">
        <v>0</v>
      </c>
      <c r="L463" s="24">
        <v>0</v>
      </c>
      <c r="M463" s="25">
        <v>0</v>
      </c>
      <c r="N463" s="24">
        <v>0</v>
      </c>
      <c r="O463" s="25">
        <v>0</v>
      </c>
      <c r="P463" s="24">
        <v>0</v>
      </c>
      <c r="Q463" s="25">
        <v>0</v>
      </c>
      <c r="R463" s="24">
        <v>0</v>
      </c>
      <c r="S463" s="25">
        <v>0</v>
      </c>
      <c r="T463" s="28">
        <v>1</v>
      </c>
      <c r="U463" s="25">
        <f t="shared" si="19"/>
        <v>2374.29</v>
      </c>
      <c r="V463" s="24">
        <v>0</v>
      </c>
      <c r="W463" s="25">
        <v>0</v>
      </c>
      <c r="X463" s="24">
        <v>0</v>
      </c>
      <c r="Y463" s="25">
        <v>0</v>
      </c>
      <c r="Z463" s="24">
        <v>0</v>
      </c>
      <c r="AA463" s="25">
        <v>0</v>
      </c>
      <c r="AB463" s="27">
        <v>0</v>
      </c>
      <c r="AC463" s="25">
        <v>0</v>
      </c>
      <c r="AD463" s="25">
        <f t="shared" si="20"/>
        <v>0</v>
      </c>
      <c r="AE463" s="25">
        <v>0</v>
      </c>
      <c r="AF463" s="25">
        <f t="shared" si="21"/>
        <v>21120</v>
      </c>
      <c r="AG463" s="25">
        <f t="shared" si="22"/>
        <v>1760</v>
      </c>
      <c r="AH463" s="25">
        <v>0</v>
      </c>
      <c r="AI463" s="25">
        <v>0</v>
      </c>
      <c r="AJ463" s="25">
        <v>0</v>
      </c>
      <c r="AK463" s="30">
        <f t="shared" si="23"/>
        <v>4134.29</v>
      </c>
      <c r="AL463" s="16"/>
      <c r="AM463" s="16"/>
      <c r="AN463" s="16"/>
    </row>
    <row r="464" spans="1:40" ht="15.75" customHeight="1">
      <c r="A464" s="16"/>
      <c r="B464" s="59">
        <v>443</v>
      </c>
      <c r="C464" s="423"/>
      <c r="D464" s="22" t="s">
        <v>85</v>
      </c>
      <c r="E464" s="60">
        <v>72.540000000000006</v>
      </c>
      <c r="F464" s="24">
        <v>0</v>
      </c>
      <c r="G464" s="25">
        <v>0</v>
      </c>
      <c r="H464" s="24">
        <v>0</v>
      </c>
      <c r="I464" s="25">
        <v>0</v>
      </c>
      <c r="J464" s="24">
        <v>0</v>
      </c>
      <c r="K464" s="25">
        <v>0</v>
      </c>
      <c r="L464" s="24">
        <v>0</v>
      </c>
      <c r="M464" s="25">
        <v>0</v>
      </c>
      <c r="N464" s="24">
        <v>0</v>
      </c>
      <c r="O464" s="25">
        <v>0</v>
      </c>
      <c r="P464" s="24">
        <v>0</v>
      </c>
      <c r="Q464" s="25">
        <v>0</v>
      </c>
      <c r="R464" s="24">
        <v>0</v>
      </c>
      <c r="S464" s="25">
        <v>0</v>
      </c>
      <c r="T464" s="28">
        <v>1</v>
      </c>
      <c r="U464" s="25">
        <f t="shared" si="19"/>
        <v>2248.7400000000002</v>
      </c>
      <c r="V464" s="24">
        <v>0</v>
      </c>
      <c r="W464" s="25">
        <v>0</v>
      </c>
      <c r="X464" s="24">
        <v>0</v>
      </c>
      <c r="Y464" s="25">
        <v>0</v>
      </c>
      <c r="Z464" s="24">
        <v>0</v>
      </c>
      <c r="AA464" s="25">
        <v>0</v>
      </c>
      <c r="AB464" s="27">
        <v>0</v>
      </c>
      <c r="AC464" s="25">
        <v>0</v>
      </c>
      <c r="AD464" s="25">
        <f t="shared" si="20"/>
        <v>0</v>
      </c>
      <c r="AE464" s="25">
        <v>0</v>
      </c>
      <c r="AF464" s="25">
        <f t="shared" si="21"/>
        <v>21120</v>
      </c>
      <c r="AG464" s="25">
        <f t="shared" si="22"/>
        <v>1760</v>
      </c>
      <c r="AH464" s="25">
        <v>0</v>
      </c>
      <c r="AI464" s="25">
        <v>0</v>
      </c>
      <c r="AJ464" s="25">
        <v>0</v>
      </c>
      <c r="AK464" s="30">
        <f t="shared" si="23"/>
        <v>4008.7400000000002</v>
      </c>
      <c r="AL464" s="16"/>
      <c r="AM464" s="16"/>
      <c r="AN464" s="16"/>
    </row>
    <row r="465" spans="1:40" ht="15.75" customHeight="1">
      <c r="A465" s="16"/>
      <c r="B465" s="59">
        <v>444</v>
      </c>
      <c r="C465" s="423"/>
      <c r="D465" s="22" t="s">
        <v>71</v>
      </c>
      <c r="E465" s="60">
        <v>72.540000000000006</v>
      </c>
      <c r="F465" s="24">
        <v>0</v>
      </c>
      <c r="G465" s="25">
        <v>0</v>
      </c>
      <c r="H465" s="24">
        <v>0</v>
      </c>
      <c r="I465" s="25">
        <v>0</v>
      </c>
      <c r="J465" s="24">
        <v>0</v>
      </c>
      <c r="K465" s="25">
        <v>0</v>
      </c>
      <c r="L465" s="24">
        <v>0</v>
      </c>
      <c r="M465" s="25">
        <v>0</v>
      </c>
      <c r="N465" s="24">
        <v>0</v>
      </c>
      <c r="O465" s="25">
        <v>0</v>
      </c>
      <c r="P465" s="24">
        <v>0</v>
      </c>
      <c r="Q465" s="25">
        <v>0</v>
      </c>
      <c r="R465" s="24">
        <v>0</v>
      </c>
      <c r="S465" s="25">
        <v>0</v>
      </c>
      <c r="T465" s="28">
        <v>1</v>
      </c>
      <c r="U465" s="25">
        <f t="shared" si="19"/>
        <v>2248.7400000000002</v>
      </c>
      <c r="V465" s="24">
        <v>0</v>
      </c>
      <c r="W465" s="25">
        <v>0</v>
      </c>
      <c r="X465" s="24">
        <v>0</v>
      </c>
      <c r="Y465" s="25">
        <v>0</v>
      </c>
      <c r="Z465" s="24">
        <v>0</v>
      </c>
      <c r="AA465" s="25">
        <v>0</v>
      </c>
      <c r="AB465" s="27">
        <v>0</v>
      </c>
      <c r="AC465" s="25">
        <v>0</v>
      </c>
      <c r="AD465" s="25">
        <f t="shared" si="20"/>
        <v>0</v>
      </c>
      <c r="AE465" s="25">
        <v>0</v>
      </c>
      <c r="AF465" s="25">
        <f t="shared" si="21"/>
        <v>21120</v>
      </c>
      <c r="AG465" s="25">
        <f t="shared" si="22"/>
        <v>1760</v>
      </c>
      <c r="AH465" s="25">
        <v>0</v>
      </c>
      <c r="AI465" s="25">
        <v>0</v>
      </c>
      <c r="AJ465" s="25">
        <v>0</v>
      </c>
      <c r="AK465" s="30">
        <f t="shared" si="23"/>
        <v>4008.7400000000002</v>
      </c>
      <c r="AL465" s="16"/>
      <c r="AM465" s="16"/>
      <c r="AN465" s="16"/>
    </row>
    <row r="466" spans="1:40" ht="15.75" customHeight="1">
      <c r="A466" s="16"/>
      <c r="B466" s="59">
        <v>445</v>
      </c>
      <c r="C466" s="423"/>
      <c r="D466" s="22" t="s">
        <v>45</v>
      </c>
      <c r="E466" s="60">
        <v>78.25</v>
      </c>
      <c r="F466" s="24">
        <v>0</v>
      </c>
      <c r="G466" s="25">
        <v>0</v>
      </c>
      <c r="H466" s="24">
        <v>0</v>
      </c>
      <c r="I466" s="25">
        <v>0</v>
      </c>
      <c r="J466" s="24">
        <v>0</v>
      </c>
      <c r="K466" s="25">
        <v>0</v>
      </c>
      <c r="L466" s="24">
        <v>0</v>
      </c>
      <c r="M466" s="25">
        <v>0</v>
      </c>
      <c r="N466" s="24">
        <v>0</v>
      </c>
      <c r="O466" s="25">
        <v>0</v>
      </c>
      <c r="P466" s="24">
        <v>0</v>
      </c>
      <c r="Q466" s="25">
        <v>0</v>
      </c>
      <c r="R466" s="24">
        <v>0</v>
      </c>
      <c r="S466" s="25">
        <v>0</v>
      </c>
      <c r="T466" s="28">
        <v>4</v>
      </c>
      <c r="U466" s="25">
        <f t="shared" si="19"/>
        <v>9703</v>
      </c>
      <c r="V466" s="24">
        <v>0</v>
      </c>
      <c r="W466" s="25">
        <v>0</v>
      </c>
      <c r="X466" s="24">
        <v>0</v>
      </c>
      <c r="Y466" s="25">
        <v>0</v>
      </c>
      <c r="Z466" s="24">
        <v>0</v>
      </c>
      <c r="AA466" s="25">
        <v>0</v>
      </c>
      <c r="AB466" s="27">
        <v>0</v>
      </c>
      <c r="AC466" s="25">
        <v>0</v>
      </c>
      <c r="AD466" s="25">
        <f t="shared" si="20"/>
        <v>0</v>
      </c>
      <c r="AE466" s="25">
        <v>0</v>
      </c>
      <c r="AF466" s="25">
        <f t="shared" si="21"/>
        <v>84480</v>
      </c>
      <c r="AG466" s="25">
        <f t="shared" si="22"/>
        <v>7040</v>
      </c>
      <c r="AH466" s="25">
        <v>0</v>
      </c>
      <c r="AI466" s="25">
        <v>0</v>
      </c>
      <c r="AJ466" s="25">
        <v>0</v>
      </c>
      <c r="AK466" s="30">
        <f t="shared" si="23"/>
        <v>16743</v>
      </c>
      <c r="AL466" s="16"/>
      <c r="AM466" s="16"/>
      <c r="AN466" s="16"/>
    </row>
    <row r="467" spans="1:40" ht="15.75" customHeight="1">
      <c r="A467" s="16"/>
      <c r="B467" s="59">
        <v>446</v>
      </c>
      <c r="C467" s="423"/>
      <c r="D467" s="22" t="s">
        <v>46</v>
      </c>
      <c r="E467" s="60">
        <v>71.400000000000006</v>
      </c>
      <c r="F467" s="24">
        <v>0</v>
      </c>
      <c r="G467" s="25">
        <v>0</v>
      </c>
      <c r="H467" s="24">
        <v>0</v>
      </c>
      <c r="I467" s="25">
        <v>0</v>
      </c>
      <c r="J467" s="24">
        <v>0</v>
      </c>
      <c r="K467" s="25">
        <v>0</v>
      </c>
      <c r="L467" s="24">
        <v>0</v>
      </c>
      <c r="M467" s="25">
        <v>0</v>
      </c>
      <c r="N467" s="24">
        <v>0</v>
      </c>
      <c r="O467" s="25">
        <v>0</v>
      </c>
      <c r="P467" s="24">
        <v>0</v>
      </c>
      <c r="Q467" s="25">
        <v>0</v>
      </c>
      <c r="R467" s="24">
        <v>0</v>
      </c>
      <c r="S467" s="25">
        <v>0</v>
      </c>
      <c r="T467" s="28">
        <v>123</v>
      </c>
      <c r="U467" s="25">
        <f t="shared" si="19"/>
        <v>272248.2</v>
      </c>
      <c r="V467" s="24">
        <v>0</v>
      </c>
      <c r="W467" s="25">
        <v>0</v>
      </c>
      <c r="X467" s="24">
        <v>0</v>
      </c>
      <c r="Y467" s="25">
        <v>0</v>
      </c>
      <c r="Z467" s="24">
        <v>0</v>
      </c>
      <c r="AA467" s="25">
        <v>0</v>
      </c>
      <c r="AB467" s="27">
        <v>0</v>
      </c>
      <c r="AC467" s="25">
        <v>0</v>
      </c>
      <c r="AD467" s="25">
        <f t="shared" si="20"/>
        <v>0</v>
      </c>
      <c r="AE467" s="25">
        <v>0</v>
      </c>
      <c r="AF467" s="25">
        <f t="shared" si="21"/>
        <v>2597760</v>
      </c>
      <c r="AG467" s="25">
        <f t="shared" si="22"/>
        <v>216480</v>
      </c>
      <c r="AH467" s="25">
        <v>0</v>
      </c>
      <c r="AI467" s="25">
        <v>0</v>
      </c>
      <c r="AJ467" s="25">
        <v>0</v>
      </c>
      <c r="AK467" s="30">
        <f t="shared" si="23"/>
        <v>488728.2</v>
      </c>
      <c r="AL467" s="16"/>
      <c r="AM467" s="16"/>
      <c r="AN467" s="16"/>
    </row>
    <row r="468" spans="1:40" ht="15.75" customHeight="1">
      <c r="A468" s="16"/>
      <c r="B468" s="59">
        <v>447</v>
      </c>
      <c r="C468" s="423"/>
      <c r="D468" s="22" t="s">
        <v>50</v>
      </c>
      <c r="E468" s="60">
        <v>71.400000000000006</v>
      </c>
      <c r="F468" s="24">
        <v>0</v>
      </c>
      <c r="G468" s="25">
        <v>0</v>
      </c>
      <c r="H468" s="24">
        <v>0</v>
      </c>
      <c r="I468" s="25">
        <v>0</v>
      </c>
      <c r="J468" s="24">
        <v>0</v>
      </c>
      <c r="K468" s="25">
        <v>0</v>
      </c>
      <c r="L468" s="24">
        <v>0</v>
      </c>
      <c r="M468" s="25">
        <v>0</v>
      </c>
      <c r="N468" s="24">
        <v>0</v>
      </c>
      <c r="O468" s="25">
        <v>0</v>
      </c>
      <c r="P468" s="24">
        <v>0</v>
      </c>
      <c r="Q468" s="25">
        <v>0</v>
      </c>
      <c r="R468" s="24">
        <v>0</v>
      </c>
      <c r="S468" s="25">
        <v>0</v>
      </c>
      <c r="T468" s="40">
        <v>20</v>
      </c>
      <c r="U468" s="25">
        <f t="shared" si="19"/>
        <v>44268</v>
      </c>
      <c r="V468" s="24">
        <v>0</v>
      </c>
      <c r="W468" s="25">
        <v>0</v>
      </c>
      <c r="X468" s="24">
        <v>0</v>
      </c>
      <c r="Y468" s="25">
        <v>0</v>
      </c>
      <c r="Z468" s="24">
        <v>0</v>
      </c>
      <c r="AA468" s="25">
        <v>0</v>
      </c>
      <c r="AB468" s="27">
        <v>0</v>
      </c>
      <c r="AC468" s="25">
        <v>0</v>
      </c>
      <c r="AD468" s="25">
        <f t="shared" si="20"/>
        <v>0</v>
      </c>
      <c r="AE468" s="25">
        <v>0</v>
      </c>
      <c r="AF468" s="25">
        <f t="shared" si="21"/>
        <v>422400</v>
      </c>
      <c r="AG468" s="25">
        <f t="shared" si="22"/>
        <v>35200</v>
      </c>
      <c r="AH468" s="25">
        <v>0</v>
      </c>
      <c r="AI468" s="25">
        <v>0</v>
      </c>
      <c r="AJ468" s="25">
        <v>0</v>
      </c>
      <c r="AK468" s="30">
        <f t="shared" si="23"/>
        <v>79468</v>
      </c>
      <c r="AL468" s="16"/>
      <c r="AM468" s="16"/>
      <c r="AN468" s="16"/>
    </row>
    <row r="469" spans="1:40" ht="15.75" customHeight="1">
      <c r="A469" s="16"/>
      <c r="B469" s="59">
        <v>448</v>
      </c>
      <c r="C469" s="423"/>
      <c r="D469" s="22" t="s">
        <v>50</v>
      </c>
      <c r="E469" s="60">
        <v>71.400000000000006</v>
      </c>
      <c r="F469" s="24">
        <v>0</v>
      </c>
      <c r="G469" s="25">
        <v>0</v>
      </c>
      <c r="H469" s="24">
        <v>0</v>
      </c>
      <c r="I469" s="25">
        <v>0</v>
      </c>
      <c r="J469" s="24">
        <v>0</v>
      </c>
      <c r="K469" s="25">
        <v>0</v>
      </c>
      <c r="L469" s="24">
        <v>0</v>
      </c>
      <c r="M469" s="25">
        <v>0</v>
      </c>
      <c r="N469" s="24">
        <v>0</v>
      </c>
      <c r="O469" s="25">
        <v>0</v>
      </c>
      <c r="P469" s="24">
        <v>0</v>
      </c>
      <c r="Q469" s="25">
        <v>0</v>
      </c>
      <c r="R469" s="24">
        <v>0</v>
      </c>
      <c r="S469" s="25">
        <v>0</v>
      </c>
      <c r="T469" s="40">
        <v>1</v>
      </c>
      <c r="U469" s="25">
        <f t="shared" si="19"/>
        <v>2213.4</v>
      </c>
      <c r="V469" s="24">
        <v>0</v>
      </c>
      <c r="W469" s="25">
        <v>0</v>
      </c>
      <c r="X469" s="24">
        <v>0</v>
      </c>
      <c r="Y469" s="25">
        <v>0</v>
      </c>
      <c r="Z469" s="24">
        <v>0</v>
      </c>
      <c r="AA469" s="25">
        <v>0</v>
      </c>
      <c r="AB469" s="27">
        <v>0</v>
      </c>
      <c r="AC469" s="25">
        <v>0</v>
      </c>
      <c r="AD469" s="25">
        <f t="shared" si="20"/>
        <v>0</v>
      </c>
      <c r="AE469" s="25">
        <v>0</v>
      </c>
      <c r="AF469" s="25">
        <f t="shared" si="21"/>
        <v>21120</v>
      </c>
      <c r="AG469" s="25">
        <f t="shared" si="22"/>
        <v>1760</v>
      </c>
      <c r="AH469" s="25">
        <v>0</v>
      </c>
      <c r="AI469" s="25">
        <v>0</v>
      </c>
      <c r="AJ469" s="25">
        <v>0</v>
      </c>
      <c r="AK469" s="30">
        <f t="shared" si="23"/>
        <v>3973.4</v>
      </c>
      <c r="AL469" s="16"/>
      <c r="AM469" s="16"/>
      <c r="AN469" s="16"/>
    </row>
    <row r="470" spans="1:40" ht="15.75" customHeight="1">
      <c r="A470" s="16"/>
      <c r="B470" s="59">
        <v>449</v>
      </c>
      <c r="C470" s="423"/>
      <c r="D470" s="22" t="s">
        <v>95</v>
      </c>
      <c r="E470" s="60">
        <v>71.400000000000006</v>
      </c>
      <c r="F470" s="24">
        <v>0</v>
      </c>
      <c r="G470" s="25">
        <v>0</v>
      </c>
      <c r="H470" s="24">
        <v>0</v>
      </c>
      <c r="I470" s="25">
        <v>0</v>
      </c>
      <c r="J470" s="24">
        <v>0</v>
      </c>
      <c r="K470" s="25">
        <v>0</v>
      </c>
      <c r="L470" s="24">
        <v>0</v>
      </c>
      <c r="M470" s="25">
        <v>0</v>
      </c>
      <c r="N470" s="24">
        <v>0</v>
      </c>
      <c r="O470" s="25">
        <v>0</v>
      </c>
      <c r="P470" s="24">
        <v>0</v>
      </c>
      <c r="Q470" s="25">
        <v>0</v>
      </c>
      <c r="R470" s="24">
        <v>0</v>
      </c>
      <c r="S470" s="25">
        <v>0</v>
      </c>
      <c r="T470" s="28">
        <v>1</v>
      </c>
      <c r="U470" s="25">
        <f t="shared" si="19"/>
        <v>2213.4</v>
      </c>
      <c r="V470" s="24">
        <v>0</v>
      </c>
      <c r="W470" s="25">
        <v>0</v>
      </c>
      <c r="X470" s="24">
        <v>0</v>
      </c>
      <c r="Y470" s="25">
        <v>0</v>
      </c>
      <c r="Z470" s="24">
        <v>0</v>
      </c>
      <c r="AA470" s="25">
        <v>0</v>
      </c>
      <c r="AB470" s="27">
        <v>0</v>
      </c>
      <c r="AC470" s="25">
        <v>0</v>
      </c>
      <c r="AD470" s="25">
        <f t="shared" si="20"/>
        <v>0</v>
      </c>
      <c r="AE470" s="25">
        <v>0</v>
      </c>
      <c r="AF470" s="25">
        <f t="shared" si="21"/>
        <v>21120</v>
      </c>
      <c r="AG470" s="25">
        <f t="shared" si="22"/>
        <v>1760</v>
      </c>
      <c r="AH470" s="25">
        <v>0</v>
      </c>
      <c r="AI470" s="25">
        <v>0</v>
      </c>
      <c r="AJ470" s="25">
        <v>0</v>
      </c>
      <c r="AK470" s="30">
        <f t="shared" si="23"/>
        <v>3973.4</v>
      </c>
      <c r="AL470" s="16"/>
      <c r="AM470" s="16"/>
      <c r="AN470" s="16"/>
    </row>
    <row r="471" spans="1:40" ht="15.75" customHeight="1">
      <c r="A471" s="16"/>
      <c r="B471" s="59">
        <v>450</v>
      </c>
      <c r="C471" s="451"/>
      <c r="D471" s="36" t="s">
        <v>96</v>
      </c>
      <c r="E471" s="60">
        <v>78.25</v>
      </c>
      <c r="F471" s="24">
        <v>0</v>
      </c>
      <c r="G471" s="25">
        <v>0</v>
      </c>
      <c r="H471" s="24">
        <v>0</v>
      </c>
      <c r="I471" s="25">
        <v>0</v>
      </c>
      <c r="J471" s="24">
        <v>0</v>
      </c>
      <c r="K471" s="25">
        <v>0</v>
      </c>
      <c r="L471" s="24">
        <v>0</v>
      </c>
      <c r="M471" s="25">
        <v>0</v>
      </c>
      <c r="N471" s="24">
        <v>0</v>
      </c>
      <c r="O471" s="25">
        <v>0</v>
      </c>
      <c r="P471" s="24">
        <v>0</v>
      </c>
      <c r="Q471" s="25">
        <v>0</v>
      </c>
      <c r="R471" s="24">
        <v>0</v>
      </c>
      <c r="S471" s="25">
        <v>0</v>
      </c>
      <c r="T471" s="28">
        <v>1</v>
      </c>
      <c r="U471" s="25">
        <f t="shared" si="19"/>
        <v>2425.75</v>
      </c>
      <c r="V471" s="24">
        <v>0</v>
      </c>
      <c r="W471" s="25">
        <v>0</v>
      </c>
      <c r="X471" s="24">
        <v>0</v>
      </c>
      <c r="Y471" s="25">
        <v>0</v>
      </c>
      <c r="Z471" s="24">
        <v>0</v>
      </c>
      <c r="AA471" s="25">
        <v>0</v>
      </c>
      <c r="AB471" s="27">
        <v>0</v>
      </c>
      <c r="AC471" s="25">
        <v>0</v>
      </c>
      <c r="AD471" s="25">
        <f t="shared" si="20"/>
        <v>0</v>
      </c>
      <c r="AE471" s="25">
        <v>0</v>
      </c>
      <c r="AF471" s="25">
        <f t="shared" si="21"/>
        <v>21120</v>
      </c>
      <c r="AG471" s="25">
        <f t="shared" si="22"/>
        <v>1760</v>
      </c>
      <c r="AH471" s="25">
        <v>0</v>
      </c>
      <c r="AI471" s="25">
        <v>0</v>
      </c>
      <c r="AJ471" s="25">
        <v>0</v>
      </c>
      <c r="AK471" s="30">
        <f t="shared" si="23"/>
        <v>4185.75</v>
      </c>
      <c r="AL471" s="16"/>
      <c r="AM471" s="16"/>
      <c r="AN471" s="16"/>
    </row>
    <row r="472" spans="1:40" ht="15" customHeight="1">
      <c r="A472" s="61"/>
      <c r="B472" s="447" t="s">
        <v>97</v>
      </c>
      <c r="C472" s="448"/>
      <c r="D472" s="448"/>
      <c r="E472" s="448"/>
      <c r="F472" s="448"/>
      <c r="G472" s="448"/>
      <c r="H472" s="448"/>
      <c r="I472" s="448"/>
      <c r="J472" s="448"/>
      <c r="K472" s="448"/>
      <c r="L472" s="448"/>
      <c r="M472" s="448"/>
      <c r="N472" s="448"/>
      <c r="O472" s="448"/>
      <c r="P472" s="448"/>
      <c r="Q472" s="448"/>
      <c r="R472" s="448"/>
      <c r="S472" s="448"/>
      <c r="T472" s="448"/>
      <c r="U472" s="448"/>
      <c r="V472" s="448"/>
      <c r="W472" s="448"/>
      <c r="X472" s="448"/>
      <c r="Y472" s="448"/>
      <c r="Z472" s="448"/>
      <c r="AA472" s="448"/>
      <c r="AB472" s="448"/>
      <c r="AC472" s="448"/>
      <c r="AD472" s="448"/>
      <c r="AE472" s="448"/>
      <c r="AF472" s="448"/>
      <c r="AG472" s="448"/>
      <c r="AH472" s="448"/>
      <c r="AI472" s="448"/>
      <c r="AJ472" s="448"/>
      <c r="AK472" s="449"/>
      <c r="AL472" s="61"/>
    </row>
    <row r="473" spans="1:40" ht="18" customHeight="1">
      <c r="A473" s="61"/>
      <c r="B473" s="57">
        <v>451</v>
      </c>
      <c r="C473" s="444" t="s">
        <v>39</v>
      </c>
      <c r="D473" s="36" t="s">
        <v>36</v>
      </c>
      <c r="E473" s="23">
        <v>72.540000000000006</v>
      </c>
      <c r="F473" s="28">
        <v>3</v>
      </c>
      <c r="G473" s="25">
        <f>'REPRO SEPTIEMBRE'!G540</f>
        <v>6746.22</v>
      </c>
      <c r="H473" s="28">
        <v>3</v>
      </c>
      <c r="I473" s="25">
        <f>'REPRO SEPTIEMBRE'!H540</f>
        <v>6093.3600000000006</v>
      </c>
      <c r="J473" s="28">
        <v>3</v>
      </c>
      <c r="K473" s="25">
        <f>'REPRO SEPTIEMBRE'!I540</f>
        <v>6746.22</v>
      </c>
      <c r="L473" s="28">
        <v>3</v>
      </c>
      <c r="M473" s="35">
        <f>'REPRO SEPTIEMBRE'!J540</f>
        <v>6528.6</v>
      </c>
      <c r="N473" s="28">
        <v>3</v>
      </c>
      <c r="O473" s="25">
        <f>'REPRO SEPTIEMBRE'!K540</f>
        <v>6746.22</v>
      </c>
      <c r="P473" s="28">
        <v>3</v>
      </c>
      <c r="Q473" s="25">
        <f>'REPRO SEPTIEMBRE'!L540</f>
        <v>6528.6</v>
      </c>
      <c r="R473" s="28">
        <v>3</v>
      </c>
      <c r="S473" s="25">
        <f>'REPRO SEPTIEMBRE'!M540</f>
        <v>6746.22</v>
      </c>
      <c r="T473" s="28">
        <v>3</v>
      </c>
      <c r="U473" s="25">
        <f>'REPRO SEPTIEMBRE'!N540</f>
        <v>0</v>
      </c>
      <c r="V473" s="24">
        <v>0</v>
      </c>
      <c r="W473" s="25">
        <v>0</v>
      </c>
      <c r="X473" s="24">
        <v>0</v>
      </c>
      <c r="Y473" s="25">
        <v>0</v>
      </c>
      <c r="Z473" s="24">
        <v>0</v>
      </c>
      <c r="AA473" s="25">
        <v>0</v>
      </c>
      <c r="AB473" s="27">
        <v>0</v>
      </c>
      <c r="AC473" s="25">
        <v>0</v>
      </c>
      <c r="AD473" s="25">
        <f t="shared" ref="AD473:AD501" si="24">+AE473*12</f>
        <v>1800</v>
      </c>
      <c r="AE473" s="25">
        <v>150</v>
      </c>
      <c r="AF473" s="25">
        <f t="shared" ref="AF473:AF479" si="25">+AG473*12</f>
        <v>63360</v>
      </c>
      <c r="AG473" s="25">
        <f t="shared" ref="AG473:AG479" si="26">1760*T473</f>
        <v>5280</v>
      </c>
      <c r="AH473" s="25">
        <v>0</v>
      </c>
      <c r="AI473" s="25">
        <v>0</v>
      </c>
      <c r="AJ473" s="25">
        <v>0</v>
      </c>
      <c r="AK473" s="30">
        <f t="shared" ref="AK473:AK479" si="27">+G473+I473+K473+M473+O473+Q473+S473+U473+W473+Y473+AA473+AC473+AE473+AG473</f>
        <v>51565.440000000002</v>
      </c>
      <c r="AL473" s="61"/>
    </row>
    <row r="474" spans="1:40" ht="15.75" customHeight="1">
      <c r="A474" s="61"/>
      <c r="B474" s="57">
        <v>452</v>
      </c>
      <c r="C474" s="423"/>
      <c r="D474" s="36" t="s">
        <v>80</v>
      </c>
      <c r="E474" s="23">
        <v>71.400000000000006</v>
      </c>
      <c r="F474" s="28">
        <v>7</v>
      </c>
      <c r="G474" s="25">
        <f>'REPRO SEPTIEMBRE'!G541</f>
        <v>15493.800000000003</v>
      </c>
      <c r="H474" s="28">
        <v>7</v>
      </c>
      <c r="I474" s="25">
        <f>'REPRO SEPTIEMBRE'!H541</f>
        <v>13994.400000000001</v>
      </c>
      <c r="J474" s="28">
        <v>7</v>
      </c>
      <c r="K474" s="25">
        <f>'REPRO SEPTIEMBRE'!I541</f>
        <v>15493.800000000003</v>
      </c>
      <c r="L474" s="28">
        <v>7</v>
      </c>
      <c r="M474" s="35">
        <f>'REPRO SEPTIEMBRE'!J541</f>
        <v>14994.000000000002</v>
      </c>
      <c r="N474" s="28">
        <v>7</v>
      </c>
      <c r="O474" s="25">
        <f>'REPRO SEPTIEMBRE'!K541</f>
        <v>15493.800000000003</v>
      </c>
      <c r="P474" s="28">
        <v>7</v>
      </c>
      <c r="Q474" s="25">
        <f>'REPRO SEPTIEMBRE'!L541</f>
        <v>14994.000000000002</v>
      </c>
      <c r="R474" s="28">
        <v>7</v>
      </c>
      <c r="S474" s="25">
        <f>'REPRO SEPTIEMBRE'!M541</f>
        <v>15493.800000000003</v>
      </c>
      <c r="T474" s="28">
        <v>7</v>
      </c>
      <c r="U474" s="25">
        <f>'REPRO SEPTIEMBRE'!N541</f>
        <v>0</v>
      </c>
      <c r="V474" s="24">
        <v>0</v>
      </c>
      <c r="W474" s="25">
        <v>0</v>
      </c>
      <c r="X474" s="24">
        <v>0</v>
      </c>
      <c r="Y474" s="25">
        <v>0</v>
      </c>
      <c r="Z474" s="24">
        <v>0</v>
      </c>
      <c r="AA474" s="25">
        <v>0</v>
      </c>
      <c r="AB474" s="27">
        <v>0</v>
      </c>
      <c r="AC474" s="25">
        <v>0</v>
      </c>
      <c r="AD474" s="25">
        <f t="shared" si="24"/>
        <v>6300</v>
      </c>
      <c r="AE474" s="25">
        <v>525</v>
      </c>
      <c r="AF474" s="25">
        <f t="shared" si="25"/>
        <v>147840</v>
      </c>
      <c r="AG474" s="25">
        <f t="shared" si="26"/>
        <v>12320</v>
      </c>
      <c r="AH474" s="25">
        <v>0</v>
      </c>
      <c r="AI474" s="25">
        <v>0</v>
      </c>
      <c r="AJ474" s="25">
        <v>0</v>
      </c>
      <c r="AK474" s="30">
        <f t="shared" si="27"/>
        <v>118802.60000000002</v>
      </c>
      <c r="AL474" s="61"/>
    </row>
    <row r="475" spans="1:40" ht="15.75" customHeight="1">
      <c r="A475" s="61"/>
      <c r="B475" s="57">
        <v>453</v>
      </c>
      <c r="C475" s="423"/>
      <c r="D475" s="36" t="s">
        <v>37</v>
      </c>
      <c r="E475" s="23">
        <v>71.400000000000006</v>
      </c>
      <c r="F475" s="28">
        <v>3</v>
      </c>
      <c r="G475" s="25">
        <f>'REPRO SEPTIEMBRE'!G542</f>
        <v>6640.2000000000007</v>
      </c>
      <c r="H475" s="28">
        <v>3</v>
      </c>
      <c r="I475" s="25">
        <f>'REPRO SEPTIEMBRE'!H542</f>
        <v>5997.6</v>
      </c>
      <c r="J475" s="28">
        <v>3</v>
      </c>
      <c r="K475" s="25">
        <f>'REPRO SEPTIEMBRE'!I542</f>
        <v>6640.2000000000007</v>
      </c>
      <c r="L475" s="28">
        <v>3</v>
      </c>
      <c r="M475" s="35">
        <f>'REPRO SEPTIEMBRE'!J542</f>
        <v>6426.0000000000009</v>
      </c>
      <c r="N475" s="28">
        <v>3</v>
      </c>
      <c r="O475" s="25">
        <f>'REPRO SEPTIEMBRE'!K542</f>
        <v>6640.2000000000007</v>
      </c>
      <c r="P475" s="28">
        <v>3</v>
      </c>
      <c r="Q475" s="25">
        <f>'REPRO SEPTIEMBRE'!L542</f>
        <v>6426.0000000000009</v>
      </c>
      <c r="R475" s="28">
        <v>3</v>
      </c>
      <c r="S475" s="25">
        <f>'REPRO SEPTIEMBRE'!M542</f>
        <v>6640.2000000000007</v>
      </c>
      <c r="T475" s="28">
        <v>3</v>
      </c>
      <c r="U475" s="25">
        <f>'REPRO SEPTIEMBRE'!N542</f>
        <v>0</v>
      </c>
      <c r="V475" s="24">
        <v>0</v>
      </c>
      <c r="W475" s="25">
        <v>0</v>
      </c>
      <c r="X475" s="24">
        <v>0</v>
      </c>
      <c r="Y475" s="25">
        <v>0</v>
      </c>
      <c r="Z475" s="24">
        <v>0</v>
      </c>
      <c r="AA475" s="25">
        <v>0</v>
      </c>
      <c r="AB475" s="27">
        <v>0</v>
      </c>
      <c r="AC475" s="25">
        <v>0</v>
      </c>
      <c r="AD475" s="25">
        <f t="shared" si="24"/>
        <v>0</v>
      </c>
      <c r="AE475" s="25">
        <v>0</v>
      </c>
      <c r="AF475" s="25">
        <f t="shared" si="25"/>
        <v>63360</v>
      </c>
      <c r="AG475" s="25">
        <f t="shared" si="26"/>
        <v>5280</v>
      </c>
      <c r="AH475" s="25">
        <v>0</v>
      </c>
      <c r="AI475" s="25">
        <v>0</v>
      </c>
      <c r="AJ475" s="25">
        <v>0</v>
      </c>
      <c r="AK475" s="30">
        <f t="shared" si="27"/>
        <v>50690.400000000009</v>
      </c>
      <c r="AL475" s="61"/>
    </row>
    <row r="476" spans="1:40" ht="15.75" customHeight="1">
      <c r="A476" s="61"/>
      <c r="B476" s="57">
        <v>454</v>
      </c>
      <c r="C476" s="423"/>
      <c r="D476" s="36" t="s">
        <v>74</v>
      </c>
      <c r="E476" s="23">
        <v>73.59</v>
      </c>
      <c r="F476" s="28">
        <v>1</v>
      </c>
      <c r="G476" s="25">
        <f>'REPRO SEPTIEMBRE'!G543</f>
        <v>2281.29</v>
      </c>
      <c r="H476" s="28">
        <v>1</v>
      </c>
      <c r="I476" s="25">
        <f>'REPRO SEPTIEMBRE'!H543</f>
        <v>2060.52</v>
      </c>
      <c r="J476" s="28">
        <v>1</v>
      </c>
      <c r="K476" s="25">
        <f>'REPRO SEPTIEMBRE'!I543</f>
        <v>2281.29</v>
      </c>
      <c r="L476" s="28">
        <v>1</v>
      </c>
      <c r="M476" s="35">
        <f>'REPRO SEPTIEMBRE'!J543</f>
        <v>2207.7000000000003</v>
      </c>
      <c r="N476" s="28">
        <v>1</v>
      </c>
      <c r="O476" s="25">
        <f>'REPRO SEPTIEMBRE'!K543</f>
        <v>2281.29</v>
      </c>
      <c r="P476" s="28">
        <v>1</v>
      </c>
      <c r="Q476" s="25">
        <f>'REPRO SEPTIEMBRE'!L543</f>
        <v>2207.7000000000003</v>
      </c>
      <c r="R476" s="28">
        <v>1</v>
      </c>
      <c r="S476" s="25">
        <f>'REPRO SEPTIEMBRE'!M543</f>
        <v>2281.29</v>
      </c>
      <c r="T476" s="28">
        <v>1</v>
      </c>
      <c r="U476" s="25">
        <f>'REPRO SEPTIEMBRE'!N543</f>
        <v>0</v>
      </c>
      <c r="V476" s="24">
        <v>0</v>
      </c>
      <c r="W476" s="25">
        <v>0</v>
      </c>
      <c r="X476" s="24">
        <v>0</v>
      </c>
      <c r="Y476" s="25">
        <v>0</v>
      </c>
      <c r="Z476" s="24">
        <v>0</v>
      </c>
      <c r="AA476" s="25">
        <v>0</v>
      </c>
      <c r="AB476" s="27">
        <v>0</v>
      </c>
      <c r="AC476" s="25">
        <v>0</v>
      </c>
      <c r="AD476" s="25">
        <f t="shared" si="24"/>
        <v>900</v>
      </c>
      <c r="AE476" s="25">
        <v>75</v>
      </c>
      <c r="AF476" s="25">
        <f t="shared" si="25"/>
        <v>21120</v>
      </c>
      <c r="AG476" s="25">
        <f t="shared" si="26"/>
        <v>1760</v>
      </c>
      <c r="AH476" s="25">
        <v>0</v>
      </c>
      <c r="AI476" s="25">
        <v>0</v>
      </c>
      <c r="AJ476" s="25">
        <v>0</v>
      </c>
      <c r="AK476" s="30">
        <f t="shared" si="27"/>
        <v>17436.080000000002</v>
      </c>
      <c r="AL476" s="61"/>
    </row>
    <row r="477" spans="1:40" ht="15.75" customHeight="1">
      <c r="A477" s="61"/>
      <c r="B477" s="57">
        <v>455</v>
      </c>
      <c r="C477" s="423"/>
      <c r="D477" s="36" t="s">
        <v>45</v>
      </c>
      <c r="E477" s="23">
        <v>78.25</v>
      </c>
      <c r="F477" s="28">
        <v>1</v>
      </c>
      <c r="G477" s="25">
        <f>'REPRO SEPTIEMBRE'!G544</f>
        <v>2425.75</v>
      </c>
      <c r="H477" s="28">
        <v>1</v>
      </c>
      <c r="I477" s="25">
        <f>'REPRO SEPTIEMBRE'!H544</f>
        <v>2191</v>
      </c>
      <c r="J477" s="28">
        <v>1</v>
      </c>
      <c r="K477" s="25">
        <f>'REPRO SEPTIEMBRE'!I544</f>
        <v>2425.75</v>
      </c>
      <c r="L477" s="28">
        <v>1</v>
      </c>
      <c r="M477" s="35">
        <f>'REPRO SEPTIEMBRE'!J544</f>
        <v>2347.5</v>
      </c>
      <c r="N477" s="28">
        <v>1</v>
      </c>
      <c r="O477" s="25">
        <f>'REPRO SEPTIEMBRE'!K544</f>
        <v>2425.75</v>
      </c>
      <c r="P477" s="28">
        <v>1</v>
      </c>
      <c r="Q477" s="25">
        <f>'REPRO SEPTIEMBRE'!L544</f>
        <v>2347.5</v>
      </c>
      <c r="R477" s="28">
        <v>1</v>
      </c>
      <c r="S477" s="25">
        <f>'REPRO SEPTIEMBRE'!M544</f>
        <v>2425.75</v>
      </c>
      <c r="T477" s="28">
        <v>1</v>
      </c>
      <c r="U477" s="25">
        <f>'REPRO SEPTIEMBRE'!N544</f>
        <v>0</v>
      </c>
      <c r="V477" s="24">
        <v>0</v>
      </c>
      <c r="W477" s="25">
        <v>0</v>
      </c>
      <c r="X477" s="24">
        <v>0</v>
      </c>
      <c r="Y477" s="25">
        <v>0</v>
      </c>
      <c r="Z477" s="24">
        <v>0</v>
      </c>
      <c r="AA477" s="25">
        <v>0</v>
      </c>
      <c r="AB477" s="27">
        <v>0</v>
      </c>
      <c r="AC477" s="25">
        <v>0</v>
      </c>
      <c r="AD477" s="25">
        <f t="shared" si="24"/>
        <v>900</v>
      </c>
      <c r="AE477" s="25">
        <v>75</v>
      </c>
      <c r="AF477" s="25">
        <f t="shared" si="25"/>
        <v>21120</v>
      </c>
      <c r="AG477" s="25">
        <f t="shared" si="26"/>
        <v>1760</v>
      </c>
      <c r="AH477" s="25">
        <v>0</v>
      </c>
      <c r="AI477" s="25">
        <v>0</v>
      </c>
      <c r="AJ477" s="25">
        <v>0</v>
      </c>
      <c r="AK477" s="30">
        <f t="shared" si="27"/>
        <v>18424</v>
      </c>
      <c r="AL477" s="61"/>
    </row>
    <row r="478" spans="1:40" ht="15.75" customHeight="1">
      <c r="A478" s="61"/>
      <c r="B478" s="57">
        <v>456</v>
      </c>
      <c r="C478" s="423"/>
      <c r="D478" s="36" t="s">
        <v>46</v>
      </c>
      <c r="E478" s="23">
        <v>71.400000000000006</v>
      </c>
      <c r="F478" s="28">
        <v>7</v>
      </c>
      <c r="G478" s="25">
        <f>'REPRO SEPTIEMBRE'!G545</f>
        <v>15493.800000000003</v>
      </c>
      <c r="H478" s="28">
        <v>7</v>
      </c>
      <c r="I478" s="25">
        <f>'REPRO SEPTIEMBRE'!H545</f>
        <v>13994.400000000001</v>
      </c>
      <c r="J478" s="28">
        <v>7</v>
      </c>
      <c r="K478" s="25">
        <f>'REPRO SEPTIEMBRE'!I545</f>
        <v>15493.800000000003</v>
      </c>
      <c r="L478" s="28">
        <v>7</v>
      </c>
      <c r="M478" s="35">
        <f>'REPRO SEPTIEMBRE'!J545</f>
        <v>14994.000000000002</v>
      </c>
      <c r="N478" s="28">
        <v>7</v>
      </c>
      <c r="O478" s="25">
        <f>'REPRO SEPTIEMBRE'!K545</f>
        <v>15493.800000000003</v>
      </c>
      <c r="P478" s="28">
        <v>7</v>
      </c>
      <c r="Q478" s="25">
        <f>'REPRO SEPTIEMBRE'!L545</f>
        <v>14994.000000000002</v>
      </c>
      <c r="R478" s="28">
        <v>7</v>
      </c>
      <c r="S478" s="25">
        <f>'REPRO SEPTIEMBRE'!M545</f>
        <v>15493.800000000003</v>
      </c>
      <c r="T478" s="28">
        <v>7</v>
      </c>
      <c r="U478" s="25">
        <f>'REPRO SEPTIEMBRE'!N545</f>
        <v>0</v>
      </c>
      <c r="V478" s="24">
        <v>0</v>
      </c>
      <c r="W478" s="25">
        <v>0</v>
      </c>
      <c r="X478" s="24">
        <v>0</v>
      </c>
      <c r="Y478" s="25">
        <v>0</v>
      </c>
      <c r="Z478" s="24">
        <v>0</v>
      </c>
      <c r="AA478" s="25">
        <v>0</v>
      </c>
      <c r="AB478" s="27">
        <v>0</v>
      </c>
      <c r="AC478" s="25">
        <v>0</v>
      </c>
      <c r="AD478" s="25">
        <f t="shared" si="24"/>
        <v>2700</v>
      </c>
      <c r="AE478" s="25">
        <v>225</v>
      </c>
      <c r="AF478" s="25">
        <f t="shared" si="25"/>
        <v>147840</v>
      </c>
      <c r="AG478" s="25">
        <f t="shared" si="26"/>
        <v>12320</v>
      </c>
      <c r="AH478" s="25">
        <v>0</v>
      </c>
      <c r="AI478" s="25">
        <v>0</v>
      </c>
      <c r="AJ478" s="25">
        <v>0</v>
      </c>
      <c r="AK478" s="30">
        <f t="shared" si="27"/>
        <v>118502.60000000002</v>
      </c>
      <c r="AL478" s="61"/>
    </row>
    <row r="479" spans="1:40" ht="15.75" customHeight="1">
      <c r="A479" s="61"/>
      <c r="B479" s="57">
        <v>457</v>
      </c>
      <c r="C479" s="423"/>
      <c r="D479" s="36" t="s">
        <v>46</v>
      </c>
      <c r="E479" s="23">
        <v>71.400000000000006</v>
      </c>
      <c r="F479" s="28">
        <v>1</v>
      </c>
      <c r="G479" s="25">
        <f>'REPRO SEPTIEMBRE'!G546</f>
        <v>0</v>
      </c>
      <c r="H479" s="28">
        <v>1</v>
      </c>
      <c r="I479" s="25">
        <f>'REPRO SEPTIEMBRE'!H546</f>
        <v>0</v>
      </c>
      <c r="J479" s="28">
        <v>1</v>
      </c>
      <c r="K479" s="25">
        <f>'REPRO SEPTIEMBRE'!I546</f>
        <v>0</v>
      </c>
      <c r="L479" s="28">
        <v>1</v>
      </c>
      <c r="M479" s="35">
        <f>'REPRO SEPTIEMBRE'!J546</f>
        <v>0</v>
      </c>
      <c r="N479" s="28">
        <v>1</v>
      </c>
      <c r="O479" s="25">
        <f>'REPRO SEPTIEMBRE'!K546</f>
        <v>10781.400000000001</v>
      </c>
      <c r="P479" s="28">
        <v>1</v>
      </c>
      <c r="Q479" s="25">
        <f>'REPRO SEPTIEMBRE'!L546</f>
        <v>2142</v>
      </c>
      <c r="R479" s="28">
        <v>1</v>
      </c>
      <c r="S479" s="25">
        <f>'REPRO SEPTIEMBRE'!M546</f>
        <v>2213.4</v>
      </c>
      <c r="T479" s="28">
        <v>1</v>
      </c>
      <c r="U479" s="25">
        <f>'REPRO SEPTIEMBRE'!N546</f>
        <v>0</v>
      </c>
      <c r="V479" s="24">
        <v>0</v>
      </c>
      <c r="W479" s="25">
        <v>0</v>
      </c>
      <c r="X479" s="24">
        <v>0</v>
      </c>
      <c r="Y479" s="25">
        <v>0</v>
      </c>
      <c r="Z479" s="24">
        <v>0</v>
      </c>
      <c r="AA479" s="25">
        <v>0</v>
      </c>
      <c r="AB479" s="27">
        <v>0</v>
      </c>
      <c r="AC479" s="25">
        <v>0</v>
      </c>
      <c r="AD479" s="25">
        <f t="shared" si="24"/>
        <v>9600</v>
      </c>
      <c r="AE479" s="25">
        <v>800</v>
      </c>
      <c r="AF479" s="25">
        <f t="shared" si="25"/>
        <v>21120</v>
      </c>
      <c r="AG479" s="25">
        <f t="shared" si="26"/>
        <v>1760</v>
      </c>
      <c r="AH479" s="25">
        <v>0</v>
      </c>
      <c r="AI479" s="25">
        <v>0</v>
      </c>
      <c r="AJ479" s="25">
        <v>0</v>
      </c>
      <c r="AK479" s="30">
        <f t="shared" si="27"/>
        <v>17696.800000000003</v>
      </c>
      <c r="AL479" s="61"/>
    </row>
    <row r="480" spans="1:40" ht="15.75" customHeight="1">
      <c r="A480" s="61"/>
      <c r="B480" s="57">
        <v>458</v>
      </c>
      <c r="C480" s="451"/>
      <c r="D480" s="36" t="s">
        <v>50</v>
      </c>
      <c r="E480" s="23">
        <v>71.400000000000006</v>
      </c>
      <c r="F480" s="28">
        <v>15</v>
      </c>
      <c r="G480" s="25">
        <f>'REPRO SEPTIEMBRE'!G547</f>
        <v>33201</v>
      </c>
      <c r="H480" s="28">
        <v>15</v>
      </c>
      <c r="I480" s="25">
        <f>'REPRO SEPTIEMBRE'!H547</f>
        <v>29988</v>
      </c>
      <c r="J480" s="28">
        <v>15</v>
      </c>
      <c r="K480" s="25">
        <f>'REPRO SEPTIEMBRE'!I547</f>
        <v>33201</v>
      </c>
      <c r="L480" s="28">
        <v>15</v>
      </c>
      <c r="M480" s="35">
        <f>'REPRO SEPTIEMBRE'!J547</f>
        <v>32130</v>
      </c>
      <c r="N480" s="28">
        <v>15</v>
      </c>
      <c r="O480" s="25">
        <f>'REPRO SEPTIEMBRE'!K547</f>
        <v>33201</v>
      </c>
      <c r="P480" s="28">
        <v>15</v>
      </c>
      <c r="Q480" s="25">
        <f>'REPRO SEPTIEMBRE'!L547</f>
        <v>32130</v>
      </c>
      <c r="R480" s="28">
        <v>15</v>
      </c>
      <c r="S480" s="25">
        <f>'REPRO SEPTIEMBRE'!M547</f>
        <v>33201</v>
      </c>
      <c r="T480" s="28">
        <v>15</v>
      </c>
      <c r="U480" s="25">
        <f>'REPRO SEPTIEMBRE'!N547</f>
        <v>0</v>
      </c>
      <c r="V480" s="24">
        <v>0</v>
      </c>
      <c r="W480" s="25">
        <v>0</v>
      </c>
      <c r="X480" s="24">
        <v>0</v>
      </c>
      <c r="Y480" s="25">
        <v>0</v>
      </c>
      <c r="Z480" s="24">
        <v>0</v>
      </c>
      <c r="AA480" s="25">
        <v>0</v>
      </c>
      <c r="AB480" s="27">
        <v>0</v>
      </c>
      <c r="AC480" s="25">
        <v>0</v>
      </c>
      <c r="AD480" s="25">
        <f t="shared" si="24"/>
        <v>0</v>
      </c>
      <c r="AE480" s="25">
        <v>0</v>
      </c>
      <c r="AF480" s="25">
        <v>0</v>
      </c>
      <c r="AG480" s="25">
        <v>0</v>
      </c>
      <c r="AH480" s="25">
        <v>0</v>
      </c>
      <c r="AI480" s="25">
        <v>0</v>
      </c>
      <c r="AJ480" s="25">
        <v>0</v>
      </c>
      <c r="AK480" s="62">
        <v>0</v>
      </c>
      <c r="AL480" s="61"/>
    </row>
    <row r="481" spans="1:38" ht="15.75" customHeight="1">
      <c r="A481" s="61"/>
      <c r="B481" s="57">
        <v>459</v>
      </c>
      <c r="C481" s="444" t="s">
        <v>98</v>
      </c>
      <c r="D481" s="36" t="s">
        <v>36</v>
      </c>
      <c r="E481" s="23">
        <v>72.540000000000006</v>
      </c>
      <c r="F481" s="28">
        <v>16</v>
      </c>
      <c r="G481" s="25">
        <f>'REPRO SEPTIEMBRE'!G553</f>
        <v>35979.840000000004</v>
      </c>
      <c r="H481" s="28">
        <v>16</v>
      </c>
      <c r="I481" s="25">
        <f>'REPRO SEPTIEMBRE'!H553</f>
        <v>32497.920000000002</v>
      </c>
      <c r="J481" s="28">
        <v>16</v>
      </c>
      <c r="K481" s="25">
        <f>'REPRO SEPTIEMBRE'!I553</f>
        <v>35979.840000000004</v>
      </c>
      <c r="L481" s="28">
        <v>16</v>
      </c>
      <c r="M481" s="35">
        <f>'REPRO SEPTIEMBRE'!J553</f>
        <v>34819.200000000004</v>
      </c>
      <c r="N481" s="28">
        <v>16</v>
      </c>
      <c r="O481" s="25">
        <f>'REPRO SEPTIEMBRE'!K553</f>
        <v>35979.840000000004</v>
      </c>
      <c r="P481" s="28">
        <v>16</v>
      </c>
      <c r="Q481" s="25">
        <f>'REPRO SEPTIEMBRE'!L553</f>
        <v>34819.200000000004</v>
      </c>
      <c r="R481" s="28">
        <v>16</v>
      </c>
      <c r="S481" s="25">
        <f>'REPRO SEPTIEMBRE'!M553</f>
        <v>35979.840000000004</v>
      </c>
      <c r="T481" s="28">
        <v>16</v>
      </c>
      <c r="U481" s="25">
        <f>'REPRO SEPTIEMBRE'!N553</f>
        <v>0</v>
      </c>
      <c r="V481" s="24">
        <v>0</v>
      </c>
      <c r="W481" s="25">
        <v>0</v>
      </c>
      <c r="X481" s="24">
        <v>0</v>
      </c>
      <c r="Y481" s="25">
        <v>0</v>
      </c>
      <c r="Z481" s="24">
        <v>0</v>
      </c>
      <c r="AA481" s="25">
        <v>0</v>
      </c>
      <c r="AB481" s="27">
        <v>0</v>
      </c>
      <c r="AC481" s="25">
        <v>0</v>
      </c>
      <c r="AD481" s="25">
        <f t="shared" si="24"/>
        <v>10800</v>
      </c>
      <c r="AE481" s="25">
        <v>900</v>
      </c>
      <c r="AF481" s="25">
        <f t="shared" ref="AF481:AF501" si="28">+AG481*12</f>
        <v>337920</v>
      </c>
      <c r="AG481" s="25">
        <f t="shared" ref="AG481:AG501" si="29">1760*T481</f>
        <v>28160</v>
      </c>
      <c r="AH481" s="25">
        <v>0</v>
      </c>
      <c r="AI481" s="25">
        <v>0</v>
      </c>
      <c r="AJ481" s="25">
        <v>0</v>
      </c>
      <c r="AK481" s="30">
        <f t="shared" ref="AK481:AK501" si="30">+G481+I481+K481+M481+O481+Q481+S481+U481+W481+Y481+AA481+AC481+AE481+AG481</f>
        <v>275115.68000000005</v>
      </c>
      <c r="AL481" s="61"/>
    </row>
    <row r="482" spans="1:38" ht="15.75" customHeight="1">
      <c r="A482" s="61"/>
      <c r="B482" s="57">
        <v>460</v>
      </c>
      <c r="C482" s="423"/>
      <c r="D482" s="36" t="s">
        <v>80</v>
      </c>
      <c r="E482" s="23">
        <v>71.400000000000006</v>
      </c>
      <c r="F482" s="28">
        <v>15</v>
      </c>
      <c r="G482" s="25">
        <f>'REPRO SEPTIEMBRE'!G554</f>
        <v>33201</v>
      </c>
      <c r="H482" s="28">
        <v>15</v>
      </c>
      <c r="I482" s="25">
        <f>'REPRO SEPTIEMBRE'!H554</f>
        <v>29988</v>
      </c>
      <c r="J482" s="28">
        <v>15</v>
      </c>
      <c r="K482" s="25">
        <f>'REPRO SEPTIEMBRE'!I554</f>
        <v>33201</v>
      </c>
      <c r="L482" s="28">
        <v>15</v>
      </c>
      <c r="M482" s="35">
        <f>'REPRO SEPTIEMBRE'!J554</f>
        <v>32130</v>
      </c>
      <c r="N482" s="28">
        <v>15</v>
      </c>
      <c r="O482" s="25">
        <f>'REPRO SEPTIEMBRE'!K554</f>
        <v>33201</v>
      </c>
      <c r="P482" s="28">
        <v>15</v>
      </c>
      <c r="Q482" s="25">
        <f>'REPRO SEPTIEMBRE'!L554</f>
        <v>32130</v>
      </c>
      <c r="R482" s="28">
        <v>15</v>
      </c>
      <c r="S482" s="25">
        <f>'REPRO SEPTIEMBRE'!M554</f>
        <v>33201</v>
      </c>
      <c r="T482" s="28">
        <v>15</v>
      </c>
      <c r="U482" s="25">
        <f>'REPRO SEPTIEMBRE'!N554</f>
        <v>0</v>
      </c>
      <c r="V482" s="24">
        <v>0</v>
      </c>
      <c r="W482" s="25">
        <v>0</v>
      </c>
      <c r="X482" s="24">
        <v>0</v>
      </c>
      <c r="Y482" s="25">
        <v>0</v>
      </c>
      <c r="Z482" s="24">
        <v>0</v>
      </c>
      <c r="AA482" s="25">
        <v>0</v>
      </c>
      <c r="AB482" s="27">
        <v>0</v>
      </c>
      <c r="AC482" s="25">
        <v>0</v>
      </c>
      <c r="AD482" s="25">
        <f t="shared" si="24"/>
        <v>9300</v>
      </c>
      <c r="AE482" s="25">
        <v>775</v>
      </c>
      <c r="AF482" s="25">
        <f t="shared" si="28"/>
        <v>316800</v>
      </c>
      <c r="AG482" s="25">
        <f t="shared" si="29"/>
        <v>26400</v>
      </c>
      <c r="AH482" s="25">
        <v>0</v>
      </c>
      <c r="AI482" s="25">
        <v>0</v>
      </c>
      <c r="AJ482" s="25">
        <v>0</v>
      </c>
      <c r="AK482" s="30">
        <f t="shared" si="30"/>
        <v>254227</v>
      </c>
      <c r="AL482" s="61"/>
    </row>
    <row r="483" spans="1:38" ht="15.75" customHeight="1">
      <c r="A483" s="61"/>
      <c r="B483" s="57">
        <v>461</v>
      </c>
      <c r="C483" s="423"/>
      <c r="D483" s="36" t="s">
        <v>80</v>
      </c>
      <c r="E483" s="23">
        <v>71.400000000000006</v>
      </c>
      <c r="F483" s="28">
        <v>1</v>
      </c>
      <c r="G483" s="25">
        <f>'REPRO SEPTIEMBRE'!G555</f>
        <v>2213.4</v>
      </c>
      <c r="H483" s="28">
        <v>1</v>
      </c>
      <c r="I483" s="25">
        <f>'REPRO SEPTIEMBRE'!H555</f>
        <v>1999.2000000000003</v>
      </c>
      <c r="J483" s="28">
        <v>1</v>
      </c>
      <c r="K483" s="25">
        <f>'REPRO SEPTIEMBRE'!I555</f>
        <v>0</v>
      </c>
      <c r="L483" s="28">
        <v>1</v>
      </c>
      <c r="M483" s="35">
        <f>'REPRO SEPTIEMBRE'!J555</f>
        <v>0</v>
      </c>
      <c r="N483" s="28">
        <v>1</v>
      </c>
      <c r="O483" s="25">
        <f>'REPRO SEPTIEMBRE'!K555</f>
        <v>0</v>
      </c>
      <c r="P483" s="28">
        <v>1</v>
      </c>
      <c r="Q483" s="25">
        <f>'REPRO SEPTIEMBRE'!L555</f>
        <v>0</v>
      </c>
      <c r="R483" s="28">
        <v>1</v>
      </c>
      <c r="S483" s="25">
        <f>'REPRO SEPTIEMBRE'!M555</f>
        <v>0</v>
      </c>
      <c r="T483" s="28">
        <v>1</v>
      </c>
      <c r="U483" s="25">
        <f>'REPRO SEPTIEMBRE'!N555</f>
        <v>0</v>
      </c>
      <c r="V483" s="24">
        <v>0</v>
      </c>
      <c r="W483" s="25">
        <v>0</v>
      </c>
      <c r="X483" s="24">
        <v>0</v>
      </c>
      <c r="Y483" s="25">
        <v>0</v>
      </c>
      <c r="Z483" s="24">
        <v>0</v>
      </c>
      <c r="AA483" s="25">
        <v>0</v>
      </c>
      <c r="AB483" s="27">
        <v>0</v>
      </c>
      <c r="AC483" s="25">
        <v>0</v>
      </c>
      <c r="AD483" s="25">
        <f t="shared" si="24"/>
        <v>0</v>
      </c>
      <c r="AE483" s="25">
        <v>0</v>
      </c>
      <c r="AF483" s="25">
        <f t="shared" si="28"/>
        <v>21120</v>
      </c>
      <c r="AG483" s="25">
        <f t="shared" si="29"/>
        <v>1760</v>
      </c>
      <c r="AH483" s="25">
        <v>0</v>
      </c>
      <c r="AI483" s="25">
        <v>0</v>
      </c>
      <c r="AJ483" s="25">
        <v>0</v>
      </c>
      <c r="AK483" s="30">
        <f t="shared" si="30"/>
        <v>5972.6</v>
      </c>
      <c r="AL483" s="61"/>
    </row>
    <row r="484" spans="1:38" ht="15.75" customHeight="1">
      <c r="A484" s="61"/>
      <c r="B484" s="57">
        <v>462</v>
      </c>
      <c r="C484" s="423"/>
      <c r="D484" s="36" t="s">
        <v>95</v>
      </c>
      <c r="E484" s="23">
        <v>71.400000000000006</v>
      </c>
      <c r="F484" s="28">
        <v>2</v>
      </c>
      <c r="G484" s="25">
        <f>'REPRO SEPTIEMBRE'!G556</f>
        <v>4426.8</v>
      </c>
      <c r="H484" s="28">
        <v>2</v>
      </c>
      <c r="I484" s="25">
        <f>'REPRO SEPTIEMBRE'!H556</f>
        <v>3998.4000000000005</v>
      </c>
      <c r="J484" s="28">
        <v>2</v>
      </c>
      <c r="K484" s="25">
        <f>'REPRO SEPTIEMBRE'!I556</f>
        <v>4426.8</v>
      </c>
      <c r="L484" s="28">
        <v>2</v>
      </c>
      <c r="M484" s="35">
        <f>'REPRO SEPTIEMBRE'!J556</f>
        <v>4284</v>
      </c>
      <c r="N484" s="28">
        <v>2</v>
      </c>
      <c r="O484" s="25">
        <f>'REPRO SEPTIEMBRE'!K556</f>
        <v>4426.8</v>
      </c>
      <c r="P484" s="28">
        <v>2</v>
      </c>
      <c r="Q484" s="25">
        <f>'REPRO SEPTIEMBRE'!L556</f>
        <v>4284</v>
      </c>
      <c r="R484" s="28">
        <v>2</v>
      </c>
      <c r="S484" s="25">
        <f>'REPRO SEPTIEMBRE'!M556</f>
        <v>4426.8</v>
      </c>
      <c r="T484" s="28">
        <v>2</v>
      </c>
      <c r="U484" s="25">
        <f>'REPRO SEPTIEMBRE'!N556</f>
        <v>0</v>
      </c>
      <c r="V484" s="24">
        <v>0</v>
      </c>
      <c r="W484" s="25">
        <v>0</v>
      </c>
      <c r="X484" s="24">
        <v>0</v>
      </c>
      <c r="Y484" s="25">
        <v>0</v>
      </c>
      <c r="Z484" s="24">
        <v>0</v>
      </c>
      <c r="AA484" s="25">
        <v>0</v>
      </c>
      <c r="AB484" s="24">
        <v>0</v>
      </c>
      <c r="AC484" s="25">
        <v>0</v>
      </c>
      <c r="AD484" s="25">
        <f t="shared" si="24"/>
        <v>0</v>
      </c>
      <c r="AE484" s="25">
        <v>0</v>
      </c>
      <c r="AF484" s="25">
        <f t="shared" si="28"/>
        <v>42240</v>
      </c>
      <c r="AG484" s="25">
        <f t="shared" si="29"/>
        <v>3520</v>
      </c>
      <c r="AH484" s="25">
        <v>0</v>
      </c>
      <c r="AI484" s="25">
        <v>0</v>
      </c>
      <c r="AJ484" s="25">
        <v>0</v>
      </c>
      <c r="AK484" s="30">
        <f t="shared" si="30"/>
        <v>33793.599999999999</v>
      </c>
      <c r="AL484" s="61"/>
    </row>
    <row r="485" spans="1:38" ht="15.75" customHeight="1">
      <c r="A485" s="61"/>
      <c r="B485" s="57">
        <v>463</v>
      </c>
      <c r="C485" s="423"/>
      <c r="D485" s="36" t="s">
        <v>99</v>
      </c>
      <c r="E485" s="23">
        <v>75.64</v>
      </c>
      <c r="F485" s="47">
        <v>1</v>
      </c>
      <c r="G485" s="25">
        <f>'REPRO SEPTIEMBRE'!G557</f>
        <v>2344.84</v>
      </c>
      <c r="H485" s="47">
        <v>1</v>
      </c>
      <c r="I485" s="25">
        <f>'REPRO SEPTIEMBRE'!H557</f>
        <v>2117.92</v>
      </c>
      <c r="J485" s="47">
        <v>1</v>
      </c>
      <c r="K485" s="25">
        <f>'REPRO SEPTIEMBRE'!I557</f>
        <v>2344.84</v>
      </c>
      <c r="L485" s="47">
        <v>1</v>
      </c>
      <c r="M485" s="35">
        <f>'REPRO SEPTIEMBRE'!J557</f>
        <v>2269.1999999999998</v>
      </c>
      <c r="N485" s="47">
        <v>1</v>
      </c>
      <c r="O485" s="25">
        <f>'REPRO SEPTIEMBRE'!K557</f>
        <v>2344.84</v>
      </c>
      <c r="P485" s="47">
        <v>1</v>
      </c>
      <c r="Q485" s="25">
        <f>'REPRO SEPTIEMBRE'!L557</f>
        <v>2269.1999999999998</v>
      </c>
      <c r="R485" s="47">
        <v>1</v>
      </c>
      <c r="S485" s="25">
        <f>'REPRO SEPTIEMBRE'!M557</f>
        <v>2344.84</v>
      </c>
      <c r="T485" s="47">
        <v>1</v>
      </c>
      <c r="U485" s="25">
        <f>'REPRO SEPTIEMBRE'!N557</f>
        <v>0</v>
      </c>
      <c r="V485" s="24">
        <v>0</v>
      </c>
      <c r="W485" s="25">
        <v>0</v>
      </c>
      <c r="X485" s="24">
        <v>0</v>
      </c>
      <c r="Y485" s="25">
        <v>0</v>
      </c>
      <c r="Z485" s="24">
        <v>0</v>
      </c>
      <c r="AA485" s="25">
        <v>0</v>
      </c>
      <c r="AB485" s="24">
        <v>0</v>
      </c>
      <c r="AC485" s="25">
        <v>0</v>
      </c>
      <c r="AD485" s="25">
        <f t="shared" si="24"/>
        <v>0</v>
      </c>
      <c r="AE485" s="25">
        <v>0</v>
      </c>
      <c r="AF485" s="25">
        <f t="shared" si="28"/>
        <v>21120</v>
      </c>
      <c r="AG485" s="25">
        <f t="shared" si="29"/>
        <v>1760</v>
      </c>
      <c r="AH485" s="25">
        <v>0</v>
      </c>
      <c r="AI485" s="25">
        <v>0</v>
      </c>
      <c r="AJ485" s="25">
        <v>0</v>
      </c>
      <c r="AK485" s="30">
        <f t="shared" si="30"/>
        <v>17795.68</v>
      </c>
      <c r="AL485" s="61"/>
    </row>
    <row r="486" spans="1:38" ht="15.75" customHeight="1">
      <c r="A486" s="61"/>
      <c r="B486" s="57">
        <v>464</v>
      </c>
      <c r="C486" s="423"/>
      <c r="D486" s="36" t="s">
        <v>37</v>
      </c>
      <c r="E486" s="23">
        <v>71.400000000000006</v>
      </c>
      <c r="F486" s="28">
        <v>16</v>
      </c>
      <c r="G486" s="25">
        <f>'REPRO SEPTIEMBRE'!G558</f>
        <v>35414.400000000001</v>
      </c>
      <c r="H486" s="28">
        <v>16</v>
      </c>
      <c r="I486" s="25">
        <f>'REPRO SEPTIEMBRE'!H558</f>
        <v>31987.200000000004</v>
      </c>
      <c r="J486" s="28">
        <v>16</v>
      </c>
      <c r="K486" s="25">
        <f>'REPRO SEPTIEMBRE'!I558</f>
        <v>35414.400000000001</v>
      </c>
      <c r="L486" s="28">
        <v>16</v>
      </c>
      <c r="M486" s="35">
        <f>'REPRO SEPTIEMBRE'!J558</f>
        <v>34272</v>
      </c>
      <c r="N486" s="28">
        <v>16</v>
      </c>
      <c r="O486" s="25">
        <f>'REPRO SEPTIEMBRE'!K558</f>
        <v>35414.400000000001</v>
      </c>
      <c r="P486" s="28">
        <v>16</v>
      </c>
      <c r="Q486" s="25">
        <f>'REPRO SEPTIEMBRE'!L558</f>
        <v>34272</v>
      </c>
      <c r="R486" s="28">
        <v>16</v>
      </c>
      <c r="S486" s="25">
        <f>'REPRO SEPTIEMBRE'!M558</f>
        <v>35414.400000000001</v>
      </c>
      <c r="T486" s="28">
        <v>16</v>
      </c>
      <c r="U486" s="25">
        <f>'REPRO SEPTIEMBRE'!N558</f>
        <v>0</v>
      </c>
      <c r="V486" s="24">
        <v>0</v>
      </c>
      <c r="W486" s="25">
        <v>0</v>
      </c>
      <c r="X486" s="24">
        <v>0</v>
      </c>
      <c r="Y486" s="25">
        <v>0</v>
      </c>
      <c r="Z486" s="24">
        <v>0</v>
      </c>
      <c r="AA486" s="25">
        <v>0</v>
      </c>
      <c r="AB486" s="24">
        <v>0</v>
      </c>
      <c r="AC486" s="25">
        <v>0</v>
      </c>
      <c r="AD486" s="25">
        <f t="shared" si="24"/>
        <v>0</v>
      </c>
      <c r="AE486" s="25">
        <v>0</v>
      </c>
      <c r="AF486" s="25">
        <f t="shared" si="28"/>
        <v>337920</v>
      </c>
      <c r="AG486" s="25">
        <f t="shared" si="29"/>
        <v>28160</v>
      </c>
      <c r="AH486" s="25">
        <v>0</v>
      </c>
      <c r="AI486" s="25">
        <v>0</v>
      </c>
      <c r="AJ486" s="25">
        <v>0</v>
      </c>
      <c r="AK486" s="30">
        <f t="shared" si="30"/>
        <v>270348.79999999999</v>
      </c>
      <c r="AL486" s="61"/>
    </row>
    <row r="487" spans="1:38" ht="15.75" customHeight="1">
      <c r="A487" s="61"/>
      <c r="B487" s="57">
        <v>465</v>
      </c>
      <c r="C487" s="423"/>
      <c r="D487" s="36" t="s">
        <v>94</v>
      </c>
      <c r="E487" s="23">
        <v>76.59</v>
      </c>
      <c r="F487" s="28">
        <v>1</v>
      </c>
      <c r="G487" s="25">
        <f>'REPRO SEPTIEMBRE'!G559</f>
        <v>2374.29</v>
      </c>
      <c r="H487" s="28">
        <v>1</v>
      </c>
      <c r="I487" s="25">
        <f>'REPRO SEPTIEMBRE'!H559</f>
        <v>2144.52</v>
      </c>
      <c r="J487" s="28">
        <v>1</v>
      </c>
      <c r="K487" s="25">
        <f>'REPRO SEPTIEMBRE'!I559</f>
        <v>2374.29</v>
      </c>
      <c r="L487" s="28">
        <v>1</v>
      </c>
      <c r="M487" s="35">
        <f>'REPRO SEPTIEMBRE'!J559</f>
        <v>2297.7000000000003</v>
      </c>
      <c r="N487" s="28">
        <v>1</v>
      </c>
      <c r="O487" s="25">
        <f>'REPRO SEPTIEMBRE'!K559</f>
        <v>2374.29</v>
      </c>
      <c r="P487" s="28">
        <v>1</v>
      </c>
      <c r="Q487" s="25">
        <f>'REPRO SEPTIEMBRE'!L559</f>
        <v>2297.7000000000003</v>
      </c>
      <c r="R487" s="28">
        <v>1</v>
      </c>
      <c r="S487" s="25">
        <f>'REPRO SEPTIEMBRE'!M559</f>
        <v>2374.29</v>
      </c>
      <c r="T487" s="28">
        <v>1</v>
      </c>
      <c r="U487" s="25">
        <f>'REPRO SEPTIEMBRE'!N559</f>
        <v>0</v>
      </c>
      <c r="V487" s="24">
        <v>0</v>
      </c>
      <c r="W487" s="25">
        <v>0</v>
      </c>
      <c r="X487" s="24">
        <v>0</v>
      </c>
      <c r="Y487" s="25">
        <v>0</v>
      </c>
      <c r="Z487" s="24">
        <v>0</v>
      </c>
      <c r="AA487" s="25">
        <v>0</v>
      </c>
      <c r="AB487" s="24">
        <v>0</v>
      </c>
      <c r="AC487" s="25">
        <v>0</v>
      </c>
      <c r="AD487" s="25">
        <f t="shared" si="24"/>
        <v>0</v>
      </c>
      <c r="AE487" s="25">
        <v>0</v>
      </c>
      <c r="AF487" s="25">
        <f t="shared" si="28"/>
        <v>21120</v>
      </c>
      <c r="AG487" s="25">
        <f t="shared" si="29"/>
        <v>1760</v>
      </c>
      <c r="AH487" s="25">
        <v>0</v>
      </c>
      <c r="AI487" s="25">
        <v>0</v>
      </c>
      <c r="AJ487" s="25">
        <v>0</v>
      </c>
      <c r="AK487" s="30">
        <f t="shared" si="30"/>
        <v>17997.080000000002</v>
      </c>
      <c r="AL487" s="61"/>
    </row>
    <row r="488" spans="1:38" ht="15.75" customHeight="1">
      <c r="A488" s="61"/>
      <c r="B488" s="57">
        <v>466</v>
      </c>
      <c r="C488" s="423"/>
      <c r="D488" s="36" t="s">
        <v>85</v>
      </c>
      <c r="E488" s="23">
        <v>72.540000000000006</v>
      </c>
      <c r="F488" s="28">
        <v>1</v>
      </c>
      <c r="G488" s="25">
        <f>'REPRO SEPTIEMBRE'!G560</f>
        <v>2248.7400000000002</v>
      </c>
      <c r="H488" s="28">
        <v>1</v>
      </c>
      <c r="I488" s="25">
        <f>'REPRO SEPTIEMBRE'!H560</f>
        <v>2031.1200000000001</v>
      </c>
      <c r="J488" s="28">
        <v>1</v>
      </c>
      <c r="K488" s="25">
        <f>'REPRO SEPTIEMBRE'!I560</f>
        <v>2248.7400000000002</v>
      </c>
      <c r="L488" s="28">
        <v>1</v>
      </c>
      <c r="M488" s="35">
        <f>'REPRO SEPTIEMBRE'!J560</f>
        <v>2176.2000000000003</v>
      </c>
      <c r="N488" s="28">
        <v>1</v>
      </c>
      <c r="O488" s="25">
        <f>'REPRO SEPTIEMBRE'!K560</f>
        <v>2248.7400000000002</v>
      </c>
      <c r="P488" s="28">
        <v>1</v>
      </c>
      <c r="Q488" s="25">
        <f>'REPRO SEPTIEMBRE'!L560</f>
        <v>2176.2000000000003</v>
      </c>
      <c r="R488" s="28">
        <v>1</v>
      </c>
      <c r="S488" s="25">
        <f>'REPRO SEPTIEMBRE'!M560</f>
        <v>2248.7400000000002</v>
      </c>
      <c r="T488" s="28">
        <v>1</v>
      </c>
      <c r="U488" s="25">
        <f>'REPRO SEPTIEMBRE'!N560</f>
        <v>0</v>
      </c>
      <c r="V488" s="24">
        <v>0</v>
      </c>
      <c r="W488" s="25">
        <v>0</v>
      </c>
      <c r="X488" s="24">
        <v>0</v>
      </c>
      <c r="Y488" s="25">
        <v>0</v>
      </c>
      <c r="Z488" s="24">
        <v>0</v>
      </c>
      <c r="AA488" s="25">
        <v>0</v>
      </c>
      <c r="AB488" s="24">
        <v>0</v>
      </c>
      <c r="AC488" s="25">
        <v>0</v>
      </c>
      <c r="AD488" s="25">
        <f t="shared" si="24"/>
        <v>0</v>
      </c>
      <c r="AE488" s="25">
        <v>0</v>
      </c>
      <c r="AF488" s="25">
        <f t="shared" si="28"/>
        <v>21120</v>
      </c>
      <c r="AG488" s="25">
        <f t="shared" si="29"/>
        <v>1760</v>
      </c>
      <c r="AH488" s="25">
        <v>0</v>
      </c>
      <c r="AI488" s="25">
        <v>0</v>
      </c>
      <c r="AJ488" s="25">
        <v>0</v>
      </c>
      <c r="AK488" s="30">
        <f t="shared" si="30"/>
        <v>17138.480000000003</v>
      </c>
      <c r="AL488" s="61"/>
    </row>
    <row r="489" spans="1:38" ht="15.75" customHeight="1">
      <c r="A489" s="61"/>
      <c r="B489" s="57">
        <v>467</v>
      </c>
      <c r="C489" s="423"/>
      <c r="D489" s="63" t="s">
        <v>71</v>
      </c>
      <c r="E489" s="23">
        <v>72.540000000000006</v>
      </c>
      <c r="F489" s="28">
        <v>1</v>
      </c>
      <c r="G489" s="25">
        <f>'REPRO SEPTIEMBRE'!G561</f>
        <v>2248.7400000000002</v>
      </c>
      <c r="H489" s="28">
        <v>1</v>
      </c>
      <c r="I489" s="25">
        <f>'REPRO SEPTIEMBRE'!H561</f>
        <v>2031.1200000000001</v>
      </c>
      <c r="J489" s="28">
        <v>1</v>
      </c>
      <c r="K489" s="25">
        <f>'REPRO SEPTIEMBRE'!I561</f>
        <v>2248.7400000000002</v>
      </c>
      <c r="L489" s="28">
        <v>1</v>
      </c>
      <c r="M489" s="35">
        <f>'REPRO SEPTIEMBRE'!J561</f>
        <v>2176.2000000000003</v>
      </c>
      <c r="N489" s="28">
        <v>1</v>
      </c>
      <c r="O489" s="25">
        <f>'REPRO SEPTIEMBRE'!K561</f>
        <v>2248.7400000000002</v>
      </c>
      <c r="P489" s="28">
        <v>1</v>
      </c>
      <c r="Q489" s="25">
        <f>'REPRO SEPTIEMBRE'!L561</f>
        <v>2176.2000000000003</v>
      </c>
      <c r="R489" s="28">
        <v>1</v>
      </c>
      <c r="S489" s="25">
        <f>'REPRO SEPTIEMBRE'!M561</f>
        <v>2248.7400000000002</v>
      </c>
      <c r="T489" s="28">
        <v>1</v>
      </c>
      <c r="U489" s="25">
        <f>'REPRO SEPTIEMBRE'!N561</f>
        <v>0</v>
      </c>
      <c r="V489" s="24">
        <v>0</v>
      </c>
      <c r="W489" s="25">
        <v>0</v>
      </c>
      <c r="X489" s="24">
        <v>0</v>
      </c>
      <c r="Y489" s="25">
        <v>0</v>
      </c>
      <c r="Z489" s="24">
        <v>0</v>
      </c>
      <c r="AA489" s="25">
        <v>0</v>
      </c>
      <c r="AB489" s="24">
        <v>0</v>
      </c>
      <c r="AC489" s="25">
        <v>0</v>
      </c>
      <c r="AD489" s="25">
        <f t="shared" si="24"/>
        <v>0</v>
      </c>
      <c r="AE489" s="25">
        <v>0</v>
      </c>
      <c r="AF489" s="25">
        <f t="shared" si="28"/>
        <v>21120</v>
      </c>
      <c r="AG489" s="25">
        <f t="shared" si="29"/>
        <v>1760</v>
      </c>
      <c r="AH489" s="25">
        <v>0</v>
      </c>
      <c r="AI489" s="25">
        <v>0</v>
      </c>
      <c r="AJ489" s="25">
        <v>0</v>
      </c>
      <c r="AK489" s="30">
        <f t="shared" si="30"/>
        <v>17138.480000000003</v>
      </c>
      <c r="AL489" s="61"/>
    </row>
    <row r="490" spans="1:38" ht="15.75" customHeight="1">
      <c r="A490" s="61"/>
      <c r="B490" s="57">
        <v>468</v>
      </c>
      <c r="C490" s="423"/>
      <c r="D490" s="36" t="s">
        <v>45</v>
      </c>
      <c r="E490" s="23">
        <v>78.25</v>
      </c>
      <c r="F490" s="28">
        <v>4</v>
      </c>
      <c r="G490" s="25">
        <f>'REPRO SEPTIEMBRE'!G562</f>
        <v>9703</v>
      </c>
      <c r="H490" s="28">
        <v>4</v>
      </c>
      <c r="I490" s="25">
        <f>'REPRO SEPTIEMBRE'!H562</f>
        <v>8764</v>
      </c>
      <c r="J490" s="28">
        <v>4</v>
      </c>
      <c r="K490" s="25">
        <f>'REPRO SEPTIEMBRE'!I562</f>
        <v>9703</v>
      </c>
      <c r="L490" s="28">
        <v>4</v>
      </c>
      <c r="M490" s="35">
        <f>'REPRO SEPTIEMBRE'!J562</f>
        <v>9390</v>
      </c>
      <c r="N490" s="28">
        <v>4</v>
      </c>
      <c r="O490" s="25">
        <f>'REPRO SEPTIEMBRE'!K562</f>
        <v>9703</v>
      </c>
      <c r="P490" s="28">
        <v>4</v>
      </c>
      <c r="Q490" s="25">
        <f>'REPRO SEPTIEMBRE'!L562</f>
        <v>9390</v>
      </c>
      <c r="R490" s="28">
        <v>4</v>
      </c>
      <c r="S490" s="25">
        <f>'REPRO SEPTIEMBRE'!M562</f>
        <v>9703</v>
      </c>
      <c r="T490" s="28">
        <v>4</v>
      </c>
      <c r="U490" s="25">
        <f>'REPRO SEPTIEMBRE'!N562</f>
        <v>0</v>
      </c>
      <c r="V490" s="24">
        <v>0</v>
      </c>
      <c r="W490" s="25">
        <v>0</v>
      </c>
      <c r="X490" s="24">
        <v>0</v>
      </c>
      <c r="Y490" s="25">
        <v>0</v>
      </c>
      <c r="Z490" s="24">
        <v>0</v>
      </c>
      <c r="AA490" s="25">
        <v>0</v>
      </c>
      <c r="AB490" s="24">
        <v>0</v>
      </c>
      <c r="AC490" s="25">
        <v>0</v>
      </c>
      <c r="AD490" s="25">
        <f t="shared" si="24"/>
        <v>0</v>
      </c>
      <c r="AE490" s="25">
        <v>0</v>
      </c>
      <c r="AF490" s="25">
        <f t="shared" si="28"/>
        <v>84480</v>
      </c>
      <c r="AG490" s="25">
        <f t="shared" si="29"/>
        <v>7040</v>
      </c>
      <c r="AH490" s="25">
        <v>0</v>
      </c>
      <c r="AI490" s="25">
        <v>0</v>
      </c>
      <c r="AJ490" s="25">
        <v>0</v>
      </c>
      <c r="AK490" s="30">
        <f t="shared" si="30"/>
        <v>73396</v>
      </c>
      <c r="AL490" s="61"/>
    </row>
    <row r="491" spans="1:38" ht="15.75" customHeight="1">
      <c r="A491" s="61"/>
      <c r="B491" s="57">
        <v>469</v>
      </c>
      <c r="C491" s="423"/>
      <c r="D491" s="36" t="s">
        <v>45</v>
      </c>
      <c r="E491" s="23">
        <v>78.25</v>
      </c>
      <c r="F491" s="28">
        <v>1</v>
      </c>
      <c r="G491" s="25">
        <f>'REPRO SEPTIEMBRE'!G563</f>
        <v>2425.75</v>
      </c>
      <c r="H491" s="28">
        <v>1</v>
      </c>
      <c r="I491" s="25">
        <f>'REPRO SEPTIEMBRE'!H563</f>
        <v>2191</v>
      </c>
      <c r="J491" s="28">
        <v>1</v>
      </c>
      <c r="K491" s="25">
        <f>'REPRO SEPTIEMBRE'!I563</f>
        <v>0</v>
      </c>
      <c r="L491" s="28">
        <v>1</v>
      </c>
      <c r="M491" s="35">
        <f>'REPRO SEPTIEMBRE'!J563</f>
        <v>0</v>
      </c>
      <c r="N491" s="28">
        <v>1</v>
      </c>
      <c r="O491" s="25">
        <f>'REPRO SEPTIEMBRE'!K563</f>
        <v>0</v>
      </c>
      <c r="P491" s="28">
        <v>1</v>
      </c>
      <c r="Q491" s="25">
        <f>'REPRO SEPTIEMBRE'!L563</f>
        <v>0</v>
      </c>
      <c r="R491" s="28">
        <v>1</v>
      </c>
      <c r="S491" s="25">
        <f>'REPRO SEPTIEMBRE'!M563</f>
        <v>0</v>
      </c>
      <c r="T491" s="28">
        <v>1</v>
      </c>
      <c r="U491" s="25">
        <f>'REPRO SEPTIEMBRE'!N563</f>
        <v>0</v>
      </c>
      <c r="V491" s="24">
        <v>0</v>
      </c>
      <c r="W491" s="25">
        <v>0</v>
      </c>
      <c r="X491" s="24">
        <v>0</v>
      </c>
      <c r="Y491" s="25">
        <v>0</v>
      </c>
      <c r="Z491" s="24">
        <v>0</v>
      </c>
      <c r="AA491" s="25">
        <v>0</v>
      </c>
      <c r="AB491" s="24">
        <v>0</v>
      </c>
      <c r="AC491" s="25">
        <v>0</v>
      </c>
      <c r="AD491" s="25">
        <f t="shared" si="24"/>
        <v>0</v>
      </c>
      <c r="AE491" s="25">
        <v>0</v>
      </c>
      <c r="AF491" s="25">
        <f t="shared" si="28"/>
        <v>21120</v>
      </c>
      <c r="AG491" s="25">
        <f t="shared" si="29"/>
        <v>1760</v>
      </c>
      <c r="AH491" s="25">
        <v>0</v>
      </c>
      <c r="AI491" s="25">
        <v>0</v>
      </c>
      <c r="AJ491" s="25">
        <v>0</v>
      </c>
      <c r="AK491" s="30">
        <f t="shared" si="30"/>
        <v>6376.75</v>
      </c>
      <c r="AL491" s="61"/>
    </row>
    <row r="492" spans="1:38" ht="15.75" customHeight="1">
      <c r="A492" s="61"/>
      <c r="B492" s="57">
        <v>470</v>
      </c>
      <c r="C492" s="423"/>
      <c r="D492" s="36" t="s">
        <v>46</v>
      </c>
      <c r="E492" s="23">
        <v>71.400000000000006</v>
      </c>
      <c r="F492" s="28">
        <v>123</v>
      </c>
      <c r="G492" s="25">
        <f>'REPRO SEPTIEMBRE'!G564</f>
        <v>272248.2</v>
      </c>
      <c r="H492" s="28">
        <v>123</v>
      </c>
      <c r="I492" s="25">
        <f>'REPRO SEPTIEMBRE'!H564</f>
        <v>245901.60000000003</v>
      </c>
      <c r="J492" s="28">
        <v>123</v>
      </c>
      <c r="K492" s="25">
        <f>'REPRO SEPTIEMBRE'!I564</f>
        <v>272248.2</v>
      </c>
      <c r="L492" s="28">
        <v>123</v>
      </c>
      <c r="M492" s="35">
        <f>'REPRO SEPTIEMBRE'!J564</f>
        <v>263466</v>
      </c>
      <c r="N492" s="28">
        <v>123</v>
      </c>
      <c r="O492" s="25">
        <f>'REPRO SEPTIEMBRE'!K564</f>
        <v>272248.2</v>
      </c>
      <c r="P492" s="28">
        <v>123</v>
      </c>
      <c r="Q492" s="25">
        <f>'REPRO SEPTIEMBRE'!L564</f>
        <v>263466</v>
      </c>
      <c r="R492" s="28">
        <v>123</v>
      </c>
      <c r="S492" s="25">
        <f>'REPRO SEPTIEMBRE'!M564</f>
        <v>272248.2</v>
      </c>
      <c r="T492" s="28">
        <v>123</v>
      </c>
      <c r="U492" s="25">
        <f>'REPRO SEPTIEMBRE'!N564</f>
        <v>0</v>
      </c>
      <c r="V492" s="24">
        <v>0</v>
      </c>
      <c r="W492" s="25">
        <v>0</v>
      </c>
      <c r="X492" s="24">
        <v>0</v>
      </c>
      <c r="Y492" s="25">
        <v>0</v>
      </c>
      <c r="Z492" s="24">
        <v>0</v>
      </c>
      <c r="AA492" s="25">
        <v>0</v>
      </c>
      <c r="AB492" s="24">
        <v>0</v>
      </c>
      <c r="AC492" s="25">
        <v>0</v>
      </c>
      <c r="AD492" s="25">
        <f t="shared" si="24"/>
        <v>0</v>
      </c>
      <c r="AE492" s="25">
        <v>0</v>
      </c>
      <c r="AF492" s="25">
        <f t="shared" si="28"/>
        <v>2597760</v>
      </c>
      <c r="AG492" s="25">
        <f t="shared" si="29"/>
        <v>216480</v>
      </c>
      <c r="AH492" s="25">
        <v>0</v>
      </c>
      <c r="AI492" s="25">
        <v>0</v>
      </c>
      <c r="AJ492" s="25">
        <v>0</v>
      </c>
      <c r="AK492" s="30">
        <f t="shared" si="30"/>
        <v>2078306.4</v>
      </c>
      <c r="AL492" s="61"/>
    </row>
    <row r="493" spans="1:38" ht="15.75" customHeight="1">
      <c r="A493" s="61"/>
      <c r="B493" s="57">
        <v>471</v>
      </c>
      <c r="C493" s="423"/>
      <c r="D493" s="36" t="s">
        <v>46</v>
      </c>
      <c r="E493" s="23">
        <v>71.400000000000006</v>
      </c>
      <c r="F493" s="28">
        <v>1</v>
      </c>
      <c r="G493" s="25">
        <f>'REPRO SEPTIEMBRE'!G565</f>
        <v>2213.4</v>
      </c>
      <c r="H493" s="28">
        <v>1</v>
      </c>
      <c r="I493" s="25">
        <f>'REPRO SEPTIEMBRE'!H565</f>
        <v>1999.2000000000003</v>
      </c>
      <c r="J493" s="28">
        <v>1</v>
      </c>
      <c r="K493" s="25">
        <f>'REPRO SEPTIEMBRE'!I565</f>
        <v>2213.4</v>
      </c>
      <c r="L493" s="28">
        <v>1</v>
      </c>
      <c r="M493" s="35">
        <f>'REPRO SEPTIEMBRE'!J565</f>
        <v>2142</v>
      </c>
      <c r="N493" s="28">
        <v>1</v>
      </c>
      <c r="O493" s="25">
        <f>'REPRO SEPTIEMBRE'!K565</f>
        <v>2213.4</v>
      </c>
      <c r="P493" s="28">
        <v>1</v>
      </c>
      <c r="Q493" s="25">
        <f>'REPRO SEPTIEMBRE'!L565</f>
        <v>2142</v>
      </c>
      <c r="R493" s="28">
        <v>1</v>
      </c>
      <c r="S493" s="25">
        <f>'REPRO SEPTIEMBRE'!M565</f>
        <v>0</v>
      </c>
      <c r="T493" s="28">
        <v>1</v>
      </c>
      <c r="U493" s="25">
        <f>'REPRO SEPTIEMBRE'!N565</f>
        <v>0</v>
      </c>
      <c r="V493" s="24">
        <v>0</v>
      </c>
      <c r="W493" s="25">
        <v>0</v>
      </c>
      <c r="X493" s="24">
        <v>0</v>
      </c>
      <c r="Y493" s="25">
        <v>0</v>
      </c>
      <c r="Z493" s="24">
        <v>0</v>
      </c>
      <c r="AA493" s="25">
        <v>0</v>
      </c>
      <c r="AB493" s="24">
        <v>0</v>
      </c>
      <c r="AC493" s="25">
        <v>0</v>
      </c>
      <c r="AD493" s="25">
        <f t="shared" si="24"/>
        <v>0</v>
      </c>
      <c r="AE493" s="25">
        <v>0</v>
      </c>
      <c r="AF493" s="25">
        <f t="shared" si="28"/>
        <v>21120</v>
      </c>
      <c r="AG493" s="25">
        <f t="shared" si="29"/>
        <v>1760</v>
      </c>
      <c r="AH493" s="25">
        <v>0</v>
      </c>
      <c r="AI493" s="25">
        <v>0</v>
      </c>
      <c r="AJ493" s="25">
        <v>0</v>
      </c>
      <c r="AK493" s="30">
        <f t="shared" si="30"/>
        <v>14683.4</v>
      </c>
      <c r="AL493" s="61"/>
    </row>
    <row r="494" spans="1:38" ht="15.75" customHeight="1">
      <c r="A494" s="61"/>
      <c r="B494" s="57">
        <v>472</v>
      </c>
      <c r="C494" s="423"/>
      <c r="D494" s="36" t="s">
        <v>46</v>
      </c>
      <c r="E494" s="23">
        <v>71.400000000000006</v>
      </c>
      <c r="F494" s="28">
        <v>2</v>
      </c>
      <c r="G494" s="25">
        <f>'REPRO SEPTIEMBRE'!G566</f>
        <v>4426.8</v>
      </c>
      <c r="H494" s="28">
        <v>2</v>
      </c>
      <c r="I494" s="25">
        <f>'REPRO SEPTIEMBRE'!H566</f>
        <v>3998.4000000000005</v>
      </c>
      <c r="J494" s="28">
        <v>2</v>
      </c>
      <c r="K494" s="25">
        <f>'REPRO SEPTIEMBRE'!I566</f>
        <v>4426.8</v>
      </c>
      <c r="L494" s="28">
        <v>2</v>
      </c>
      <c r="M494" s="35">
        <f>'REPRO SEPTIEMBRE'!J566</f>
        <v>4284</v>
      </c>
      <c r="N494" s="28">
        <v>2</v>
      </c>
      <c r="O494" s="25">
        <f>'REPRO SEPTIEMBRE'!K566</f>
        <v>0</v>
      </c>
      <c r="P494" s="28">
        <v>2</v>
      </c>
      <c r="Q494" s="25">
        <f>'REPRO SEPTIEMBRE'!L566</f>
        <v>0</v>
      </c>
      <c r="R494" s="28">
        <v>2</v>
      </c>
      <c r="S494" s="25">
        <f>'REPRO SEPTIEMBRE'!M566</f>
        <v>0</v>
      </c>
      <c r="T494" s="28">
        <v>2</v>
      </c>
      <c r="U494" s="25">
        <f>'REPRO SEPTIEMBRE'!N566</f>
        <v>0</v>
      </c>
      <c r="V494" s="24">
        <v>0</v>
      </c>
      <c r="W494" s="25">
        <v>0</v>
      </c>
      <c r="X494" s="24">
        <v>0</v>
      </c>
      <c r="Y494" s="25">
        <v>0</v>
      </c>
      <c r="Z494" s="24">
        <v>0</v>
      </c>
      <c r="AA494" s="25">
        <v>0</v>
      </c>
      <c r="AB494" s="24">
        <v>0</v>
      </c>
      <c r="AC494" s="25">
        <v>0</v>
      </c>
      <c r="AD494" s="25">
        <f t="shared" si="24"/>
        <v>0</v>
      </c>
      <c r="AE494" s="25">
        <v>0</v>
      </c>
      <c r="AF494" s="25">
        <f t="shared" si="28"/>
        <v>42240</v>
      </c>
      <c r="AG494" s="25">
        <f t="shared" si="29"/>
        <v>3520</v>
      </c>
      <c r="AH494" s="25">
        <v>0</v>
      </c>
      <c r="AI494" s="25">
        <v>0</v>
      </c>
      <c r="AJ494" s="25">
        <v>0</v>
      </c>
      <c r="AK494" s="30">
        <f t="shared" si="30"/>
        <v>20656</v>
      </c>
      <c r="AL494" s="61"/>
    </row>
    <row r="495" spans="1:38" ht="15.75" customHeight="1">
      <c r="A495" s="61"/>
      <c r="B495" s="57">
        <v>473</v>
      </c>
      <c r="C495" s="423"/>
      <c r="D495" s="36" t="s">
        <v>46</v>
      </c>
      <c r="E495" s="23">
        <v>71.400000000000006</v>
      </c>
      <c r="F495" s="28">
        <v>2</v>
      </c>
      <c r="G495" s="25">
        <f>'REPRO SEPTIEMBRE'!G567</f>
        <v>4426.8</v>
      </c>
      <c r="H495" s="28">
        <v>2</v>
      </c>
      <c r="I495" s="25">
        <f>'REPRO SEPTIEMBRE'!H567</f>
        <v>3998.4000000000005</v>
      </c>
      <c r="J495" s="28">
        <v>2</v>
      </c>
      <c r="K495" s="25">
        <f>'REPRO SEPTIEMBRE'!I567</f>
        <v>4426.8</v>
      </c>
      <c r="L495" s="28">
        <v>2</v>
      </c>
      <c r="M495" s="35">
        <f>'REPRO SEPTIEMBRE'!J567</f>
        <v>0</v>
      </c>
      <c r="N495" s="28">
        <v>2</v>
      </c>
      <c r="O495" s="25">
        <f>'REPRO SEPTIEMBRE'!K567</f>
        <v>0</v>
      </c>
      <c r="P495" s="28">
        <v>2</v>
      </c>
      <c r="Q495" s="25">
        <f>'REPRO SEPTIEMBRE'!L567</f>
        <v>0</v>
      </c>
      <c r="R495" s="28">
        <v>2</v>
      </c>
      <c r="S495" s="25">
        <f>'REPRO SEPTIEMBRE'!M567</f>
        <v>0</v>
      </c>
      <c r="T495" s="28">
        <v>2</v>
      </c>
      <c r="U495" s="25">
        <f>'REPRO SEPTIEMBRE'!N567</f>
        <v>0</v>
      </c>
      <c r="V495" s="24">
        <v>0</v>
      </c>
      <c r="W495" s="25">
        <v>0</v>
      </c>
      <c r="X495" s="24">
        <v>0</v>
      </c>
      <c r="Y495" s="25">
        <v>0</v>
      </c>
      <c r="Z495" s="24">
        <v>0</v>
      </c>
      <c r="AA495" s="25">
        <v>0</v>
      </c>
      <c r="AB495" s="24">
        <v>0</v>
      </c>
      <c r="AC495" s="25">
        <v>0</v>
      </c>
      <c r="AD495" s="25">
        <f t="shared" si="24"/>
        <v>0</v>
      </c>
      <c r="AE495" s="25">
        <v>0</v>
      </c>
      <c r="AF495" s="25">
        <f t="shared" si="28"/>
        <v>42240</v>
      </c>
      <c r="AG495" s="25">
        <f t="shared" si="29"/>
        <v>3520</v>
      </c>
      <c r="AH495" s="25">
        <v>0</v>
      </c>
      <c r="AI495" s="25">
        <v>0</v>
      </c>
      <c r="AJ495" s="25">
        <v>0</v>
      </c>
      <c r="AK495" s="30">
        <f t="shared" si="30"/>
        <v>16372</v>
      </c>
      <c r="AL495" s="61"/>
    </row>
    <row r="496" spans="1:38" ht="15.75" customHeight="1">
      <c r="A496" s="61"/>
      <c r="B496" s="57">
        <v>474</v>
      </c>
      <c r="C496" s="423"/>
      <c r="D496" s="43" t="s">
        <v>50</v>
      </c>
      <c r="E496" s="44">
        <v>71.400000000000006</v>
      </c>
      <c r="F496" s="40">
        <v>21</v>
      </c>
      <c r="G496" s="25">
        <f>'REPRO SEPTIEMBRE'!G568</f>
        <v>46481.4</v>
      </c>
      <c r="H496" s="40">
        <v>21</v>
      </c>
      <c r="I496" s="25">
        <f>'REPRO SEPTIEMBRE'!H568</f>
        <v>41983.200000000004</v>
      </c>
      <c r="J496" s="40">
        <v>21</v>
      </c>
      <c r="K496" s="25">
        <f>'REPRO SEPTIEMBRE'!I568</f>
        <v>46481.4</v>
      </c>
      <c r="L496" s="40">
        <v>21</v>
      </c>
      <c r="M496" s="35">
        <f>'REPRO SEPTIEMBRE'!J568</f>
        <v>44982</v>
      </c>
      <c r="N496" s="40">
        <v>21</v>
      </c>
      <c r="O496" s="25">
        <f>'REPRO SEPTIEMBRE'!K568</f>
        <v>46481.4</v>
      </c>
      <c r="P496" s="40">
        <v>21</v>
      </c>
      <c r="Q496" s="25">
        <f>'REPRO SEPTIEMBRE'!L568</f>
        <v>44982</v>
      </c>
      <c r="R496" s="40">
        <v>21</v>
      </c>
      <c r="S496" s="25">
        <f>'REPRO SEPTIEMBRE'!M568</f>
        <v>46481.4</v>
      </c>
      <c r="T496" s="40">
        <v>21</v>
      </c>
      <c r="U496" s="25">
        <f>'REPRO SEPTIEMBRE'!N568</f>
        <v>0</v>
      </c>
      <c r="V496" s="24">
        <v>0</v>
      </c>
      <c r="W496" s="25">
        <v>0</v>
      </c>
      <c r="X496" s="24">
        <v>0</v>
      </c>
      <c r="Y496" s="25">
        <v>0</v>
      </c>
      <c r="Z496" s="24">
        <v>0</v>
      </c>
      <c r="AA496" s="25">
        <v>0</v>
      </c>
      <c r="AB496" s="24">
        <v>0</v>
      </c>
      <c r="AC496" s="25">
        <v>0</v>
      </c>
      <c r="AD496" s="25">
        <f t="shared" si="24"/>
        <v>0</v>
      </c>
      <c r="AE496" s="25">
        <v>0</v>
      </c>
      <c r="AF496" s="25">
        <f t="shared" si="28"/>
        <v>443520</v>
      </c>
      <c r="AG496" s="25">
        <f t="shared" si="29"/>
        <v>36960</v>
      </c>
      <c r="AH496" s="25">
        <v>0</v>
      </c>
      <c r="AI496" s="25">
        <v>0</v>
      </c>
      <c r="AJ496" s="25">
        <v>0</v>
      </c>
      <c r="AK496" s="30">
        <f t="shared" si="30"/>
        <v>354832.80000000005</v>
      </c>
      <c r="AL496" s="61"/>
    </row>
    <row r="497" spans="1:38" ht="15.75" customHeight="1">
      <c r="A497" s="61"/>
      <c r="B497" s="57">
        <v>475</v>
      </c>
      <c r="C497" s="423"/>
      <c r="D497" s="43" t="s">
        <v>50</v>
      </c>
      <c r="E497" s="44">
        <v>71.400000000000006</v>
      </c>
      <c r="F497" s="40">
        <v>1</v>
      </c>
      <c r="G497" s="25">
        <f>'REPRO SEPTIEMBRE'!G569</f>
        <v>0</v>
      </c>
      <c r="H497" s="40">
        <v>1</v>
      </c>
      <c r="I497" s="25">
        <f>'REPRO SEPTIEMBRE'!H569</f>
        <v>0</v>
      </c>
      <c r="J497" s="40">
        <v>1</v>
      </c>
      <c r="K497" s="25">
        <f>'REPRO SEPTIEMBRE'!I569</f>
        <v>0</v>
      </c>
      <c r="L497" s="40">
        <v>1</v>
      </c>
      <c r="M497" s="35">
        <f>'REPRO SEPTIEMBRE'!J569</f>
        <v>0</v>
      </c>
      <c r="N497" s="40">
        <v>1</v>
      </c>
      <c r="O497" s="25">
        <f>'REPRO SEPTIEMBRE'!K569</f>
        <v>0</v>
      </c>
      <c r="P497" s="40">
        <v>1</v>
      </c>
      <c r="Q497" s="25">
        <f>'REPRO SEPTIEMBRE'!L569</f>
        <v>0</v>
      </c>
      <c r="R497" s="40">
        <v>1</v>
      </c>
      <c r="S497" s="25">
        <f>'REPRO SEPTIEMBRE'!M569</f>
        <v>0</v>
      </c>
      <c r="T497" s="40">
        <v>1</v>
      </c>
      <c r="U497" s="25">
        <f>'REPRO SEPTIEMBRE'!N569</f>
        <v>0</v>
      </c>
      <c r="V497" s="24">
        <v>0</v>
      </c>
      <c r="W497" s="25">
        <v>0</v>
      </c>
      <c r="X497" s="24">
        <v>0</v>
      </c>
      <c r="Y497" s="25">
        <v>0</v>
      </c>
      <c r="Z497" s="24">
        <v>0</v>
      </c>
      <c r="AA497" s="25">
        <v>0</v>
      </c>
      <c r="AB497" s="24">
        <v>0</v>
      </c>
      <c r="AC497" s="25">
        <v>0</v>
      </c>
      <c r="AD497" s="25">
        <f t="shared" si="24"/>
        <v>0</v>
      </c>
      <c r="AE497" s="25">
        <v>0</v>
      </c>
      <c r="AF497" s="25">
        <f t="shared" si="28"/>
        <v>21120</v>
      </c>
      <c r="AG497" s="25">
        <f t="shared" si="29"/>
        <v>1760</v>
      </c>
      <c r="AH497" s="25">
        <v>0</v>
      </c>
      <c r="AI497" s="25">
        <v>0</v>
      </c>
      <c r="AJ497" s="25">
        <v>0</v>
      </c>
      <c r="AK497" s="30">
        <f t="shared" si="30"/>
        <v>1760</v>
      </c>
      <c r="AL497" s="61"/>
    </row>
    <row r="498" spans="1:38" ht="15.75" customHeight="1">
      <c r="A498" s="61"/>
      <c r="B498" s="57">
        <v>476</v>
      </c>
      <c r="C498" s="423"/>
      <c r="D498" s="36" t="s">
        <v>91</v>
      </c>
      <c r="E498" s="44">
        <v>71.400000000000006</v>
      </c>
      <c r="F498" s="28">
        <v>1</v>
      </c>
      <c r="G498" s="25">
        <f>'REPRO SEPTIEMBRE'!G570</f>
        <v>0</v>
      </c>
      <c r="H498" s="28">
        <v>1</v>
      </c>
      <c r="I498" s="25">
        <f>'REPRO SEPTIEMBRE'!H570</f>
        <v>3070.2000000000003</v>
      </c>
      <c r="J498" s="28">
        <v>1</v>
      </c>
      <c r="K498" s="25">
        <f>'REPRO SEPTIEMBRE'!I570</f>
        <v>2213.4</v>
      </c>
      <c r="L498" s="28">
        <v>1</v>
      </c>
      <c r="M498" s="35">
        <f>'REPRO SEPTIEMBRE'!J570</f>
        <v>0</v>
      </c>
      <c r="N498" s="28">
        <v>1</v>
      </c>
      <c r="O498" s="25">
        <f>'REPRO SEPTIEMBRE'!K570</f>
        <v>0</v>
      </c>
      <c r="P498" s="28">
        <v>1</v>
      </c>
      <c r="Q498" s="25">
        <f>'REPRO SEPTIEMBRE'!L570</f>
        <v>0</v>
      </c>
      <c r="R498" s="28">
        <v>1</v>
      </c>
      <c r="S498" s="25">
        <f>'REPRO SEPTIEMBRE'!M570</f>
        <v>0</v>
      </c>
      <c r="T498" s="28">
        <v>1</v>
      </c>
      <c r="U498" s="25">
        <f>'REPRO SEPTIEMBRE'!N570</f>
        <v>0</v>
      </c>
      <c r="V498" s="24">
        <v>0</v>
      </c>
      <c r="W498" s="25">
        <v>0</v>
      </c>
      <c r="X498" s="24">
        <v>0</v>
      </c>
      <c r="Y498" s="25">
        <v>0</v>
      </c>
      <c r="Z498" s="24">
        <v>0</v>
      </c>
      <c r="AA498" s="25">
        <v>0</v>
      </c>
      <c r="AB498" s="24">
        <v>0</v>
      </c>
      <c r="AC498" s="25">
        <v>0</v>
      </c>
      <c r="AD498" s="25">
        <f t="shared" si="24"/>
        <v>0</v>
      </c>
      <c r="AE498" s="25">
        <v>0</v>
      </c>
      <c r="AF498" s="25">
        <f t="shared" si="28"/>
        <v>21120</v>
      </c>
      <c r="AG498" s="25">
        <f t="shared" si="29"/>
        <v>1760</v>
      </c>
      <c r="AH498" s="25">
        <v>0</v>
      </c>
      <c r="AI498" s="25">
        <v>0</v>
      </c>
      <c r="AJ498" s="25">
        <v>0</v>
      </c>
      <c r="AK498" s="30">
        <f t="shared" si="30"/>
        <v>7043.6</v>
      </c>
      <c r="AL498" s="61"/>
    </row>
    <row r="499" spans="1:38" ht="15.75" customHeight="1">
      <c r="A499" s="61"/>
      <c r="B499" s="57">
        <v>477</v>
      </c>
      <c r="C499" s="423"/>
      <c r="D499" s="36" t="s">
        <v>91</v>
      </c>
      <c r="E499" s="44">
        <v>71.400000000000006</v>
      </c>
      <c r="F499" s="28">
        <v>1</v>
      </c>
      <c r="G499" s="25">
        <f>'REPRO SEPTIEMBRE'!G571</f>
        <v>0</v>
      </c>
      <c r="H499" s="28">
        <v>1</v>
      </c>
      <c r="I499" s="25">
        <f>'REPRO SEPTIEMBRE'!H571</f>
        <v>0</v>
      </c>
      <c r="J499" s="28">
        <v>1</v>
      </c>
      <c r="K499" s="25">
        <f>'REPRO SEPTIEMBRE'!I571</f>
        <v>0</v>
      </c>
      <c r="L499" s="28">
        <v>1</v>
      </c>
      <c r="M499" s="35">
        <f>'REPRO SEPTIEMBRE'!J571</f>
        <v>2142</v>
      </c>
      <c r="N499" s="28">
        <v>1</v>
      </c>
      <c r="O499" s="25">
        <f>'REPRO SEPTIEMBRE'!K571</f>
        <v>2213.4</v>
      </c>
      <c r="P499" s="28">
        <v>1</v>
      </c>
      <c r="Q499" s="25">
        <f>'REPRO SEPTIEMBRE'!L571</f>
        <v>2142</v>
      </c>
      <c r="R499" s="28">
        <v>1</v>
      </c>
      <c r="S499" s="25">
        <f>'REPRO SEPTIEMBRE'!M571</f>
        <v>0</v>
      </c>
      <c r="T499" s="28">
        <v>1</v>
      </c>
      <c r="U499" s="25">
        <f>'REPRO SEPTIEMBRE'!N571</f>
        <v>0</v>
      </c>
      <c r="V499" s="24">
        <v>0</v>
      </c>
      <c r="W499" s="25">
        <v>0</v>
      </c>
      <c r="X499" s="24">
        <v>0</v>
      </c>
      <c r="Y499" s="25">
        <v>0</v>
      </c>
      <c r="Z499" s="24">
        <v>0</v>
      </c>
      <c r="AA499" s="25">
        <v>0</v>
      </c>
      <c r="AB499" s="27">
        <v>0</v>
      </c>
      <c r="AC499" s="25">
        <v>0</v>
      </c>
      <c r="AD499" s="25">
        <f t="shared" si="24"/>
        <v>600</v>
      </c>
      <c r="AE499" s="25">
        <v>50</v>
      </c>
      <c r="AF499" s="25">
        <f t="shared" si="28"/>
        <v>21120</v>
      </c>
      <c r="AG499" s="25">
        <f t="shared" si="29"/>
        <v>1760</v>
      </c>
      <c r="AH499" s="25">
        <v>0</v>
      </c>
      <c r="AI499" s="25">
        <v>0</v>
      </c>
      <c r="AJ499" s="25">
        <v>0</v>
      </c>
      <c r="AK499" s="30">
        <f t="shared" si="30"/>
        <v>8307.4</v>
      </c>
      <c r="AL499" s="61"/>
    </row>
    <row r="500" spans="1:38" ht="15.75" customHeight="1">
      <c r="A500" s="61"/>
      <c r="B500" s="57">
        <v>478</v>
      </c>
      <c r="C500" s="423"/>
      <c r="D500" s="36" t="s">
        <v>91</v>
      </c>
      <c r="E500" s="44">
        <v>71.400000000000006</v>
      </c>
      <c r="F500" s="28">
        <v>1</v>
      </c>
      <c r="G500" s="25">
        <f>'REPRO SEPTIEMBRE'!G572</f>
        <v>0</v>
      </c>
      <c r="H500" s="28">
        <v>1</v>
      </c>
      <c r="I500" s="25">
        <f>'REPRO SEPTIEMBRE'!H572</f>
        <v>0</v>
      </c>
      <c r="J500" s="28">
        <v>1</v>
      </c>
      <c r="K500" s="25">
        <f>'REPRO SEPTIEMBRE'!I572</f>
        <v>3141.6000000000004</v>
      </c>
      <c r="L500" s="28">
        <v>1</v>
      </c>
      <c r="M500" s="35">
        <f>'REPRO SEPTIEMBRE'!J572</f>
        <v>2142</v>
      </c>
      <c r="N500" s="28">
        <v>1</v>
      </c>
      <c r="O500" s="25">
        <f>'REPRO SEPTIEMBRE'!K572</f>
        <v>2213.4</v>
      </c>
      <c r="P500" s="28">
        <v>1</v>
      </c>
      <c r="Q500" s="25">
        <f>'REPRO SEPTIEMBRE'!L572</f>
        <v>2142</v>
      </c>
      <c r="R500" s="28">
        <v>1</v>
      </c>
      <c r="S500" s="25">
        <f>'REPRO SEPTIEMBRE'!M572</f>
        <v>2213.4</v>
      </c>
      <c r="T500" s="28">
        <v>1</v>
      </c>
      <c r="U500" s="25">
        <f>'REPRO SEPTIEMBRE'!N572</f>
        <v>0</v>
      </c>
      <c r="V500" s="24">
        <v>0</v>
      </c>
      <c r="W500" s="25">
        <v>0</v>
      </c>
      <c r="X500" s="24">
        <v>0</v>
      </c>
      <c r="Y500" s="25">
        <v>0</v>
      </c>
      <c r="Z500" s="24">
        <v>0</v>
      </c>
      <c r="AA500" s="25">
        <v>0</v>
      </c>
      <c r="AB500" s="27">
        <v>0</v>
      </c>
      <c r="AC500" s="25">
        <v>0</v>
      </c>
      <c r="AD500" s="25">
        <f t="shared" si="24"/>
        <v>0</v>
      </c>
      <c r="AE500" s="25">
        <v>0</v>
      </c>
      <c r="AF500" s="25">
        <f t="shared" si="28"/>
        <v>21120</v>
      </c>
      <c r="AG500" s="25">
        <f t="shared" si="29"/>
        <v>1760</v>
      </c>
      <c r="AH500" s="25">
        <v>0</v>
      </c>
      <c r="AI500" s="25">
        <v>0</v>
      </c>
      <c r="AJ500" s="25">
        <v>0</v>
      </c>
      <c r="AK500" s="30">
        <f t="shared" si="30"/>
        <v>13612.4</v>
      </c>
      <c r="AL500" s="61"/>
    </row>
    <row r="501" spans="1:38" ht="15.75" customHeight="1">
      <c r="A501" s="61"/>
      <c r="B501" s="64">
        <v>479</v>
      </c>
      <c r="C501" s="417"/>
      <c r="D501" s="65" t="s">
        <v>96</v>
      </c>
      <c r="E501" s="66">
        <v>78.25</v>
      </c>
      <c r="F501" s="67">
        <v>1</v>
      </c>
      <c r="G501" s="68">
        <f>'REPRO SEPTIEMBRE'!G573</f>
        <v>2425.75</v>
      </c>
      <c r="H501" s="67">
        <v>1</v>
      </c>
      <c r="I501" s="68">
        <f>'REPRO SEPTIEMBRE'!H573</f>
        <v>2191</v>
      </c>
      <c r="J501" s="67">
        <v>1</v>
      </c>
      <c r="K501" s="68">
        <f>'REPRO SEPTIEMBRE'!I573</f>
        <v>2425.75</v>
      </c>
      <c r="L501" s="67">
        <v>1</v>
      </c>
      <c r="M501" s="69">
        <f>'REPRO SEPTIEMBRE'!J573</f>
        <v>2347.5</v>
      </c>
      <c r="N501" s="67">
        <v>1</v>
      </c>
      <c r="O501" s="68">
        <f>'REPRO SEPTIEMBRE'!K573</f>
        <v>2425.75</v>
      </c>
      <c r="P501" s="67">
        <v>1</v>
      </c>
      <c r="Q501" s="68">
        <f>'REPRO SEPTIEMBRE'!L573</f>
        <v>2347.5</v>
      </c>
      <c r="R501" s="67">
        <v>1</v>
      </c>
      <c r="S501" s="68">
        <f>'REPRO SEPTIEMBRE'!M573</f>
        <v>2425.75</v>
      </c>
      <c r="T501" s="67">
        <v>1</v>
      </c>
      <c r="U501" s="68">
        <f>'REPRO SEPTIEMBRE'!N573</f>
        <v>0</v>
      </c>
      <c r="V501" s="70">
        <v>0</v>
      </c>
      <c r="W501" s="68">
        <v>0</v>
      </c>
      <c r="X501" s="70">
        <v>0</v>
      </c>
      <c r="Y501" s="68">
        <v>0</v>
      </c>
      <c r="Z501" s="70">
        <v>0</v>
      </c>
      <c r="AA501" s="68">
        <v>0</v>
      </c>
      <c r="AB501" s="71">
        <v>0</v>
      </c>
      <c r="AC501" s="68">
        <v>0</v>
      </c>
      <c r="AD501" s="68">
        <f t="shared" si="24"/>
        <v>600</v>
      </c>
      <c r="AE501" s="68">
        <v>50</v>
      </c>
      <c r="AF501" s="68">
        <f t="shared" si="28"/>
        <v>21120</v>
      </c>
      <c r="AG501" s="68">
        <f t="shared" si="29"/>
        <v>1760</v>
      </c>
      <c r="AH501" s="68">
        <v>0</v>
      </c>
      <c r="AI501" s="68">
        <v>0</v>
      </c>
      <c r="AJ501" s="68">
        <v>0</v>
      </c>
      <c r="AK501" s="72">
        <f t="shared" si="30"/>
        <v>18399</v>
      </c>
      <c r="AL501" s="61"/>
    </row>
    <row r="502" spans="1:38" ht="15.75" customHeight="1">
      <c r="B502" s="73"/>
      <c r="C502" s="74"/>
      <c r="D502" s="75"/>
      <c r="E502" s="76"/>
      <c r="F502" s="77"/>
      <c r="G502" s="78"/>
      <c r="H502" s="77"/>
      <c r="I502" s="78"/>
      <c r="J502" s="79"/>
      <c r="K502" s="78"/>
      <c r="L502" s="77"/>
      <c r="M502" s="78"/>
      <c r="N502" s="77"/>
      <c r="O502" s="78"/>
      <c r="P502" s="77"/>
      <c r="Q502" s="78"/>
      <c r="R502" s="77"/>
      <c r="S502" s="78"/>
      <c r="T502" s="77">
        <f t="shared" ref="T502:U502" si="31">SUM(T20:T426,T428:T442,T444:T471,T473:T499,T500:T501)</f>
        <v>2410</v>
      </c>
      <c r="U502" s="80">
        <f t="shared" si="31"/>
        <v>2928058.1199999978</v>
      </c>
      <c r="V502" s="77"/>
      <c r="W502" s="78"/>
      <c r="X502" s="77"/>
      <c r="Y502" s="78"/>
      <c r="Z502" s="77"/>
      <c r="AA502" s="78"/>
      <c r="AB502" s="77"/>
      <c r="AC502" s="78"/>
      <c r="AD502" s="73"/>
      <c r="AE502" s="73"/>
      <c r="AF502" s="73"/>
      <c r="AG502" s="73"/>
      <c r="AH502" s="78"/>
      <c r="AI502" s="78"/>
      <c r="AJ502" s="78"/>
      <c r="AK502" s="73"/>
    </row>
    <row r="503" spans="1:38" ht="21" customHeight="1">
      <c r="B503" s="446" t="s">
        <v>100</v>
      </c>
      <c r="C503" s="434"/>
      <c r="D503" s="434"/>
      <c r="E503" s="434"/>
      <c r="F503" s="434"/>
      <c r="G503" s="434"/>
      <c r="H503" s="434"/>
      <c r="I503" s="434"/>
      <c r="J503" s="434"/>
      <c r="K503" s="434"/>
      <c r="L503" s="434"/>
      <c r="M503" s="434"/>
      <c r="N503" s="434"/>
      <c r="O503" s="434"/>
      <c r="P503" s="434"/>
      <c r="Q503" s="434"/>
      <c r="R503" s="434"/>
      <c r="S503" s="434"/>
      <c r="T503" s="434"/>
      <c r="U503" s="81">
        <v>2775404.04</v>
      </c>
      <c r="V503" s="2"/>
      <c r="W503" s="3"/>
      <c r="X503" s="2"/>
      <c r="Y503" s="3"/>
      <c r="Z503" s="2"/>
      <c r="AA503" s="3"/>
      <c r="AB503" s="2"/>
      <c r="AC503" s="3"/>
      <c r="AH503" s="3"/>
      <c r="AI503" s="3"/>
      <c r="AJ503" s="3"/>
    </row>
    <row r="504" spans="1:38" ht="15.75" customHeight="1">
      <c r="C504" s="1"/>
      <c r="D504" s="7"/>
      <c r="E504" s="8"/>
      <c r="F504" s="2"/>
      <c r="G504" s="3"/>
      <c r="H504" s="2"/>
      <c r="I504" s="3"/>
      <c r="J504" s="4"/>
      <c r="K504" s="3"/>
      <c r="L504" s="2"/>
      <c r="M504" s="3"/>
      <c r="N504" s="2"/>
      <c r="O504" s="3"/>
      <c r="P504" s="2"/>
      <c r="Q504" s="3"/>
      <c r="R504" s="2"/>
      <c r="S504" s="3"/>
      <c r="T504" s="2"/>
      <c r="U504" s="3">
        <f>+U503-U502</f>
        <v>-152654.07999999775</v>
      </c>
      <c r="V504" s="2"/>
      <c r="W504" s="3"/>
      <c r="X504" s="2"/>
      <c r="Y504" s="3"/>
      <c r="Z504" s="2"/>
      <c r="AA504" s="3"/>
      <c r="AB504" s="2"/>
      <c r="AC504" s="3"/>
      <c r="AH504" s="3"/>
      <c r="AI504" s="3"/>
      <c r="AJ504" s="3"/>
    </row>
    <row r="505" spans="1:38" ht="15.75" customHeight="1">
      <c r="C505" s="1"/>
      <c r="D505" s="7"/>
      <c r="E505" s="8"/>
      <c r="F505" s="2"/>
      <c r="G505" s="3"/>
      <c r="H505" s="2"/>
      <c r="I505" s="3"/>
      <c r="J505" s="4"/>
      <c r="K505" s="3"/>
      <c r="L505" s="2"/>
      <c r="M505" s="3"/>
      <c r="N505" s="2"/>
      <c r="O505" s="3"/>
      <c r="P505" s="2"/>
      <c r="Q505" s="3"/>
      <c r="R505" s="2"/>
      <c r="S505" s="3"/>
      <c r="T505" s="2"/>
      <c r="U505" s="3"/>
      <c r="V505" s="2"/>
      <c r="W505" s="3"/>
      <c r="X505" s="2"/>
      <c r="Y505" s="3"/>
      <c r="Z505" s="2"/>
      <c r="AA505" s="3"/>
      <c r="AB505" s="2"/>
      <c r="AC505" s="3"/>
      <c r="AH505" s="3"/>
      <c r="AI505" s="3"/>
      <c r="AJ505" s="3"/>
    </row>
    <row r="506" spans="1:38" ht="15.75" customHeight="1">
      <c r="C506" s="1"/>
      <c r="D506" s="7"/>
      <c r="E506" s="8"/>
      <c r="F506" s="2"/>
      <c r="G506" s="3"/>
      <c r="H506" s="2"/>
      <c r="I506" s="3"/>
      <c r="J506" s="4"/>
      <c r="K506" s="3"/>
      <c r="L506" s="2"/>
      <c r="M506" s="3"/>
      <c r="N506" s="2"/>
      <c r="O506" s="3"/>
      <c r="P506" s="2"/>
      <c r="Q506" s="3"/>
      <c r="R506" s="2"/>
      <c r="S506" s="3"/>
      <c r="T506" s="82"/>
      <c r="U506" s="3"/>
      <c r="V506" s="2"/>
      <c r="W506" s="3"/>
      <c r="X506" s="2"/>
      <c r="Y506" s="3"/>
      <c r="Z506" s="2"/>
      <c r="AA506" s="3"/>
      <c r="AB506" s="2"/>
      <c r="AC506" s="3"/>
      <c r="AH506" s="3"/>
      <c r="AI506" s="3"/>
      <c r="AJ506" s="3"/>
    </row>
    <row r="507" spans="1:38" ht="15.75" customHeight="1">
      <c r="C507" s="1"/>
      <c r="D507" s="7"/>
      <c r="E507" s="8"/>
      <c r="F507" s="2"/>
      <c r="G507" s="3"/>
      <c r="H507" s="2"/>
      <c r="I507" s="3"/>
      <c r="J507" s="4"/>
      <c r="K507" s="3"/>
      <c r="L507" s="2"/>
      <c r="M507" s="3"/>
      <c r="N507" s="2"/>
      <c r="O507" s="3"/>
      <c r="P507" s="2"/>
      <c r="Q507" s="3"/>
      <c r="R507" s="2"/>
      <c r="S507" s="3"/>
      <c r="T507" s="2"/>
      <c r="U507" s="3"/>
      <c r="V507" s="2"/>
      <c r="W507" s="3"/>
      <c r="X507" s="2"/>
      <c r="Y507" s="3"/>
      <c r="Z507" s="2"/>
      <c r="AA507" s="3"/>
      <c r="AB507" s="2"/>
      <c r="AC507" s="3"/>
      <c r="AH507" s="3"/>
      <c r="AI507" s="3"/>
      <c r="AJ507" s="3"/>
    </row>
    <row r="508" spans="1:38" ht="15.75" customHeight="1">
      <c r="C508" s="1"/>
      <c r="D508" s="7"/>
      <c r="E508" s="8"/>
      <c r="F508" s="2"/>
      <c r="G508" s="3"/>
      <c r="H508" s="2"/>
      <c r="I508" s="83">
        <f>1205-1133</f>
        <v>72</v>
      </c>
      <c r="J508" s="4"/>
      <c r="K508" s="3"/>
      <c r="L508" s="2"/>
      <c r="M508" s="3"/>
      <c r="N508" s="2"/>
      <c r="O508" s="3"/>
      <c r="P508" s="2"/>
      <c r="Q508" s="3"/>
      <c r="R508" s="2"/>
      <c r="S508" s="3"/>
      <c r="T508" s="2"/>
      <c r="U508" s="3"/>
      <c r="V508" s="2"/>
      <c r="W508" s="3"/>
      <c r="X508" s="2"/>
      <c r="Y508" s="3"/>
      <c r="Z508" s="2"/>
      <c r="AA508" s="3"/>
      <c r="AB508" s="2"/>
      <c r="AC508" s="3"/>
      <c r="AH508" s="3"/>
      <c r="AI508" s="3"/>
      <c r="AJ508" s="3"/>
    </row>
  </sheetData>
  <mergeCells count="51">
    <mergeCell ref="C473:C480"/>
    <mergeCell ref="B472:AK472"/>
    <mergeCell ref="C481:C501"/>
    <mergeCell ref="C444:C450"/>
    <mergeCell ref="C451:C471"/>
    <mergeCell ref="B19:AK19"/>
    <mergeCell ref="Z17:AA17"/>
    <mergeCell ref="N17:O17"/>
    <mergeCell ref="C48:C58"/>
    <mergeCell ref="C59:C201"/>
    <mergeCell ref="C20:C47"/>
    <mergeCell ref="B503:T503"/>
    <mergeCell ref="B427:AK427"/>
    <mergeCell ref="J17:K17"/>
    <mergeCell ref="V17:W17"/>
    <mergeCell ref="C319:C384"/>
    <mergeCell ref="B443:AK443"/>
    <mergeCell ref="R17:S17"/>
    <mergeCell ref="T17:U17"/>
    <mergeCell ref="C202:C294"/>
    <mergeCell ref="C295:C318"/>
    <mergeCell ref="C385:C426"/>
    <mergeCell ref="C428:C442"/>
    <mergeCell ref="F17:G17"/>
    <mergeCell ref="H17:I17"/>
    <mergeCell ref="X17:Y17"/>
    <mergeCell ref="B11:F11"/>
    <mergeCell ref="B12:D12"/>
    <mergeCell ref="L17:M17"/>
    <mergeCell ref="P17:Q17"/>
    <mergeCell ref="B7:D7"/>
    <mergeCell ref="E15:E18"/>
    <mergeCell ref="B9:F9"/>
    <mergeCell ref="B8:F8"/>
    <mergeCell ref="B10:D10"/>
    <mergeCell ref="D15:D18"/>
    <mergeCell ref="B15:B18"/>
    <mergeCell ref="C15:C18"/>
    <mergeCell ref="AD16:AE16"/>
    <mergeCell ref="AD17:AD18"/>
    <mergeCell ref="AB17:AC17"/>
    <mergeCell ref="AK15:AK18"/>
    <mergeCell ref="AF16:AG16"/>
    <mergeCell ref="AH16:AH18"/>
    <mergeCell ref="AI16:AI18"/>
    <mergeCell ref="AJ16:AJ18"/>
    <mergeCell ref="AD15:AJ15"/>
    <mergeCell ref="AG17:AG18"/>
    <mergeCell ref="AE17:AE18"/>
    <mergeCell ref="AF17:AF18"/>
    <mergeCell ref="F15:AC16"/>
  </mergeCells>
  <pageMargins left="0.70866141732283472" right="0.70866141732283472" top="0.74803149606299213" bottom="0.74803149606299213" header="0" footer="0"/>
  <pageSetup paperSize="14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5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baseColWidth="10" defaultColWidth="16.85546875" defaultRowHeight="15" customHeight="1"/>
  <cols>
    <col min="1" max="1" width="1.42578125" customWidth="1"/>
    <col min="2" max="2" width="12.28515625" customWidth="1"/>
    <col min="3" max="3" width="35.7109375" customWidth="1"/>
    <col min="4" max="4" width="17.7109375" customWidth="1"/>
    <col min="5" max="5" width="16" customWidth="1"/>
    <col min="6" max="6" width="23.42578125" customWidth="1"/>
    <col min="7" max="7" width="18.28515625" customWidth="1"/>
    <col min="8" max="8" width="18.140625" customWidth="1"/>
    <col min="9" max="9" width="19.42578125" customWidth="1"/>
    <col min="10" max="11" width="20.28515625" customWidth="1"/>
    <col min="12" max="12" width="20" customWidth="1"/>
    <col min="13" max="13" width="20.140625" customWidth="1"/>
    <col min="14" max="14" width="21.140625" customWidth="1"/>
    <col min="15" max="15" width="21.7109375" customWidth="1"/>
    <col min="16" max="17" width="20.28515625" customWidth="1"/>
    <col min="18" max="18" width="21.85546875" customWidth="1"/>
    <col min="19" max="19" width="18" hidden="1" customWidth="1"/>
    <col min="20" max="20" width="20" hidden="1" customWidth="1"/>
    <col min="21" max="24" width="13.42578125" customWidth="1"/>
    <col min="25" max="25" width="38.28515625" customWidth="1"/>
  </cols>
  <sheetData>
    <row r="1" spans="1:25" ht="21" hidden="1" customHeight="1">
      <c r="F1" s="84"/>
      <c r="R1" s="85"/>
      <c r="S1" s="81"/>
    </row>
    <row r="2" spans="1:25" ht="21" hidden="1" customHeight="1">
      <c r="F2" s="84"/>
      <c r="G2" s="61"/>
      <c r="H2" s="61"/>
      <c r="I2" s="61"/>
      <c r="J2" s="61"/>
      <c r="R2" s="85"/>
      <c r="S2" s="81"/>
    </row>
    <row r="3" spans="1:25" ht="21" hidden="1">
      <c r="B3" s="454" t="s">
        <v>101</v>
      </c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81"/>
    </row>
    <row r="4" spans="1:25" ht="21" hidden="1">
      <c r="B4" s="454" t="s">
        <v>102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81"/>
    </row>
    <row r="5" spans="1:25" hidden="1">
      <c r="F5" s="84"/>
      <c r="R5" s="85"/>
      <c r="S5" s="81"/>
    </row>
    <row r="6" spans="1:25" ht="15.75" hidden="1">
      <c r="C6" s="86" t="s">
        <v>103</v>
      </c>
      <c r="D6" s="87"/>
      <c r="E6" s="86"/>
      <c r="F6" s="88"/>
      <c r="R6" s="85"/>
      <c r="S6" s="81"/>
    </row>
    <row r="7" spans="1:25" ht="15.75" hidden="1">
      <c r="C7" s="86" t="s">
        <v>102</v>
      </c>
      <c r="D7" s="89"/>
      <c r="E7" s="86"/>
      <c r="F7" s="90"/>
      <c r="R7" s="85"/>
      <c r="S7" s="81"/>
    </row>
    <row r="8" spans="1:25" ht="15.75" hidden="1">
      <c r="C8" s="86" t="s">
        <v>104</v>
      </c>
      <c r="D8" s="89"/>
      <c r="E8" s="86"/>
      <c r="F8" s="90"/>
      <c r="I8" s="91"/>
      <c r="L8" s="81"/>
      <c r="R8" s="85"/>
      <c r="S8" s="81"/>
    </row>
    <row r="9" spans="1:25" ht="15.75" hidden="1">
      <c r="C9" s="86" t="s">
        <v>105</v>
      </c>
      <c r="D9" s="89"/>
      <c r="E9" s="86"/>
      <c r="F9" s="90"/>
      <c r="H9" s="81"/>
      <c r="R9" s="85"/>
      <c r="S9" s="81"/>
    </row>
    <row r="10" spans="1:25" ht="15.75" hidden="1">
      <c r="C10" s="86"/>
      <c r="D10" s="89"/>
      <c r="E10" s="86"/>
      <c r="F10" s="90"/>
      <c r="G10" s="81"/>
      <c r="H10" s="81"/>
      <c r="L10" s="81"/>
      <c r="M10" s="81"/>
      <c r="Q10" s="81"/>
      <c r="R10" s="85"/>
      <c r="S10" s="81"/>
    </row>
    <row r="11" spans="1:25" ht="66" customHeight="1">
      <c r="A11" s="92"/>
      <c r="B11" s="463" t="s">
        <v>106</v>
      </c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5"/>
      <c r="S11" s="81"/>
      <c r="T11" s="81">
        <v>29810393</v>
      </c>
      <c r="Y11" s="93"/>
    </row>
    <row r="12" spans="1:25">
      <c r="A12" s="94"/>
      <c r="B12" s="95"/>
      <c r="C12" s="466" t="s">
        <v>107</v>
      </c>
      <c r="D12" s="467" t="s">
        <v>108</v>
      </c>
      <c r="E12" s="467" t="s">
        <v>109</v>
      </c>
      <c r="F12" s="468" t="s">
        <v>110</v>
      </c>
      <c r="G12" s="469" t="s">
        <v>111</v>
      </c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53"/>
      <c r="S12" s="81"/>
    </row>
    <row r="13" spans="1:25" ht="23.25" customHeight="1">
      <c r="A13" s="94"/>
      <c r="B13" s="96"/>
      <c r="C13" s="451"/>
      <c r="D13" s="451"/>
      <c r="E13" s="451"/>
      <c r="F13" s="451"/>
      <c r="G13" s="97" t="s">
        <v>112</v>
      </c>
      <c r="H13" s="97" t="s">
        <v>113</v>
      </c>
      <c r="I13" s="97" t="s">
        <v>114</v>
      </c>
      <c r="J13" s="97" t="s">
        <v>115</v>
      </c>
      <c r="K13" s="97" t="s">
        <v>116</v>
      </c>
      <c r="L13" s="97" t="s">
        <v>117</v>
      </c>
      <c r="M13" s="97" t="s">
        <v>118</v>
      </c>
      <c r="N13" s="97" t="s">
        <v>119</v>
      </c>
      <c r="O13" s="97" t="s">
        <v>120</v>
      </c>
      <c r="P13" s="97" t="s">
        <v>121</v>
      </c>
      <c r="Q13" s="97" t="s">
        <v>122</v>
      </c>
      <c r="R13" s="98" t="s">
        <v>123</v>
      </c>
      <c r="S13" s="81" t="s">
        <v>124</v>
      </c>
    </row>
    <row r="14" spans="1:25" ht="15" customHeight="1">
      <c r="A14" s="94"/>
      <c r="B14" s="96"/>
      <c r="C14" s="99" t="s">
        <v>125</v>
      </c>
      <c r="D14" s="100"/>
      <c r="E14" s="101"/>
      <c r="F14" s="102"/>
      <c r="G14" s="102"/>
      <c r="H14" s="103"/>
      <c r="I14" s="103"/>
      <c r="J14" s="104"/>
      <c r="K14" s="105"/>
      <c r="L14" s="103"/>
      <c r="M14" s="103"/>
      <c r="N14" s="106"/>
      <c r="O14" s="106"/>
      <c r="P14" s="106"/>
      <c r="Q14" s="102"/>
      <c r="R14" s="107"/>
      <c r="S14" s="81"/>
      <c r="T14" s="81" t="e">
        <f>SUM(G15:M15)</f>
        <v>#REF!</v>
      </c>
    </row>
    <row r="15" spans="1:25">
      <c r="A15" s="94"/>
      <c r="B15" s="108"/>
      <c r="C15" s="109" t="s">
        <v>126</v>
      </c>
      <c r="D15" s="110"/>
      <c r="E15" s="111" t="e">
        <f>+E20+E474+E495+E535</f>
        <v>#REF!</v>
      </c>
      <c r="F15" s="112" t="e">
        <f>F22+F55+F73+F223+F323+F509+F357+F428+F476+F497+F550+F537+F352</f>
        <v>#REF!</v>
      </c>
      <c r="G15" s="113" t="e">
        <f t="shared" ref="G15:R15" si="0">G20+G474+G495+G535</f>
        <v>#REF!</v>
      </c>
      <c r="H15" s="113" t="e">
        <f t="shared" si="0"/>
        <v>#REF!</v>
      </c>
      <c r="I15" s="113" t="e">
        <f t="shared" si="0"/>
        <v>#REF!</v>
      </c>
      <c r="J15" s="113" t="e">
        <f t="shared" si="0"/>
        <v>#REF!</v>
      </c>
      <c r="K15" s="113" t="e">
        <f t="shared" si="0"/>
        <v>#REF!</v>
      </c>
      <c r="L15" s="113" t="e">
        <f t="shared" si="0"/>
        <v>#REF!</v>
      </c>
      <c r="M15" s="113" t="e">
        <f t="shared" si="0"/>
        <v>#REF!</v>
      </c>
      <c r="N15" s="113" t="e">
        <f t="shared" si="0"/>
        <v>#REF!</v>
      </c>
      <c r="O15" s="113" t="e">
        <f t="shared" si="0"/>
        <v>#REF!</v>
      </c>
      <c r="P15" s="113" t="e">
        <f t="shared" si="0"/>
        <v>#REF!</v>
      </c>
      <c r="Q15" s="113" t="e">
        <f t="shared" si="0"/>
        <v>#REF!</v>
      </c>
      <c r="R15" s="114" t="e">
        <f t="shared" si="0"/>
        <v>#REF!</v>
      </c>
      <c r="S15" s="85" t="e">
        <f>SUM(G15:R15)</f>
        <v>#REF!</v>
      </c>
      <c r="T15" s="81">
        <v>14283024.039999999</v>
      </c>
    </row>
    <row r="16" spans="1:25">
      <c r="A16" s="94"/>
      <c r="B16" s="115"/>
      <c r="C16" s="116" t="s">
        <v>127</v>
      </c>
      <c r="D16" s="117"/>
      <c r="E16" s="118"/>
      <c r="F16" s="119" t="e">
        <f>+F23+F56+F74+F224+F324+F358+F429+F477+F510+F538+F551+F353+F498</f>
        <v>#REF!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1"/>
      <c r="S16" s="81" t="e">
        <f>+T11-S15</f>
        <v>#REF!</v>
      </c>
      <c r="T16" s="81" t="e">
        <f>+T15-T14</f>
        <v>#REF!</v>
      </c>
    </row>
    <row r="17" spans="1:25">
      <c r="A17" s="94"/>
      <c r="B17" s="122"/>
      <c r="C17" s="116" t="s">
        <v>128</v>
      </c>
      <c r="D17" s="117"/>
      <c r="E17" s="118"/>
      <c r="F17" s="119" t="e">
        <f>F53+#REF!+F71+#REF!+#REF!+#REF!+#REF!+#REF!+#REF!+#REF!+#REF!+F221+#REF!+#REF!+#REF!+F321+F350+F534+F426+F473+F507+F574+F548+#REF!+#REF!+#REF!+F494+F355</f>
        <v>#REF!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3"/>
      <c r="S17" s="81"/>
      <c r="T17" s="3"/>
    </row>
    <row r="18" spans="1:25">
      <c r="A18" s="94"/>
      <c r="B18" s="122"/>
      <c r="C18" s="124" t="s">
        <v>129</v>
      </c>
      <c r="D18" s="125"/>
      <c r="E18" s="126"/>
      <c r="F18" s="127">
        <v>0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/>
      <c r="S18" s="81"/>
      <c r="T18" s="3"/>
    </row>
    <row r="19" spans="1:25" ht="14.25" customHeight="1">
      <c r="A19" s="94"/>
      <c r="B19" s="130"/>
      <c r="C19" s="131"/>
      <c r="D19" s="132"/>
      <c r="E19" s="133"/>
      <c r="F19" s="134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6"/>
      <c r="S19" s="81"/>
      <c r="T19" s="3"/>
    </row>
    <row r="20" spans="1:25">
      <c r="A20" s="94"/>
      <c r="B20" s="137"/>
      <c r="C20" s="138" t="s">
        <v>33</v>
      </c>
      <c r="D20" s="139"/>
      <c r="E20" s="140" t="e">
        <f>E22+E55+E73+E223+E323+E357+E428+E352</f>
        <v>#REF!</v>
      </c>
      <c r="F20" s="141" t="e">
        <f>F22+F55+F73+F223+F323+F357+F428</f>
        <v>#REF!</v>
      </c>
      <c r="G20" s="142" t="e">
        <f t="shared" ref="G20:R20" si="1">G22+G55+G73+G223+G323+G357+G428+G352</f>
        <v>#REF!</v>
      </c>
      <c r="H20" s="142" t="e">
        <f t="shared" si="1"/>
        <v>#REF!</v>
      </c>
      <c r="I20" s="142" t="e">
        <f t="shared" si="1"/>
        <v>#REF!</v>
      </c>
      <c r="J20" s="142" t="e">
        <f t="shared" si="1"/>
        <v>#REF!</v>
      </c>
      <c r="K20" s="142" t="e">
        <f t="shared" si="1"/>
        <v>#REF!</v>
      </c>
      <c r="L20" s="142" t="e">
        <f t="shared" si="1"/>
        <v>#REF!</v>
      </c>
      <c r="M20" s="142" t="e">
        <f t="shared" si="1"/>
        <v>#REF!</v>
      </c>
      <c r="N20" s="142" t="e">
        <f t="shared" si="1"/>
        <v>#REF!</v>
      </c>
      <c r="O20" s="142" t="e">
        <f t="shared" si="1"/>
        <v>#REF!</v>
      </c>
      <c r="P20" s="142" t="e">
        <f t="shared" si="1"/>
        <v>#REF!</v>
      </c>
      <c r="Q20" s="142" t="e">
        <f t="shared" si="1"/>
        <v>#REF!</v>
      </c>
      <c r="R20" s="143" t="e">
        <f t="shared" si="1"/>
        <v>#REF!</v>
      </c>
      <c r="S20" s="81"/>
    </row>
    <row r="21" spans="1:25" ht="29.25" customHeight="1">
      <c r="A21" s="94"/>
      <c r="B21" s="96"/>
      <c r="C21" s="144" t="s">
        <v>34</v>
      </c>
      <c r="D21" s="145"/>
      <c r="E21" s="145"/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8"/>
      <c r="S21" s="81"/>
      <c r="U21" s="81"/>
      <c r="V21" s="81"/>
      <c r="W21" s="81"/>
    </row>
    <row r="22" spans="1:25" ht="26.25" customHeight="1">
      <c r="A22" s="94"/>
      <c r="B22" s="149"/>
      <c r="C22" s="461" t="s">
        <v>130</v>
      </c>
      <c r="D22" s="462"/>
      <c r="E22" s="150">
        <f>SUM(E25:E52)</f>
        <v>68</v>
      </c>
      <c r="F22" s="151">
        <f>SUM(F25:F53)</f>
        <v>879464</v>
      </c>
      <c r="G22" s="152">
        <f t="shared" ref="G22:Q22" si="2">SUM(G25:G52)</f>
        <v>68881.38</v>
      </c>
      <c r="H22" s="152">
        <f t="shared" si="2"/>
        <v>62215.439999999988</v>
      </c>
      <c r="I22" s="152">
        <f t="shared" si="2"/>
        <v>73522.38</v>
      </c>
      <c r="J22" s="152">
        <f t="shared" si="2"/>
        <v>73156.799999999988</v>
      </c>
      <c r="K22" s="152">
        <f t="shared" si="2"/>
        <v>77733.119999999995</v>
      </c>
      <c r="L22" s="152">
        <f t="shared" si="2"/>
        <v>73119.599999999991</v>
      </c>
      <c r="M22" s="152">
        <f t="shared" si="2"/>
        <v>77698.92</v>
      </c>
      <c r="N22" s="152">
        <f t="shared" si="2"/>
        <v>75228.320000000007</v>
      </c>
      <c r="O22" s="152">
        <f t="shared" si="2"/>
        <v>68517.600000000006</v>
      </c>
      <c r="P22" s="152">
        <f t="shared" si="2"/>
        <v>66339.38</v>
      </c>
      <c r="Q22" s="152">
        <f t="shared" si="2"/>
        <v>64199.4</v>
      </c>
      <c r="R22" s="153">
        <f>SUM(R25:R53)</f>
        <v>98851.6599999998</v>
      </c>
      <c r="S22" s="81">
        <f>F22-SUM(G22:R22)</f>
        <v>0</v>
      </c>
    </row>
    <row r="23" spans="1:25" ht="15.75" customHeight="1">
      <c r="A23" s="94"/>
      <c r="B23" s="149"/>
      <c r="C23" s="154"/>
      <c r="D23" s="154"/>
      <c r="E23" s="150"/>
      <c r="F23" s="151">
        <f>SUM(F25:F52)</f>
        <v>846951.7200000002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3"/>
      <c r="S23" s="81"/>
    </row>
    <row r="24" spans="1:25" ht="15.75" customHeight="1">
      <c r="A24" s="94"/>
      <c r="B24" s="155"/>
      <c r="C24" s="156"/>
      <c r="D24" s="156"/>
      <c r="E24" s="157" t="s">
        <v>131</v>
      </c>
      <c r="F24" s="158">
        <v>0</v>
      </c>
      <c r="G24" s="159"/>
      <c r="H24" s="159"/>
      <c r="I24" s="159"/>
      <c r="J24" s="159"/>
      <c r="K24" s="159"/>
      <c r="L24" s="159"/>
      <c r="M24" s="159"/>
      <c r="N24" s="160"/>
      <c r="O24" s="159"/>
      <c r="P24" s="159"/>
      <c r="Q24" s="159"/>
      <c r="R24" s="161"/>
      <c r="S24" s="81"/>
    </row>
    <row r="25" spans="1:25" ht="15.75" customHeight="1">
      <c r="A25" s="162"/>
      <c r="B25" s="163">
        <v>1</v>
      </c>
      <c r="C25" s="36" t="s">
        <v>37</v>
      </c>
      <c r="D25" s="23">
        <v>71.400000000000006</v>
      </c>
      <c r="E25" s="40">
        <v>9</v>
      </c>
      <c r="F25" s="164">
        <f t="shared" ref="F25:F52" si="3">+E25*S25*D25</f>
        <v>136231.20000000001</v>
      </c>
      <c r="G25" s="29">
        <f t="shared" ref="G25:G26" si="4">E25*D25*31</f>
        <v>19920.600000000002</v>
      </c>
      <c r="H25" s="165">
        <f t="shared" ref="H25:H26" si="5">E25*D25*28</f>
        <v>17992.8</v>
      </c>
      <c r="I25" s="29">
        <f t="shared" ref="I25:I26" si="6">E25*D25*31</f>
        <v>19920.600000000002</v>
      </c>
      <c r="J25" s="29">
        <f t="shared" ref="J25:J26" si="7">E25*D25*30</f>
        <v>19278</v>
      </c>
      <c r="K25" s="29">
        <f t="shared" ref="K25:K26" si="8">E25*D25*31</f>
        <v>19920.600000000002</v>
      </c>
      <c r="L25" s="29">
        <f t="shared" ref="L25:L26" si="9">E25*D25*30</f>
        <v>19278</v>
      </c>
      <c r="M25" s="29">
        <f>E25*D25*31</f>
        <v>19920.600000000002</v>
      </c>
      <c r="N25" s="29">
        <v>0</v>
      </c>
      <c r="O25" s="29">
        <v>0</v>
      </c>
      <c r="P25" s="29">
        <v>0</v>
      </c>
      <c r="Q25" s="29">
        <v>0</v>
      </c>
      <c r="R25" s="166">
        <v>0</v>
      </c>
      <c r="S25" s="167">
        <v>212</v>
      </c>
      <c r="T25" s="16"/>
      <c r="U25" s="16"/>
      <c r="V25" s="16"/>
      <c r="W25" s="16"/>
      <c r="X25" s="16"/>
      <c r="Y25" s="16"/>
    </row>
    <row r="26" spans="1:25" ht="15.75" customHeight="1">
      <c r="A26" s="162"/>
      <c r="B26" s="163">
        <v>14</v>
      </c>
      <c r="C26" s="36" t="s">
        <v>37</v>
      </c>
      <c r="D26" s="23">
        <v>71.400000000000006</v>
      </c>
      <c r="E26" s="28">
        <v>1</v>
      </c>
      <c r="F26" s="164">
        <f t="shared" si="3"/>
        <v>12923.400000000001</v>
      </c>
      <c r="G26" s="29">
        <f t="shared" si="4"/>
        <v>2213.4</v>
      </c>
      <c r="H26" s="165">
        <f t="shared" si="5"/>
        <v>1999.2000000000003</v>
      </c>
      <c r="I26" s="29">
        <f t="shared" si="6"/>
        <v>2213.4</v>
      </c>
      <c r="J26" s="29">
        <f t="shared" si="7"/>
        <v>2142</v>
      </c>
      <c r="K26" s="29">
        <f t="shared" si="8"/>
        <v>2213.4</v>
      </c>
      <c r="L26" s="29">
        <f t="shared" si="9"/>
        <v>2142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166">
        <v>0</v>
      </c>
      <c r="S26" s="167">
        <f>31+28+31+30+31+30</f>
        <v>181</v>
      </c>
      <c r="T26" s="16"/>
      <c r="U26" s="16"/>
      <c r="V26" s="16"/>
      <c r="W26" s="16"/>
      <c r="X26" s="16"/>
      <c r="Y26" s="16"/>
    </row>
    <row r="27" spans="1:25" ht="15.75" customHeight="1">
      <c r="A27" s="94"/>
      <c r="B27" s="168">
        <v>1</v>
      </c>
      <c r="C27" s="169" t="s">
        <v>37</v>
      </c>
      <c r="D27" s="170">
        <v>71.400000000000006</v>
      </c>
      <c r="E27" s="171">
        <v>1</v>
      </c>
      <c r="F27" s="172">
        <f t="shared" si="3"/>
        <v>0</v>
      </c>
      <c r="G27" s="173">
        <v>0</v>
      </c>
      <c r="H27" s="174">
        <v>0</v>
      </c>
      <c r="I27" s="173">
        <v>0</v>
      </c>
      <c r="J27" s="173"/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5">
        <v>0</v>
      </c>
      <c r="S27" s="176">
        <v>0</v>
      </c>
    </row>
    <row r="28" spans="1:25" ht="15.75" customHeight="1">
      <c r="A28" s="162"/>
      <c r="B28" s="163">
        <v>1</v>
      </c>
      <c r="C28" s="36" t="s">
        <v>37</v>
      </c>
      <c r="D28" s="23">
        <v>71.400000000000006</v>
      </c>
      <c r="E28" s="40">
        <v>1</v>
      </c>
      <c r="F28" s="164">
        <f t="shared" si="3"/>
        <v>13351.800000000001</v>
      </c>
      <c r="G28" s="29">
        <v>0</v>
      </c>
      <c r="H28" s="165">
        <v>0</v>
      </c>
      <c r="I28" s="29">
        <f>E28*D28*31+D28*E28*34</f>
        <v>4641</v>
      </c>
      <c r="J28" s="29">
        <f t="shared" ref="J28:J36" si="10">E28*D28*30</f>
        <v>2142</v>
      </c>
      <c r="K28" s="29">
        <f t="shared" ref="K28:K36" si="11">E28*D28*31</f>
        <v>2213.4</v>
      </c>
      <c r="L28" s="29">
        <f t="shared" ref="L28:L38" si="12">E28*D28*30</f>
        <v>2142</v>
      </c>
      <c r="M28" s="29">
        <f t="shared" ref="M28:M36" si="13">E28*D28*31</f>
        <v>2213.4</v>
      </c>
      <c r="N28" s="29">
        <v>0</v>
      </c>
      <c r="O28" s="29">
        <v>0</v>
      </c>
      <c r="P28" s="29">
        <v>0</v>
      </c>
      <c r="Q28" s="29">
        <v>0</v>
      </c>
      <c r="R28" s="166">
        <v>0</v>
      </c>
      <c r="S28" s="167">
        <f>212-31-28+34</f>
        <v>187</v>
      </c>
      <c r="T28" s="16"/>
      <c r="U28" s="16"/>
      <c r="V28" s="16"/>
      <c r="W28" s="16"/>
      <c r="X28" s="16"/>
      <c r="Y28" s="16"/>
    </row>
    <row r="29" spans="1:25" ht="15.75" customHeight="1">
      <c r="A29" s="162"/>
      <c r="B29" s="163">
        <v>2</v>
      </c>
      <c r="C29" s="36" t="s">
        <v>71</v>
      </c>
      <c r="D29" s="23">
        <v>72.540000000000006</v>
      </c>
      <c r="E29" s="28">
        <v>1</v>
      </c>
      <c r="F29" s="164">
        <f t="shared" si="3"/>
        <v>15378.480000000001</v>
      </c>
      <c r="G29" s="29">
        <f t="shared" ref="G29:G36" si="14">E29*D29*31</f>
        <v>2248.7400000000002</v>
      </c>
      <c r="H29" s="165">
        <f t="shared" ref="H29:H36" si="15">E29*D29*28</f>
        <v>2031.1200000000001</v>
      </c>
      <c r="I29" s="29">
        <f t="shared" ref="I29:I36" si="16">E29*D29*31</f>
        <v>2248.7400000000002</v>
      </c>
      <c r="J29" s="29">
        <f t="shared" si="10"/>
        <v>2176.2000000000003</v>
      </c>
      <c r="K29" s="29">
        <f t="shared" si="11"/>
        <v>2248.7400000000002</v>
      </c>
      <c r="L29" s="29">
        <f t="shared" si="12"/>
        <v>2176.2000000000003</v>
      </c>
      <c r="M29" s="29">
        <f t="shared" si="13"/>
        <v>2248.7400000000002</v>
      </c>
      <c r="N29" s="29">
        <v>0</v>
      </c>
      <c r="O29" s="29">
        <v>0</v>
      </c>
      <c r="P29" s="29">
        <v>0</v>
      </c>
      <c r="Q29" s="29">
        <v>0</v>
      </c>
      <c r="R29" s="166">
        <v>0</v>
      </c>
      <c r="S29" s="167">
        <v>212</v>
      </c>
      <c r="T29" s="16"/>
      <c r="U29" s="16"/>
      <c r="V29" s="16"/>
      <c r="W29" s="16"/>
      <c r="X29" s="16"/>
      <c r="Y29" s="16"/>
    </row>
    <row r="30" spans="1:25" ht="15.75" customHeight="1">
      <c r="A30" s="162"/>
      <c r="B30" s="163">
        <v>3</v>
      </c>
      <c r="C30" s="36" t="s">
        <v>61</v>
      </c>
      <c r="D30" s="23">
        <v>80.86</v>
      </c>
      <c r="E30" s="28">
        <v>4</v>
      </c>
      <c r="F30" s="164">
        <f t="shared" si="3"/>
        <v>68569.279999999999</v>
      </c>
      <c r="G30" s="29">
        <f t="shared" si="14"/>
        <v>10026.64</v>
      </c>
      <c r="H30" s="165">
        <f t="shared" si="15"/>
        <v>9056.32</v>
      </c>
      <c r="I30" s="29">
        <f t="shared" si="16"/>
        <v>10026.64</v>
      </c>
      <c r="J30" s="29">
        <f t="shared" si="10"/>
        <v>9703.2000000000007</v>
      </c>
      <c r="K30" s="29">
        <f t="shared" si="11"/>
        <v>10026.64</v>
      </c>
      <c r="L30" s="29">
        <f t="shared" si="12"/>
        <v>9703.2000000000007</v>
      </c>
      <c r="M30" s="29">
        <f t="shared" si="13"/>
        <v>10026.64</v>
      </c>
      <c r="N30" s="29">
        <v>0</v>
      </c>
      <c r="O30" s="29">
        <v>0</v>
      </c>
      <c r="P30" s="29">
        <v>0</v>
      </c>
      <c r="Q30" s="29">
        <v>0</v>
      </c>
      <c r="R30" s="166">
        <v>0</v>
      </c>
      <c r="S30" s="167">
        <v>212</v>
      </c>
      <c r="T30" s="16"/>
      <c r="U30" s="16"/>
      <c r="V30" s="16"/>
      <c r="W30" s="16"/>
      <c r="X30" s="16"/>
      <c r="Y30" s="16"/>
    </row>
    <row r="31" spans="1:25" ht="15.75" customHeight="1">
      <c r="A31" s="162"/>
      <c r="B31" s="163">
        <v>4</v>
      </c>
      <c r="C31" s="36" t="s">
        <v>38</v>
      </c>
      <c r="D31" s="23">
        <v>71.400000000000006</v>
      </c>
      <c r="E31" s="28">
        <v>4</v>
      </c>
      <c r="F31" s="164">
        <f t="shared" si="3"/>
        <v>60547.200000000004</v>
      </c>
      <c r="G31" s="29">
        <f t="shared" si="14"/>
        <v>8853.6</v>
      </c>
      <c r="H31" s="165">
        <f t="shared" si="15"/>
        <v>7996.8000000000011</v>
      </c>
      <c r="I31" s="29">
        <f t="shared" si="16"/>
        <v>8853.6</v>
      </c>
      <c r="J31" s="29">
        <f t="shared" si="10"/>
        <v>8568</v>
      </c>
      <c r="K31" s="29">
        <f t="shared" si="11"/>
        <v>8853.6</v>
      </c>
      <c r="L31" s="29">
        <f t="shared" si="12"/>
        <v>8568</v>
      </c>
      <c r="M31" s="29">
        <f t="shared" si="13"/>
        <v>8853.6</v>
      </c>
      <c r="N31" s="29">
        <v>0</v>
      </c>
      <c r="O31" s="29">
        <v>0</v>
      </c>
      <c r="P31" s="29">
        <v>0</v>
      </c>
      <c r="Q31" s="29">
        <v>0</v>
      </c>
      <c r="R31" s="166">
        <v>0</v>
      </c>
      <c r="S31" s="167">
        <v>212</v>
      </c>
      <c r="T31" s="16"/>
      <c r="U31" s="16"/>
      <c r="V31" s="16"/>
      <c r="W31" s="16"/>
      <c r="X31" s="16"/>
      <c r="Y31" s="16"/>
    </row>
    <row r="32" spans="1:25" ht="15.75" customHeight="1">
      <c r="A32" s="162"/>
      <c r="B32" s="163">
        <v>5</v>
      </c>
      <c r="C32" s="36" t="s">
        <v>45</v>
      </c>
      <c r="D32" s="23">
        <v>78.25</v>
      </c>
      <c r="E32" s="28">
        <v>1</v>
      </c>
      <c r="F32" s="164">
        <f t="shared" si="3"/>
        <v>16589</v>
      </c>
      <c r="G32" s="29">
        <f t="shared" si="14"/>
        <v>2425.75</v>
      </c>
      <c r="H32" s="165">
        <f t="shared" si="15"/>
        <v>2191</v>
      </c>
      <c r="I32" s="29">
        <f t="shared" si="16"/>
        <v>2425.75</v>
      </c>
      <c r="J32" s="29">
        <f t="shared" si="10"/>
        <v>2347.5</v>
      </c>
      <c r="K32" s="29">
        <f t="shared" si="11"/>
        <v>2425.75</v>
      </c>
      <c r="L32" s="29">
        <f t="shared" si="12"/>
        <v>2347.5</v>
      </c>
      <c r="M32" s="29">
        <f t="shared" si="13"/>
        <v>2425.75</v>
      </c>
      <c r="N32" s="29">
        <v>0</v>
      </c>
      <c r="O32" s="29">
        <v>0</v>
      </c>
      <c r="P32" s="29">
        <v>0</v>
      </c>
      <c r="Q32" s="29">
        <v>0</v>
      </c>
      <c r="R32" s="166">
        <v>0</v>
      </c>
      <c r="S32" s="167">
        <v>212</v>
      </c>
      <c r="T32" s="16"/>
      <c r="U32" s="16"/>
      <c r="V32" s="16"/>
      <c r="W32" s="16"/>
      <c r="X32" s="16"/>
      <c r="Y32" s="16"/>
    </row>
    <row r="33" spans="1:25" ht="15.75" customHeight="1">
      <c r="A33" s="162"/>
      <c r="B33" s="163">
        <v>6</v>
      </c>
      <c r="C33" s="36" t="s">
        <v>76</v>
      </c>
      <c r="D33" s="23">
        <v>72.540000000000006</v>
      </c>
      <c r="E33" s="28">
        <v>2</v>
      </c>
      <c r="F33" s="164">
        <f t="shared" si="3"/>
        <v>30756.960000000003</v>
      </c>
      <c r="G33" s="29">
        <f t="shared" si="14"/>
        <v>4497.4800000000005</v>
      </c>
      <c r="H33" s="165">
        <f t="shared" si="15"/>
        <v>4062.2400000000002</v>
      </c>
      <c r="I33" s="29">
        <f t="shared" si="16"/>
        <v>4497.4800000000005</v>
      </c>
      <c r="J33" s="29">
        <f t="shared" si="10"/>
        <v>4352.4000000000005</v>
      </c>
      <c r="K33" s="29">
        <f t="shared" si="11"/>
        <v>4497.4800000000005</v>
      </c>
      <c r="L33" s="29">
        <f t="shared" si="12"/>
        <v>4352.4000000000005</v>
      </c>
      <c r="M33" s="29">
        <f t="shared" si="13"/>
        <v>4497.4800000000005</v>
      </c>
      <c r="N33" s="29">
        <v>0</v>
      </c>
      <c r="O33" s="29">
        <v>0</v>
      </c>
      <c r="P33" s="29">
        <v>0</v>
      </c>
      <c r="Q33" s="29">
        <v>0</v>
      </c>
      <c r="R33" s="166">
        <v>0</v>
      </c>
      <c r="S33" s="167">
        <v>212</v>
      </c>
      <c r="T33" s="16"/>
      <c r="U33" s="16"/>
      <c r="V33" s="16"/>
      <c r="W33" s="16"/>
      <c r="X33" s="16"/>
      <c r="Y33" s="16"/>
    </row>
    <row r="34" spans="1:25" ht="15.75" customHeight="1">
      <c r="A34" s="162"/>
      <c r="B34" s="163">
        <v>7</v>
      </c>
      <c r="C34" s="36" t="s">
        <v>69</v>
      </c>
      <c r="D34" s="23">
        <v>73.59</v>
      </c>
      <c r="E34" s="28">
        <v>1</v>
      </c>
      <c r="F34" s="164">
        <f t="shared" si="3"/>
        <v>15601.08</v>
      </c>
      <c r="G34" s="29">
        <f t="shared" si="14"/>
        <v>2281.29</v>
      </c>
      <c r="H34" s="165">
        <f t="shared" si="15"/>
        <v>2060.52</v>
      </c>
      <c r="I34" s="29">
        <f t="shared" si="16"/>
        <v>2281.29</v>
      </c>
      <c r="J34" s="29">
        <f t="shared" si="10"/>
        <v>2207.7000000000003</v>
      </c>
      <c r="K34" s="29">
        <f t="shared" si="11"/>
        <v>2281.29</v>
      </c>
      <c r="L34" s="29">
        <f t="shared" si="12"/>
        <v>2207.7000000000003</v>
      </c>
      <c r="M34" s="29">
        <f t="shared" si="13"/>
        <v>2281.29</v>
      </c>
      <c r="N34" s="29">
        <v>0</v>
      </c>
      <c r="O34" s="29">
        <v>0</v>
      </c>
      <c r="P34" s="29">
        <v>0</v>
      </c>
      <c r="Q34" s="29">
        <v>0</v>
      </c>
      <c r="R34" s="166">
        <v>0</v>
      </c>
      <c r="S34" s="167">
        <v>212</v>
      </c>
      <c r="T34" s="16"/>
      <c r="U34" s="16"/>
      <c r="V34" s="16"/>
      <c r="W34" s="16"/>
      <c r="X34" s="16"/>
      <c r="Y34" s="16"/>
    </row>
    <row r="35" spans="1:25" ht="15.75" customHeight="1">
      <c r="A35" s="162"/>
      <c r="B35" s="163">
        <v>8</v>
      </c>
      <c r="C35" s="36" t="s">
        <v>132</v>
      </c>
      <c r="D35" s="23">
        <v>75.64</v>
      </c>
      <c r="E35" s="28">
        <v>5</v>
      </c>
      <c r="F35" s="164">
        <f t="shared" si="3"/>
        <v>80178.399999999994</v>
      </c>
      <c r="G35" s="29">
        <f t="shared" si="14"/>
        <v>11724.199999999999</v>
      </c>
      <c r="H35" s="165">
        <f t="shared" si="15"/>
        <v>10589.6</v>
      </c>
      <c r="I35" s="29">
        <f t="shared" si="16"/>
        <v>11724.199999999999</v>
      </c>
      <c r="J35" s="29">
        <f t="shared" si="10"/>
        <v>11346</v>
      </c>
      <c r="K35" s="29">
        <f t="shared" si="11"/>
        <v>11724.199999999999</v>
      </c>
      <c r="L35" s="29">
        <f t="shared" si="12"/>
        <v>11346</v>
      </c>
      <c r="M35" s="29">
        <f t="shared" si="13"/>
        <v>11724.199999999999</v>
      </c>
      <c r="N35" s="29">
        <v>0</v>
      </c>
      <c r="O35" s="29">
        <v>0</v>
      </c>
      <c r="P35" s="29">
        <v>0</v>
      </c>
      <c r="Q35" s="29">
        <v>0</v>
      </c>
      <c r="R35" s="166">
        <v>0</v>
      </c>
      <c r="S35" s="167">
        <v>212</v>
      </c>
      <c r="T35" s="16"/>
      <c r="U35" s="16"/>
      <c r="V35" s="16"/>
      <c r="W35" s="16"/>
      <c r="X35" s="16"/>
      <c r="Y35" s="16"/>
    </row>
    <row r="36" spans="1:25" ht="12.75" customHeight="1">
      <c r="A36" s="162"/>
      <c r="B36" s="163">
        <v>9</v>
      </c>
      <c r="C36" s="36" t="s">
        <v>65</v>
      </c>
      <c r="D36" s="23">
        <v>75.64</v>
      </c>
      <c r="E36" s="28">
        <v>2</v>
      </c>
      <c r="F36" s="164">
        <f t="shared" si="3"/>
        <v>32071.360000000001</v>
      </c>
      <c r="G36" s="29">
        <f t="shared" si="14"/>
        <v>4689.68</v>
      </c>
      <c r="H36" s="165">
        <f t="shared" si="15"/>
        <v>4235.84</v>
      </c>
      <c r="I36" s="29">
        <f t="shared" si="16"/>
        <v>4689.68</v>
      </c>
      <c r="J36" s="29">
        <f t="shared" si="10"/>
        <v>4538.3999999999996</v>
      </c>
      <c r="K36" s="29">
        <f t="shared" si="11"/>
        <v>4689.68</v>
      </c>
      <c r="L36" s="29">
        <f t="shared" si="12"/>
        <v>4538.3999999999996</v>
      </c>
      <c r="M36" s="29">
        <f t="shared" si="13"/>
        <v>4689.68</v>
      </c>
      <c r="N36" s="29">
        <v>0</v>
      </c>
      <c r="O36" s="29">
        <v>0</v>
      </c>
      <c r="P36" s="29">
        <v>0</v>
      </c>
      <c r="Q36" s="29">
        <v>0</v>
      </c>
      <c r="R36" s="166">
        <v>0</v>
      </c>
      <c r="S36" s="167">
        <v>212</v>
      </c>
      <c r="T36" s="16"/>
      <c r="U36" s="16"/>
      <c r="V36" s="16"/>
      <c r="W36" s="16"/>
      <c r="X36" s="16"/>
      <c r="Y36" s="16"/>
    </row>
    <row r="37" spans="1:25" ht="15.75" customHeight="1">
      <c r="A37" s="162"/>
      <c r="B37" s="163">
        <v>10</v>
      </c>
      <c r="C37" s="36" t="s">
        <v>76</v>
      </c>
      <c r="D37" s="23">
        <v>72.540000000000006</v>
      </c>
      <c r="E37" s="28">
        <v>1</v>
      </c>
      <c r="F37" s="164">
        <f t="shared" si="3"/>
        <v>6601.14</v>
      </c>
      <c r="G37" s="29">
        <v>0</v>
      </c>
      <c r="H37" s="165">
        <v>0</v>
      </c>
      <c r="I37" s="29">
        <v>0</v>
      </c>
      <c r="J37" s="29">
        <v>0</v>
      </c>
      <c r="K37" s="29">
        <f>E37*D37*30+D37*E37*31</f>
        <v>4424.9400000000005</v>
      </c>
      <c r="L37" s="29">
        <f t="shared" si="12"/>
        <v>2176.2000000000003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166">
        <v>0</v>
      </c>
      <c r="S37" s="167">
        <f>30+31+30</f>
        <v>91</v>
      </c>
      <c r="T37" s="16"/>
      <c r="U37" s="16"/>
      <c r="V37" s="16"/>
      <c r="W37" s="16"/>
      <c r="X37" s="16"/>
      <c r="Y37" s="16"/>
    </row>
    <row r="38" spans="1:25" ht="15.75" customHeight="1">
      <c r="A38" s="162"/>
      <c r="B38" s="163">
        <v>1</v>
      </c>
      <c r="C38" s="36" t="s">
        <v>37</v>
      </c>
      <c r="D38" s="23">
        <v>71.400000000000006</v>
      </c>
      <c r="E38" s="28">
        <v>1</v>
      </c>
      <c r="F38" s="164">
        <f t="shared" si="3"/>
        <v>10924.2</v>
      </c>
      <c r="G38" s="29">
        <v>0</v>
      </c>
      <c r="H38" s="165">
        <v>0</v>
      </c>
      <c r="I38" s="29">
        <v>0</v>
      </c>
      <c r="J38" s="29">
        <f>E38*D38*30+D38*E38*31</f>
        <v>4355.3999999999996</v>
      </c>
      <c r="K38" s="29">
        <f>E38*D38*31</f>
        <v>2213.4</v>
      </c>
      <c r="L38" s="29">
        <f t="shared" si="12"/>
        <v>2142</v>
      </c>
      <c r="M38" s="29">
        <f>E38*D38*31</f>
        <v>2213.4</v>
      </c>
      <c r="N38" s="29">
        <v>0</v>
      </c>
      <c r="O38" s="29">
        <v>0</v>
      </c>
      <c r="P38" s="29">
        <v>0</v>
      </c>
      <c r="Q38" s="29">
        <v>0</v>
      </c>
      <c r="R38" s="166">
        <v>0</v>
      </c>
      <c r="S38" s="167">
        <f t="shared" ref="S38:S41" si="17">31+30+31+30+31</f>
        <v>153</v>
      </c>
      <c r="T38" s="16"/>
      <c r="U38" s="16"/>
      <c r="V38" s="16"/>
      <c r="W38" s="16"/>
      <c r="X38" s="16"/>
      <c r="Y38" s="16"/>
    </row>
    <row r="39" spans="1:25" ht="15.75" customHeight="1">
      <c r="A39" s="177"/>
      <c r="B39" s="178">
        <v>1</v>
      </c>
      <c r="C39" s="179" t="s">
        <v>37</v>
      </c>
      <c r="D39" s="180">
        <v>71.400000000000006</v>
      </c>
      <c r="E39" s="181">
        <v>11</v>
      </c>
      <c r="F39" s="182">
        <f t="shared" si="3"/>
        <v>120166.20000000001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f t="shared" ref="N39:N41" si="18">+D39*E39*31</f>
        <v>24347.4</v>
      </c>
      <c r="O39" s="183">
        <f t="shared" ref="O39:O41" si="19">+D39*E39*30</f>
        <v>23562.000000000004</v>
      </c>
      <c r="P39" s="183">
        <f t="shared" ref="P39:P41" si="20">+D39*E39*31</f>
        <v>24347.4</v>
      </c>
      <c r="Q39" s="183">
        <f t="shared" ref="Q39:Q41" si="21">+D39*E39*30</f>
        <v>23562.000000000004</v>
      </c>
      <c r="R39" s="184">
        <f t="shared" ref="R39:R41" si="22">+D39*E39*31</f>
        <v>24347.4</v>
      </c>
      <c r="S39" s="185">
        <f t="shared" si="17"/>
        <v>153</v>
      </c>
      <c r="T39" s="186"/>
      <c r="U39" s="186"/>
      <c r="V39" s="186"/>
      <c r="W39" s="186"/>
      <c r="X39" s="186"/>
      <c r="Y39" s="186"/>
    </row>
    <row r="40" spans="1:25" ht="15.75" customHeight="1">
      <c r="A40" s="177"/>
      <c r="B40" s="178">
        <v>2</v>
      </c>
      <c r="C40" s="187" t="s">
        <v>71</v>
      </c>
      <c r="D40" s="180">
        <v>72.540000000000006</v>
      </c>
      <c r="E40" s="181">
        <v>1</v>
      </c>
      <c r="F40" s="182">
        <f t="shared" si="3"/>
        <v>11098.62</v>
      </c>
      <c r="G40" s="183">
        <v>0</v>
      </c>
      <c r="H40" s="183">
        <v>0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f t="shared" si="18"/>
        <v>2248.7400000000002</v>
      </c>
      <c r="O40" s="183">
        <f t="shared" si="19"/>
        <v>2176.2000000000003</v>
      </c>
      <c r="P40" s="183">
        <f t="shared" si="20"/>
        <v>2248.7400000000002</v>
      </c>
      <c r="Q40" s="183">
        <f t="shared" si="21"/>
        <v>2176.2000000000003</v>
      </c>
      <c r="R40" s="184">
        <f t="shared" si="22"/>
        <v>2248.7400000000002</v>
      </c>
      <c r="S40" s="185">
        <f t="shared" si="17"/>
        <v>153</v>
      </c>
      <c r="T40" s="186"/>
      <c r="U40" s="186"/>
      <c r="V40" s="186"/>
      <c r="W40" s="186"/>
      <c r="X40" s="186"/>
      <c r="Y40" s="186"/>
    </row>
    <row r="41" spans="1:25" ht="15.75" customHeight="1">
      <c r="A41" s="177"/>
      <c r="B41" s="178">
        <v>3</v>
      </c>
      <c r="C41" s="187" t="s">
        <v>61</v>
      </c>
      <c r="D41" s="180">
        <v>80.86</v>
      </c>
      <c r="E41" s="181">
        <v>3</v>
      </c>
      <c r="F41" s="182">
        <f t="shared" si="3"/>
        <v>37114.74</v>
      </c>
      <c r="G41" s="183">
        <v>0</v>
      </c>
      <c r="H41" s="183">
        <v>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f t="shared" si="18"/>
        <v>7519.98</v>
      </c>
      <c r="O41" s="183">
        <f t="shared" si="19"/>
        <v>7277.4</v>
      </c>
      <c r="P41" s="183">
        <f t="shared" si="20"/>
        <v>7519.98</v>
      </c>
      <c r="Q41" s="183">
        <f t="shared" si="21"/>
        <v>7277.4</v>
      </c>
      <c r="R41" s="184">
        <f t="shared" si="22"/>
        <v>7519.98</v>
      </c>
      <c r="S41" s="185">
        <f t="shared" si="17"/>
        <v>153</v>
      </c>
      <c r="T41" s="186"/>
      <c r="U41" s="186"/>
      <c r="V41" s="186"/>
      <c r="W41" s="186"/>
      <c r="X41" s="186"/>
      <c r="Y41" s="186"/>
    </row>
    <row r="42" spans="1:25" ht="15.75" customHeight="1">
      <c r="A42" s="162"/>
      <c r="B42" s="163">
        <v>3</v>
      </c>
      <c r="C42" s="36" t="s">
        <v>61</v>
      </c>
      <c r="D42" s="23">
        <v>80.86</v>
      </c>
      <c r="E42" s="28">
        <v>1</v>
      </c>
      <c r="F42" s="164">
        <f t="shared" si="3"/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166">
        <v>0</v>
      </c>
      <c r="S42" s="167">
        <v>0</v>
      </c>
      <c r="T42" s="16"/>
      <c r="U42" s="16"/>
      <c r="V42" s="16"/>
      <c r="W42" s="16"/>
      <c r="X42" s="16"/>
      <c r="Y42" s="16"/>
    </row>
    <row r="43" spans="1:25" ht="15.75" customHeight="1">
      <c r="A43" s="177"/>
      <c r="B43" s="178">
        <v>4</v>
      </c>
      <c r="C43" s="187" t="s">
        <v>38</v>
      </c>
      <c r="D43" s="180">
        <v>71.400000000000006</v>
      </c>
      <c r="E43" s="181">
        <v>4</v>
      </c>
      <c r="F43" s="182">
        <f t="shared" si="3"/>
        <v>43696.800000000003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0</v>
      </c>
      <c r="N43" s="183">
        <f t="shared" ref="N43:N45" si="23">+D43*E43*31</f>
        <v>8853.6</v>
      </c>
      <c r="O43" s="183">
        <f t="shared" ref="O43:O45" si="24">+D43*E43*30</f>
        <v>8568</v>
      </c>
      <c r="P43" s="183">
        <f t="shared" ref="P43:P45" si="25">+D43*E43*31</f>
        <v>8853.6</v>
      </c>
      <c r="Q43" s="183">
        <f t="shared" ref="Q43:Q45" si="26">+D43*E43*30</f>
        <v>8568</v>
      </c>
      <c r="R43" s="184">
        <f t="shared" ref="R43:R45" si="27">+D43*E43*31</f>
        <v>8853.6</v>
      </c>
      <c r="S43" s="185">
        <f t="shared" ref="S43:S45" si="28">31+30+31+30+31</f>
        <v>153</v>
      </c>
      <c r="T43" s="186"/>
      <c r="U43" s="186"/>
      <c r="V43" s="186"/>
      <c r="W43" s="186"/>
      <c r="X43" s="186"/>
      <c r="Y43" s="186"/>
    </row>
    <row r="44" spans="1:25" ht="15.75" customHeight="1">
      <c r="A44" s="177"/>
      <c r="B44" s="178">
        <v>5</v>
      </c>
      <c r="C44" s="187" t="s">
        <v>45</v>
      </c>
      <c r="D44" s="180">
        <v>78.25</v>
      </c>
      <c r="E44" s="181">
        <v>1</v>
      </c>
      <c r="F44" s="182">
        <f t="shared" si="3"/>
        <v>11972.25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f t="shared" si="23"/>
        <v>2425.75</v>
      </c>
      <c r="O44" s="183">
        <f t="shared" si="24"/>
        <v>2347.5</v>
      </c>
      <c r="P44" s="183">
        <f t="shared" si="25"/>
        <v>2425.75</v>
      </c>
      <c r="Q44" s="183">
        <f t="shared" si="26"/>
        <v>2347.5</v>
      </c>
      <c r="R44" s="184">
        <f t="shared" si="27"/>
        <v>2425.75</v>
      </c>
      <c r="S44" s="185">
        <f t="shared" si="28"/>
        <v>153</v>
      </c>
      <c r="T44" s="186"/>
      <c r="U44" s="186"/>
      <c r="V44" s="186"/>
      <c r="W44" s="186"/>
      <c r="X44" s="186"/>
      <c r="Y44" s="186"/>
    </row>
    <row r="45" spans="1:25" ht="15.75" customHeight="1">
      <c r="A45" s="177"/>
      <c r="B45" s="178">
        <v>6</v>
      </c>
      <c r="C45" s="187" t="s">
        <v>76</v>
      </c>
      <c r="D45" s="180">
        <v>72.540000000000006</v>
      </c>
      <c r="E45" s="181">
        <v>1</v>
      </c>
      <c r="F45" s="182">
        <f t="shared" si="3"/>
        <v>11098.62</v>
      </c>
      <c r="G45" s="183">
        <v>0</v>
      </c>
      <c r="H45" s="183">
        <v>0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f t="shared" si="23"/>
        <v>2248.7400000000002</v>
      </c>
      <c r="O45" s="183">
        <f t="shared" si="24"/>
        <v>2176.2000000000003</v>
      </c>
      <c r="P45" s="183">
        <f t="shared" si="25"/>
        <v>2248.7400000000002</v>
      </c>
      <c r="Q45" s="183">
        <f t="shared" si="26"/>
        <v>2176.2000000000003</v>
      </c>
      <c r="R45" s="184">
        <f t="shared" si="27"/>
        <v>2248.7400000000002</v>
      </c>
      <c r="S45" s="185">
        <f t="shared" si="28"/>
        <v>153</v>
      </c>
      <c r="T45" s="186"/>
      <c r="U45" s="186"/>
      <c r="V45" s="186"/>
      <c r="W45" s="186"/>
      <c r="X45" s="186"/>
      <c r="Y45" s="186"/>
    </row>
    <row r="46" spans="1:25" ht="15.75" customHeight="1">
      <c r="A46" s="162"/>
      <c r="B46" s="163">
        <v>6</v>
      </c>
      <c r="C46" s="36" t="s">
        <v>76</v>
      </c>
      <c r="D46" s="23">
        <v>72.540000000000006</v>
      </c>
      <c r="E46" s="28">
        <v>1</v>
      </c>
      <c r="F46" s="164">
        <f t="shared" si="3"/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166">
        <v>0</v>
      </c>
      <c r="S46" s="167">
        <v>0</v>
      </c>
      <c r="T46" s="16"/>
      <c r="U46" s="16"/>
      <c r="V46" s="16"/>
      <c r="W46" s="16"/>
      <c r="X46" s="16"/>
      <c r="Y46" s="16"/>
    </row>
    <row r="47" spans="1:25" ht="15.75" customHeight="1">
      <c r="A47" s="177"/>
      <c r="B47" s="178">
        <v>7</v>
      </c>
      <c r="C47" s="187" t="s">
        <v>69</v>
      </c>
      <c r="D47" s="180">
        <v>73.59</v>
      </c>
      <c r="E47" s="181">
        <v>1</v>
      </c>
      <c r="F47" s="182">
        <f t="shared" si="3"/>
        <v>11259.27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f t="shared" ref="N47:N50" si="29">+D47*E47*31</f>
        <v>2281.29</v>
      </c>
      <c r="O47" s="183">
        <f t="shared" ref="O47:O51" si="30">+D47*E47*30</f>
        <v>2207.7000000000003</v>
      </c>
      <c r="P47" s="183">
        <f t="shared" ref="P47:P49" si="31">+D47*E47*31</f>
        <v>2281.29</v>
      </c>
      <c r="Q47" s="183">
        <f t="shared" ref="Q47:Q49" si="32">+D47*E47*30</f>
        <v>2207.7000000000003</v>
      </c>
      <c r="R47" s="184">
        <f t="shared" ref="R47:R49" si="33">+D47*E47*31</f>
        <v>2281.29</v>
      </c>
      <c r="S47" s="185">
        <f t="shared" ref="S47:S49" si="34">31+30+31+30+31</f>
        <v>153</v>
      </c>
      <c r="T47" s="186"/>
      <c r="U47" s="186"/>
      <c r="V47" s="186"/>
      <c r="W47" s="186"/>
      <c r="X47" s="186"/>
      <c r="Y47" s="186"/>
    </row>
    <row r="48" spans="1:25" ht="15.75" customHeight="1">
      <c r="A48" s="177"/>
      <c r="B48" s="178">
        <v>8</v>
      </c>
      <c r="C48" s="187" t="s">
        <v>132</v>
      </c>
      <c r="D48" s="180">
        <v>75.64</v>
      </c>
      <c r="E48" s="181">
        <v>5</v>
      </c>
      <c r="F48" s="182">
        <f t="shared" si="3"/>
        <v>57864.6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f t="shared" si="29"/>
        <v>11724.199999999999</v>
      </c>
      <c r="O48" s="183">
        <f t="shared" si="30"/>
        <v>11346</v>
      </c>
      <c r="P48" s="183">
        <f t="shared" si="31"/>
        <v>11724.199999999999</v>
      </c>
      <c r="Q48" s="183">
        <f t="shared" si="32"/>
        <v>11346</v>
      </c>
      <c r="R48" s="184">
        <f t="shared" si="33"/>
        <v>11724.199999999999</v>
      </c>
      <c r="S48" s="185">
        <f t="shared" si="34"/>
        <v>153</v>
      </c>
      <c r="T48" s="186"/>
      <c r="U48" s="186"/>
      <c r="V48" s="186"/>
      <c r="W48" s="186"/>
      <c r="X48" s="186"/>
      <c r="Y48" s="186"/>
    </row>
    <row r="49" spans="1:25" ht="12.75" customHeight="1">
      <c r="A49" s="177"/>
      <c r="B49" s="178">
        <v>9</v>
      </c>
      <c r="C49" s="187" t="s">
        <v>65</v>
      </c>
      <c r="D49" s="180">
        <v>75.64</v>
      </c>
      <c r="E49" s="181">
        <v>2</v>
      </c>
      <c r="F49" s="182">
        <f t="shared" si="3"/>
        <v>23145.84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f t="shared" si="29"/>
        <v>4689.68</v>
      </c>
      <c r="O49" s="183">
        <f t="shared" si="30"/>
        <v>4538.3999999999996</v>
      </c>
      <c r="P49" s="183">
        <f t="shared" si="31"/>
        <v>4689.68</v>
      </c>
      <c r="Q49" s="183">
        <f t="shared" si="32"/>
        <v>4538.3999999999996</v>
      </c>
      <c r="R49" s="184">
        <f t="shared" si="33"/>
        <v>4689.68</v>
      </c>
      <c r="S49" s="185">
        <f t="shared" si="34"/>
        <v>153</v>
      </c>
      <c r="T49" s="186"/>
      <c r="U49" s="186"/>
      <c r="V49" s="186"/>
      <c r="W49" s="186"/>
      <c r="X49" s="186"/>
      <c r="Y49" s="186"/>
    </row>
    <row r="50" spans="1:25" ht="15.75" customHeight="1">
      <c r="A50" s="177"/>
      <c r="B50" s="188">
        <v>12</v>
      </c>
      <c r="C50" s="189" t="s">
        <v>76</v>
      </c>
      <c r="D50" s="190">
        <v>72.540000000000006</v>
      </c>
      <c r="E50" s="191">
        <v>1</v>
      </c>
      <c r="F50" s="192">
        <f t="shared" si="3"/>
        <v>6673.68</v>
      </c>
      <c r="G50" s="193">
        <v>0</v>
      </c>
      <c r="H50" s="194">
        <v>0</v>
      </c>
      <c r="I50" s="193">
        <v>0</v>
      </c>
      <c r="J50" s="193">
        <v>0</v>
      </c>
      <c r="K50" s="193">
        <v>0</v>
      </c>
      <c r="L50" s="193">
        <v>0</v>
      </c>
      <c r="M50" s="193">
        <f>E50*D50*31</f>
        <v>2248.7400000000002</v>
      </c>
      <c r="N50" s="193">
        <f t="shared" si="29"/>
        <v>2248.7400000000002</v>
      </c>
      <c r="O50" s="193">
        <f t="shared" si="30"/>
        <v>2176.2000000000003</v>
      </c>
      <c r="P50" s="193">
        <v>0</v>
      </c>
      <c r="Q50" s="193">
        <v>0</v>
      </c>
      <c r="R50" s="195">
        <v>0</v>
      </c>
      <c r="S50" s="185">
        <f t="shared" ref="S50:S51" si="35">31+31+30</f>
        <v>92</v>
      </c>
      <c r="T50" s="186"/>
      <c r="U50" s="186"/>
      <c r="V50" s="186"/>
      <c r="W50" s="186"/>
      <c r="X50" s="186"/>
      <c r="Y50" s="186"/>
    </row>
    <row r="51" spans="1:25" ht="15.75" customHeight="1">
      <c r="A51" s="177"/>
      <c r="B51" s="178">
        <v>1</v>
      </c>
      <c r="C51" s="187" t="s">
        <v>37</v>
      </c>
      <c r="D51" s="180">
        <v>71.400000000000006</v>
      </c>
      <c r="E51" s="181">
        <v>1</v>
      </c>
      <c r="F51" s="182">
        <f t="shared" si="3"/>
        <v>6568.8</v>
      </c>
      <c r="G51" s="183">
        <v>0</v>
      </c>
      <c r="H51" s="196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f>+D51*E51*62</f>
        <v>4426.8</v>
      </c>
      <c r="O51" s="183">
        <f t="shared" si="30"/>
        <v>2142</v>
      </c>
      <c r="P51" s="183">
        <v>0</v>
      </c>
      <c r="Q51" s="183">
        <v>0</v>
      </c>
      <c r="R51" s="184">
        <v>0</v>
      </c>
      <c r="S51" s="185">
        <f t="shared" si="35"/>
        <v>92</v>
      </c>
      <c r="T51" s="186"/>
      <c r="U51" s="186"/>
      <c r="V51" s="186"/>
      <c r="W51" s="186"/>
      <c r="X51" s="186"/>
      <c r="Y51" s="186"/>
    </row>
    <row r="52" spans="1:25" ht="15.75" customHeight="1">
      <c r="A52" s="177"/>
      <c r="B52" s="178">
        <v>11</v>
      </c>
      <c r="C52" s="187" t="s">
        <v>38</v>
      </c>
      <c r="D52" s="180">
        <v>71.400000000000006</v>
      </c>
      <c r="E52" s="181">
        <v>1</v>
      </c>
      <c r="F52" s="182">
        <f t="shared" si="3"/>
        <v>6568.8</v>
      </c>
      <c r="G52" s="183">
        <v>0</v>
      </c>
      <c r="H52" s="196">
        <v>0</v>
      </c>
      <c r="I52" s="183">
        <v>0</v>
      </c>
      <c r="J52" s="183">
        <v>0</v>
      </c>
      <c r="K52" s="183">
        <v>0</v>
      </c>
      <c r="L52" s="183">
        <v>0</v>
      </c>
      <c r="M52" s="183">
        <f>+D52*E52*61</f>
        <v>4355.4000000000005</v>
      </c>
      <c r="N52" s="183">
        <f>+D52*E52*31</f>
        <v>2213.4</v>
      </c>
      <c r="O52" s="183">
        <v>0</v>
      </c>
      <c r="P52" s="183">
        <v>0</v>
      </c>
      <c r="Q52" s="183">
        <v>0</v>
      </c>
      <c r="R52" s="184">
        <v>0</v>
      </c>
      <c r="S52" s="185">
        <f>30+31+31</f>
        <v>92</v>
      </c>
      <c r="T52" s="186"/>
      <c r="U52" s="186"/>
      <c r="V52" s="186"/>
      <c r="W52" s="186"/>
      <c r="X52" s="186"/>
      <c r="Y52" s="186"/>
    </row>
    <row r="53" spans="1:25" ht="15.75" customHeight="1">
      <c r="A53" s="94"/>
      <c r="B53" s="168"/>
      <c r="C53" s="169" t="s">
        <v>133</v>
      </c>
      <c r="D53" s="170"/>
      <c r="E53" s="171"/>
      <c r="F53" s="172">
        <f>890344-SUM(F25:F52)-10880</f>
        <v>32512.279999999795</v>
      </c>
      <c r="G53" s="197"/>
      <c r="H53" s="198"/>
      <c r="I53" s="173"/>
      <c r="J53" s="173"/>
      <c r="K53" s="199"/>
      <c r="L53" s="173"/>
      <c r="M53" s="173"/>
      <c r="N53" s="173"/>
      <c r="O53" s="173"/>
      <c r="P53" s="173"/>
      <c r="Q53" s="173"/>
      <c r="R53" s="175">
        <f>F53</f>
        <v>32512.279999999795</v>
      </c>
      <c r="S53" s="81"/>
    </row>
    <row r="54" spans="1:25" ht="15.75" customHeight="1">
      <c r="A54" s="94"/>
      <c r="B54" s="200"/>
      <c r="C54" s="456" t="s">
        <v>35</v>
      </c>
      <c r="D54" s="457"/>
      <c r="E54" s="201"/>
      <c r="F54" s="202"/>
      <c r="G54" s="203"/>
      <c r="H54" s="204"/>
      <c r="I54" s="203"/>
      <c r="J54" s="203"/>
      <c r="K54" s="203"/>
      <c r="L54" s="203"/>
      <c r="M54" s="203"/>
      <c r="N54" s="203"/>
      <c r="O54" s="203"/>
      <c r="P54" s="203"/>
      <c r="Q54" s="203"/>
      <c r="R54" s="205"/>
      <c r="S54" s="81"/>
    </row>
    <row r="55" spans="1:25" ht="28.5" customHeight="1">
      <c r="A55" s="94"/>
      <c r="B55" s="206"/>
      <c r="C55" s="458" t="s">
        <v>134</v>
      </c>
      <c r="D55" s="415"/>
      <c r="E55" s="207" t="e">
        <f t="shared" ref="E55:R55" si="36">E57+#REF!</f>
        <v>#REF!</v>
      </c>
      <c r="F55" s="208" t="e">
        <f t="shared" si="36"/>
        <v>#REF!</v>
      </c>
      <c r="G55" s="209" t="e">
        <f t="shared" si="36"/>
        <v>#REF!</v>
      </c>
      <c r="H55" s="209" t="e">
        <f t="shared" si="36"/>
        <v>#REF!</v>
      </c>
      <c r="I55" s="209" t="e">
        <f t="shared" si="36"/>
        <v>#REF!</v>
      </c>
      <c r="J55" s="209" t="e">
        <f t="shared" si="36"/>
        <v>#REF!</v>
      </c>
      <c r="K55" s="209" t="e">
        <f t="shared" si="36"/>
        <v>#REF!</v>
      </c>
      <c r="L55" s="209" t="e">
        <f t="shared" si="36"/>
        <v>#REF!</v>
      </c>
      <c r="M55" s="209" t="e">
        <f t="shared" si="36"/>
        <v>#REF!</v>
      </c>
      <c r="N55" s="209" t="e">
        <f t="shared" si="36"/>
        <v>#REF!</v>
      </c>
      <c r="O55" s="209" t="e">
        <f t="shared" si="36"/>
        <v>#REF!</v>
      </c>
      <c r="P55" s="209" t="e">
        <f t="shared" si="36"/>
        <v>#REF!</v>
      </c>
      <c r="Q55" s="209" t="e">
        <f t="shared" si="36"/>
        <v>#REF!</v>
      </c>
      <c r="R55" s="210" t="e">
        <f t="shared" si="36"/>
        <v>#REF!</v>
      </c>
      <c r="S55" s="81" t="e">
        <f>F55-SUM(G55:R55)</f>
        <v>#REF!</v>
      </c>
    </row>
    <row r="56" spans="1:25" ht="15.75" customHeight="1">
      <c r="A56" s="94"/>
      <c r="B56" s="206"/>
      <c r="C56" s="211"/>
      <c r="D56" s="211"/>
      <c r="E56" s="212"/>
      <c r="F56" s="213" t="e">
        <f>+F58+#REF!</f>
        <v>#REF!</v>
      </c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5"/>
      <c r="S56" s="81"/>
    </row>
    <row r="57" spans="1:25" ht="30.75" customHeight="1">
      <c r="A57" s="94"/>
      <c r="B57" s="168"/>
      <c r="C57" s="459" t="s">
        <v>135</v>
      </c>
      <c r="D57" s="432"/>
      <c r="E57" s="216">
        <f t="shared" ref="E57:R57" si="37">SUM(E60:E66)</f>
        <v>7</v>
      </c>
      <c r="F57" s="217">
        <f t="shared" si="37"/>
        <v>70887.900000000009</v>
      </c>
      <c r="G57" s="218">
        <f t="shared" si="37"/>
        <v>4462.1400000000003</v>
      </c>
      <c r="H57" s="218">
        <f t="shared" si="37"/>
        <v>7100.52</v>
      </c>
      <c r="I57" s="218">
        <f t="shared" si="37"/>
        <v>6675.5400000000009</v>
      </c>
      <c r="J57" s="218">
        <f t="shared" si="37"/>
        <v>6460.2000000000007</v>
      </c>
      <c r="K57" s="218">
        <f t="shared" si="37"/>
        <v>6675.5400000000009</v>
      </c>
      <c r="L57" s="218">
        <f t="shared" si="37"/>
        <v>6460.2000000000007</v>
      </c>
      <c r="M57" s="218">
        <f t="shared" si="37"/>
        <v>6675.5400000000009</v>
      </c>
      <c r="N57" s="218">
        <f t="shared" si="37"/>
        <v>6675.5400000000009</v>
      </c>
      <c r="O57" s="218">
        <f t="shared" si="37"/>
        <v>6460.2000000000007</v>
      </c>
      <c r="P57" s="218">
        <f t="shared" si="37"/>
        <v>4462.1400000000003</v>
      </c>
      <c r="Q57" s="218">
        <f t="shared" si="37"/>
        <v>4318.2000000000007</v>
      </c>
      <c r="R57" s="219">
        <f t="shared" si="37"/>
        <v>4462.1400000000003</v>
      </c>
      <c r="S57" s="81">
        <f>F57-SUM(G57:R57)</f>
        <v>0</v>
      </c>
    </row>
    <row r="58" spans="1:25" ht="15.75" customHeight="1">
      <c r="A58" s="94"/>
      <c r="B58" s="220"/>
      <c r="C58" s="221"/>
      <c r="D58" s="221"/>
      <c r="E58" s="216"/>
      <c r="F58" s="217">
        <f>SUM(F60:F66)</f>
        <v>70887.900000000009</v>
      </c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3"/>
      <c r="S58" s="81"/>
    </row>
    <row r="59" spans="1:25" ht="17.25" customHeight="1">
      <c r="A59" s="94"/>
      <c r="B59" s="220"/>
      <c r="C59" s="224"/>
      <c r="D59" s="224"/>
      <c r="E59" s="157" t="s">
        <v>131</v>
      </c>
      <c r="F59" s="158">
        <v>0</v>
      </c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3"/>
      <c r="S59" s="81"/>
    </row>
    <row r="60" spans="1:25" ht="15.75" customHeight="1">
      <c r="A60" s="94"/>
      <c r="B60" s="225">
        <v>1</v>
      </c>
      <c r="C60" s="226" t="s">
        <v>36</v>
      </c>
      <c r="D60" s="227">
        <v>72.540000000000006</v>
      </c>
      <c r="E60" s="228">
        <v>1</v>
      </c>
      <c r="F60" s="229">
        <f t="shared" ref="F60:F70" si="38">+E60*S60*D60</f>
        <v>15378.480000000001</v>
      </c>
      <c r="G60" s="230">
        <f t="shared" ref="G60:G61" si="39">E60*D60*31</f>
        <v>2248.7400000000002</v>
      </c>
      <c r="H60" s="231">
        <f t="shared" ref="H60:H61" si="40">E60*D60*28</f>
        <v>2031.1200000000001</v>
      </c>
      <c r="I60" s="230">
        <f t="shared" ref="I60:I62" si="41">E60*D60*31</f>
        <v>2248.7400000000002</v>
      </c>
      <c r="J60" s="230">
        <f t="shared" ref="J60:J61" si="42">E60*D60*30</f>
        <v>2176.2000000000003</v>
      </c>
      <c r="K60" s="230">
        <f t="shared" ref="K60:K61" si="43">E60*D60*31</f>
        <v>2248.7400000000002</v>
      </c>
      <c r="L60" s="230">
        <f t="shared" ref="L60:L61" si="44">E60*D60*30</f>
        <v>2176.2000000000003</v>
      </c>
      <c r="M60" s="230">
        <f t="shared" ref="M60:M61" si="45">E60*D60*31</f>
        <v>2248.7400000000002</v>
      </c>
      <c r="N60" s="173">
        <v>0</v>
      </c>
      <c r="O60" s="173">
        <v>0</v>
      </c>
      <c r="P60" s="173">
        <v>0</v>
      </c>
      <c r="Q60" s="173">
        <v>0</v>
      </c>
      <c r="R60" s="175">
        <v>0</v>
      </c>
      <c r="S60" s="176">
        <v>212</v>
      </c>
    </row>
    <row r="61" spans="1:25" ht="15.75" customHeight="1">
      <c r="A61" s="94"/>
      <c r="B61" s="168">
        <v>2</v>
      </c>
      <c r="C61" s="169" t="s">
        <v>37</v>
      </c>
      <c r="D61" s="170">
        <v>71.400000000000006</v>
      </c>
      <c r="E61" s="171">
        <v>1</v>
      </c>
      <c r="F61" s="172">
        <f t="shared" si="38"/>
        <v>15136.800000000001</v>
      </c>
      <c r="G61" s="173">
        <f t="shared" si="39"/>
        <v>2213.4</v>
      </c>
      <c r="H61" s="174">
        <f t="shared" si="40"/>
        <v>1999.2000000000003</v>
      </c>
      <c r="I61" s="173">
        <f t="shared" si="41"/>
        <v>2213.4</v>
      </c>
      <c r="J61" s="173">
        <f t="shared" si="42"/>
        <v>2142</v>
      </c>
      <c r="K61" s="173">
        <f t="shared" si="43"/>
        <v>2213.4</v>
      </c>
      <c r="L61" s="173">
        <f t="shared" si="44"/>
        <v>2142</v>
      </c>
      <c r="M61" s="173">
        <f t="shared" si="45"/>
        <v>2213.4</v>
      </c>
      <c r="N61" s="173">
        <v>0</v>
      </c>
      <c r="O61" s="173">
        <v>0</v>
      </c>
      <c r="P61" s="173">
        <v>0</v>
      </c>
      <c r="Q61" s="173">
        <v>0</v>
      </c>
      <c r="R61" s="175">
        <v>0</v>
      </c>
      <c r="S61" s="176">
        <v>212</v>
      </c>
    </row>
    <row r="62" spans="1:25" ht="15.75" customHeight="1">
      <c r="A62" s="94"/>
      <c r="B62" s="168">
        <v>2</v>
      </c>
      <c r="C62" s="169" t="s">
        <v>38</v>
      </c>
      <c r="D62" s="170">
        <v>71.400000000000006</v>
      </c>
      <c r="E62" s="171">
        <v>1</v>
      </c>
      <c r="F62" s="172">
        <f t="shared" si="38"/>
        <v>5283.6</v>
      </c>
      <c r="G62" s="173">
        <v>0</v>
      </c>
      <c r="H62" s="174">
        <f>E62*D62*28+D62*E62*15</f>
        <v>3070.2000000000003</v>
      </c>
      <c r="I62" s="173">
        <f t="shared" si="41"/>
        <v>2213.4</v>
      </c>
      <c r="J62" s="173">
        <v>0</v>
      </c>
      <c r="K62" s="173">
        <v>0</v>
      </c>
      <c r="L62" s="173">
        <v>0</v>
      </c>
      <c r="M62" s="173">
        <v>0</v>
      </c>
      <c r="N62" s="173">
        <v>0</v>
      </c>
      <c r="O62" s="173">
        <v>0</v>
      </c>
      <c r="P62" s="173">
        <v>0</v>
      </c>
      <c r="Q62" s="173">
        <v>0</v>
      </c>
      <c r="R62" s="175">
        <v>0</v>
      </c>
      <c r="S62" s="176">
        <f>15+28+31</f>
        <v>74</v>
      </c>
      <c r="T62" s="61"/>
      <c r="U62" s="61"/>
      <c r="V62" s="61"/>
      <c r="W62" s="61"/>
      <c r="X62" s="61"/>
      <c r="Y62" s="61"/>
    </row>
    <row r="63" spans="1:25" ht="15.75" customHeight="1">
      <c r="A63" s="94"/>
      <c r="B63" s="168">
        <v>3</v>
      </c>
      <c r="C63" s="169" t="s">
        <v>38</v>
      </c>
      <c r="D63" s="170">
        <v>71.400000000000006</v>
      </c>
      <c r="E63" s="171">
        <v>1</v>
      </c>
      <c r="F63" s="172">
        <f t="shared" si="38"/>
        <v>6497.4000000000005</v>
      </c>
      <c r="G63" s="173">
        <v>0</v>
      </c>
      <c r="H63" s="174">
        <v>0</v>
      </c>
      <c r="I63" s="173">
        <v>0</v>
      </c>
      <c r="J63" s="173">
        <f>E63*D63*30</f>
        <v>2142</v>
      </c>
      <c r="K63" s="173">
        <f>E63*D63*31</f>
        <v>2213.4</v>
      </c>
      <c r="L63" s="173">
        <f>E63*D63*30</f>
        <v>2142</v>
      </c>
      <c r="M63" s="173">
        <v>0</v>
      </c>
      <c r="N63" s="173">
        <v>0</v>
      </c>
      <c r="O63" s="173">
        <v>0</v>
      </c>
      <c r="P63" s="173">
        <v>0</v>
      </c>
      <c r="Q63" s="173">
        <v>0</v>
      </c>
      <c r="R63" s="175">
        <v>0</v>
      </c>
      <c r="S63" s="176">
        <f>30+31+30</f>
        <v>91</v>
      </c>
      <c r="T63" s="61"/>
      <c r="U63" s="61"/>
      <c r="V63" s="61"/>
      <c r="W63" s="61"/>
      <c r="X63" s="61"/>
      <c r="Y63" s="61"/>
    </row>
    <row r="64" spans="1:25" ht="15.75" customHeight="1">
      <c r="A64" s="177"/>
      <c r="B64" s="188">
        <v>1</v>
      </c>
      <c r="C64" s="189" t="s">
        <v>36</v>
      </c>
      <c r="D64" s="190">
        <v>72.540000000000006</v>
      </c>
      <c r="E64" s="191">
        <v>1</v>
      </c>
      <c r="F64" s="192">
        <f t="shared" si="38"/>
        <v>11098.62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83">
        <f t="shared" ref="N64:N66" si="46">+D64*E64*31</f>
        <v>2248.7400000000002</v>
      </c>
      <c r="O64" s="183">
        <f t="shared" ref="O64:O66" si="47">+D64*E64*30</f>
        <v>2176.2000000000003</v>
      </c>
      <c r="P64" s="183">
        <f t="shared" ref="P64:P65" si="48">+D64*E64*31</f>
        <v>2248.7400000000002</v>
      </c>
      <c r="Q64" s="183">
        <f t="shared" ref="Q64:Q65" si="49">+D64*E64*30</f>
        <v>2176.2000000000003</v>
      </c>
      <c r="R64" s="184">
        <f t="shared" ref="R64:R65" si="50">+D64*E64*31</f>
        <v>2248.7400000000002</v>
      </c>
      <c r="S64" s="185">
        <f t="shared" ref="S64:S65" si="51">31+30+31+30+31</f>
        <v>153</v>
      </c>
      <c r="T64" s="186"/>
      <c r="U64" s="186"/>
      <c r="V64" s="186"/>
      <c r="W64" s="186"/>
      <c r="X64" s="186"/>
      <c r="Y64" s="186"/>
    </row>
    <row r="65" spans="1:25" ht="15.75" customHeight="1">
      <c r="A65" s="177"/>
      <c r="B65" s="178">
        <v>2</v>
      </c>
      <c r="C65" s="187" t="s">
        <v>37</v>
      </c>
      <c r="D65" s="180">
        <v>71.400000000000006</v>
      </c>
      <c r="E65" s="181">
        <v>1</v>
      </c>
      <c r="F65" s="182">
        <f t="shared" si="38"/>
        <v>10924.2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83">
        <f t="shared" si="46"/>
        <v>2213.4</v>
      </c>
      <c r="O65" s="183">
        <f t="shared" si="47"/>
        <v>2142</v>
      </c>
      <c r="P65" s="183">
        <f t="shared" si="48"/>
        <v>2213.4</v>
      </c>
      <c r="Q65" s="183">
        <f t="shared" si="49"/>
        <v>2142</v>
      </c>
      <c r="R65" s="184">
        <f t="shared" si="50"/>
        <v>2213.4</v>
      </c>
      <c r="S65" s="185">
        <f t="shared" si="51"/>
        <v>153</v>
      </c>
      <c r="T65" s="186"/>
      <c r="U65" s="186"/>
      <c r="V65" s="186"/>
      <c r="W65" s="186"/>
      <c r="X65" s="186"/>
      <c r="Y65" s="186"/>
    </row>
    <row r="66" spans="1:25" ht="15.75" customHeight="1">
      <c r="A66" s="177"/>
      <c r="B66" s="178">
        <v>4</v>
      </c>
      <c r="C66" s="187" t="s">
        <v>38</v>
      </c>
      <c r="D66" s="180">
        <v>71.400000000000006</v>
      </c>
      <c r="E66" s="181">
        <v>1</v>
      </c>
      <c r="F66" s="182">
        <f t="shared" si="38"/>
        <v>6568.8</v>
      </c>
      <c r="G66" s="183">
        <v>0</v>
      </c>
      <c r="H66" s="196">
        <v>0</v>
      </c>
      <c r="I66" s="183">
        <v>0</v>
      </c>
      <c r="J66" s="183">
        <v>0</v>
      </c>
      <c r="K66" s="183">
        <v>0</v>
      </c>
      <c r="L66" s="183">
        <v>0</v>
      </c>
      <c r="M66" s="183">
        <f>+D66*E66*31</f>
        <v>2213.4</v>
      </c>
      <c r="N66" s="183">
        <f t="shared" si="46"/>
        <v>2213.4</v>
      </c>
      <c r="O66" s="183">
        <f t="shared" si="47"/>
        <v>2142</v>
      </c>
      <c r="P66" s="183">
        <v>0</v>
      </c>
      <c r="Q66" s="183">
        <v>0</v>
      </c>
      <c r="R66" s="184">
        <v>0</v>
      </c>
      <c r="S66" s="185">
        <f>31+31+30</f>
        <v>92</v>
      </c>
      <c r="T66" s="186"/>
      <c r="U66" s="186"/>
      <c r="V66" s="186"/>
      <c r="W66" s="186"/>
      <c r="X66" s="186"/>
      <c r="Y66" s="186"/>
    </row>
    <row r="67" spans="1:25" ht="15.75" customHeight="1">
      <c r="A67" s="94"/>
      <c r="B67" s="168">
        <v>1</v>
      </c>
      <c r="C67" s="169" t="s">
        <v>36</v>
      </c>
      <c r="D67" s="170">
        <v>72.540000000000006</v>
      </c>
      <c r="E67" s="171">
        <v>6</v>
      </c>
      <c r="F67" s="172">
        <f t="shared" si="38"/>
        <v>92270.88</v>
      </c>
      <c r="G67" s="173">
        <f t="shared" ref="G67:G68" si="52">E67*D67*31</f>
        <v>13492.44</v>
      </c>
      <c r="H67" s="174">
        <f t="shared" ref="H67:H68" si="53">E67*D67*28</f>
        <v>12186.720000000001</v>
      </c>
      <c r="I67" s="173">
        <f t="shared" ref="I67:I68" si="54">E67*D67*31</f>
        <v>13492.44</v>
      </c>
      <c r="J67" s="173">
        <f t="shared" ref="J67:J68" si="55">E67*D67*30</f>
        <v>13057.2</v>
      </c>
      <c r="K67" s="173">
        <f t="shared" ref="K67:K68" si="56">E67*D67*31</f>
        <v>13492.44</v>
      </c>
      <c r="L67" s="173">
        <f t="shared" ref="L67:L68" si="57">E67*D67*30</f>
        <v>13057.2</v>
      </c>
      <c r="M67" s="173">
        <f t="shared" ref="M67:M68" si="58">E67*D67*31</f>
        <v>13492.44</v>
      </c>
      <c r="N67" s="173">
        <v>0</v>
      </c>
      <c r="O67" s="173">
        <v>0</v>
      </c>
      <c r="P67" s="173">
        <v>0</v>
      </c>
      <c r="Q67" s="173">
        <v>0</v>
      </c>
      <c r="R67" s="175">
        <v>0</v>
      </c>
      <c r="S67" s="176">
        <v>212</v>
      </c>
    </row>
    <row r="68" spans="1:25" ht="15.75" customHeight="1">
      <c r="A68" s="94"/>
      <c r="B68" s="168">
        <v>2</v>
      </c>
      <c r="C68" s="169" t="s">
        <v>37</v>
      </c>
      <c r="D68" s="170">
        <v>71.400000000000006</v>
      </c>
      <c r="E68" s="171">
        <v>4</v>
      </c>
      <c r="F68" s="172">
        <f t="shared" si="38"/>
        <v>60547.200000000004</v>
      </c>
      <c r="G68" s="173">
        <f t="shared" si="52"/>
        <v>8853.6</v>
      </c>
      <c r="H68" s="174">
        <f t="shared" si="53"/>
        <v>7996.8000000000011</v>
      </c>
      <c r="I68" s="173">
        <f t="shared" si="54"/>
        <v>8853.6</v>
      </c>
      <c r="J68" s="173">
        <f t="shared" si="55"/>
        <v>8568</v>
      </c>
      <c r="K68" s="173">
        <f t="shared" si="56"/>
        <v>8853.6</v>
      </c>
      <c r="L68" s="173">
        <f t="shared" si="57"/>
        <v>8568</v>
      </c>
      <c r="M68" s="173">
        <f t="shared" si="58"/>
        <v>8853.6</v>
      </c>
      <c r="N68" s="173">
        <v>0</v>
      </c>
      <c r="O68" s="173">
        <v>0</v>
      </c>
      <c r="P68" s="173">
        <v>0</v>
      </c>
      <c r="Q68" s="173">
        <v>0</v>
      </c>
      <c r="R68" s="175">
        <v>0</v>
      </c>
      <c r="S68" s="176">
        <v>212</v>
      </c>
    </row>
    <row r="69" spans="1:25" ht="15.75" customHeight="1">
      <c r="A69" s="177"/>
      <c r="B69" s="178">
        <v>3</v>
      </c>
      <c r="C69" s="187" t="s">
        <v>36</v>
      </c>
      <c r="D69" s="180">
        <v>72.540000000000006</v>
      </c>
      <c r="E69" s="181">
        <v>6</v>
      </c>
      <c r="F69" s="182">
        <f t="shared" si="38"/>
        <v>66591.72</v>
      </c>
      <c r="G69" s="183">
        <v>0</v>
      </c>
      <c r="H69" s="183">
        <v>0</v>
      </c>
      <c r="I69" s="183">
        <v>0</v>
      </c>
      <c r="J69" s="183">
        <v>0</v>
      </c>
      <c r="K69" s="183">
        <v>0</v>
      </c>
      <c r="L69" s="183">
        <v>0</v>
      </c>
      <c r="M69" s="183">
        <v>0</v>
      </c>
      <c r="N69" s="183">
        <f t="shared" ref="N69:N70" si="59">+D69*E69*31</f>
        <v>13492.44</v>
      </c>
      <c r="O69" s="183">
        <f t="shared" ref="O69:O70" si="60">+D69*E69*30</f>
        <v>13057.2</v>
      </c>
      <c r="P69" s="183">
        <f t="shared" ref="P69:P70" si="61">+D69*E69*31</f>
        <v>13492.44</v>
      </c>
      <c r="Q69" s="183">
        <f t="shared" ref="Q69:Q70" si="62">+D69*E69*30</f>
        <v>13057.2</v>
      </c>
      <c r="R69" s="184">
        <f t="shared" ref="R69:R70" si="63">+D69*E69*31</f>
        <v>13492.44</v>
      </c>
      <c r="S69" s="185">
        <f t="shared" ref="S69:S70" si="64">31+30+31+30+31</f>
        <v>153</v>
      </c>
      <c r="T69" s="186"/>
      <c r="U69" s="186"/>
      <c r="V69" s="186"/>
      <c r="W69" s="186"/>
      <c r="X69" s="186"/>
      <c r="Y69" s="186"/>
    </row>
    <row r="70" spans="1:25" ht="15.75" customHeight="1">
      <c r="A70" s="177"/>
      <c r="B70" s="178">
        <v>4</v>
      </c>
      <c r="C70" s="187" t="s">
        <v>37</v>
      </c>
      <c r="D70" s="180">
        <v>71.400000000000006</v>
      </c>
      <c r="E70" s="181">
        <v>4</v>
      </c>
      <c r="F70" s="182">
        <f t="shared" si="38"/>
        <v>43696.800000000003</v>
      </c>
      <c r="G70" s="183">
        <v>0</v>
      </c>
      <c r="H70" s="183">
        <v>0</v>
      </c>
      <c r="I70" s="183">
        <v>0</v>
      </c>
      <c r="J70" s="183">
        <v>0</v>
      </c>
      <c r="K70" s="183">
        <v>0</v>
      </c>
      <c r="L70" s="183">
        <v>0</v>
      </c>
      <c r="M70" s="183">
        <v>0</v>
      </c>
      <c r="N70" s="183">
        <f t="shared" si="59"/>
        <v>8853.6</v>
      </c>
      <c r="O70" s="183">
        <f t="shared" si="60"/>
        <v>8568</v>
      </c>
      <c r="P70" s="183">
        <f t="shared" si="61"/>
        <v>8853.6</v>
      </c>
      <c r="Q70" s="183">
        <f t="shared" si="62"/>
        <v>8568</v>
      </c>
      <c r="R70" s="184">
        <f t="shared" si="63"/>
        <v>8853.6</v>
      </c>
      <c r="S70" s="185">
        <f t="shared" si="64"/>
        <v>153</v>
      </c>
      <c r="T70" s="186"/>
      <c r="U70" s="186"/>
      <c r="V70" s="186"/>
      <c r="W70" s="186"/>
      <c r="X70" s="186"/>
      <c r="Y70" s="186"/>
    </row>
    <row r="71" spans="1:25" ht="15.75" customHeight="1">
      <c r="A71" s="94"/>
      <c r="B71" s="232"/>
      <c r="C71" s="226" t="s">
        <v>133</v>
      </c>
      <c r="D71" s="227"/>
      <c r="E71" s="228"/>
      <c r="F71" s="233">
        <f>263112-SUM(F67:F70)</f>
        <v>5.3999999999650754</v>
      </c>
      <c r="G71" s="234"/>
      <c r="H71" s="235"/>
      <c r="I71" s="236"/>
      <c r="J71" s="236"/>
      <c r="K71" s="236"/>
      <c r="L71" s="236"/>
      <c r="M71" s="236"/>
      <c r="N71" s="236"/>
      <c r="O71" s="236"/>
      <c r="P71" s="236"/>
      <c r="Q71" s="236"/>
      <c r="R71" s="237">
        <f>F71</f>
        <v>5.3999999999650754</v>
      </c>
      <c r="S71" s="81"/>
    </row>
    <row r="72" spans="1:25" ht="15.75" customHeight="1">
      <c r="A72" s="94"/>
      <c r="B72" s="200"/>
      <c r="C72" s="460" t="s">
        <v>39</v>
      </c>
      <c r="D72" s="426"/>
      <c r="E72" s="238"/>
      <c r="F72" s="202"/>
      <c r="G72" s="203"/>
      <c r="H72" s="203"/>
      <c r="I72" s="203"/>
      <c r="J72" s="203"/>
      <c r="K72" s="203"/>
      <c r="L72" s="203"/>
      <c r="M72" s="203"/>
      <c r="N72" s="239"/>
      <c r="O72" s="239"/>
      <c r="P72" s="239"/>
      <c r="Q72" s="203"/>
      <c r="R72" s="240"/>
      <c r="S72" s="81"/>
    </row>
    <row r="73" spans="1:25" ht="24" customHeight="1">
      <c r="A73" s="94"/>
      <c r="B73" s="241"/>
      <c r="C73" s="455" t="s">
        <v>136</v>
      </c>
      <c r="D73" s="415"/>
      <c r="E73" s="207" t="e">
        <f t="shared" ref="E73:R73" si="65">E75+#REF!+#REF!+#REF!+#REF!+#REF!+#REF!+#REF!+#REF!</f>
        <v>#REF!</v>
      </c>
      <c r="F73" s="208" t="e">
        <f t="shared" si="65"/>
        <v>#REF!</v>
      </c>
      <c r="G73" s="242" t="e">
        <f t="shared" si="65"/>
        <v>#REF!</v>
      </c>
      <c r="H73" s="242" t="e">
        <f t="shared" si="65"/>
        <v>#REF!</v>
      </c>
      <c r="I73" s="242" t="e">
        <f t="shared" si="65"/>
        <v>#REF!</v>
      </c>
      <c r="J73" s="242" t="e">
        <f t="shared" si="65"/>
        <v>#REF!</v>
      </c>
      <c r="K73" s="242" t="e">
        <f t="shared" si="65"/>
        <v>#REF!</v>
      </c>
      <c r="L73" s="242" t="e">
        <f t="shared" si="65"/>
        <v>#REF!</v>
      </c>
      <c r="M73" s="242" t="e">
        <f t="shared" si="65"/>
        <v>#REF!</v>
      </c>
      <c r="N73" s="242" t="e">
        <f t="shared" si="65"/>
        <v>#REF!</v>
      </c>
      <c r="O73" s="242" t="e">
        <f t="shared" si="65"/>
        <v>#REF!</v>
      </c>
      <c r="P73" s="242" t="e">
        <f t="shared" si="65"/>
        <v>#REF!</v>
      </c>
      <c r="Q73" s="242" t="e">
        <f t="shared" si="65"/>
        <v>#REF!</v>
      </c>
      <c r="R73" s="210" t="e">
        <f t="shared" si="65"/>
        <v>#REF!</v>
      </c>
      <c r="S73" s="81" t="e">
        <f>F73-SUM(G73:R73)</f>
        <v>#REF!</v>
      </c>
      <c r="T73" s="3"/>
    </row>
    <row r="74" spans="1:25" ht="15.75" customHeight="1">
      <c r="A74" s="94"/>
      <c r="B74" s="243"/>
      <c r="C74" s="244"/>
      <c r="D74" s="245"/>
      <c r="E74" s="246"/>
      <c r="F74" s="247" t="e">
        <f>+F76+#REF!+#REF!+#REF!+#REF!+#REF!+#REF!+#REF!+#REF!</f>
        <v>#REF!</v>
      </c>
      <c r="G74" s="248"/>
      <c r="H74" s="147"/>
      <c r="I74" s="147"/>
      <c r="J74" s="147"/>
      <c r="K74" s="147"/>
      <c r="L74" s="248"/>
      <c r="M74" s="248"/>
      <c r="N74" s="249"/>
      <c r="O74" s="249"/>
      <c r="P74" s="249"/>
      <c r="Q74" s="248"/>
      <c r="R74" s="250"/>
      <c r="S74" s="81"/>
    </row>
    <row r="75" spans="1:25" ht="42.75" customHeight="1">
      <c r="A75" s="94"/>
      <c r="B75" s="163"/>
      <c r="C75" s="471" t="s">
        <v>137</v>
      </c>
      <c r="D75" s="415"/>
      <c r="E75" s="251">
        <f t="shared" ref="E75:R75" si="66">SUM(E78:E115)</f>
        <v>170</v>
      </c>
      <c r="F75" s="252">
        <f t="shared" si="66"/>
        <v>2137995.0499999993</v>
      </c>
      <c r="G75" s="253">
        <f t="shared" si="66"/>
        <v>183838.99</v>
      </c>
      <c r="H75" s="218">
        <f t="shared" si="66"/>
        <v>164048.92000000007</v>
      </c>
      <c r="I75" s="254">
        <f t="shared" si="66"/>
        <v>178555.39</v>
      </c>
      <c r="J75" s="254">
        <f t="shared" si="66"/>
        <v>171839.69999999998</v>
      </c>
      <c r="K75" s="254">
        <f t="shared" si="66"/>
        <v>190621.99</v>
      </c>
      <c r="L75" s="253">
        <f t="shared" si="66"/>
        <v>177908.69999999998</v>
      </c>
      <c r="M75" s="253">
        <f t="shared" si="66"/>
        <v>186052.38999999998</v>
      </c>
      <c r="N75" s="253">
        <f t="shared" si="66"/>
        <v>180625.99</v>
      </c>
      <c r="O75" s="255">
        <f t="shared" si="66"/>
        <v>178622.69999999998</v>
      </c>
      <c r="P75" s="255">
        <f t="shared" si="66"/>
        <v>177198.79</v>
      </c>
      <c r="Q75" s="255">
        <f t="shared" si="66"/>
        <v>171482.7</v>
      </c>
      <c r="R75" s="256">
        <f t="shared" si="66"/>
        <v>177198.79</v>
      </c>
      <c r="S75" s="81">
        <f>F75-SUM(G75:R75)</f>
        <v>0</v>
      </c>
      <c r="T75" s="81"/>
    </row>
    <row r="76" spans="1:25" ht="15.75" customHeight="1">
      <c r="A76" s="94"/>
      <c r="B76" s="257"/>
      <c r="C76" s="258"/>
      <c r="D76" s="258"/>
      <c r="E76" s="216"/>
      <c r="F76" s="252">
        <f>SUM(F78:F115)</f>
        <v>2137995.0499999993</v>
      </c>
      <c r="G76" s="218"/>
      <c r="H76" s="218"/>
      <c r="I76" s="254"/>
      <c r="J76" s="254"/>
      <c r="K76" s="259"/>
      <c r="L76" s="254"/>
      <c r="M76" s="218"/>
      <c r="N76" s="254"/>
      <c r="O76" s="254"/>
      <c r="P76" s="254"/>
      <c r="Q76" s="259"/>
      <c r="R76" s="260"/>
      <c r="S76" s="81"/>
      <c r="T76" s="81"/>
    </row>
    <row r="77" spans="1:25" ht="16.5" customHeight="1">
      <c r="A77" s="94"/>
      <c r="B77" s="168"/>
      <c r="C77" s="157"/>
      <c r="D77" s="157"/>
      <c r="E77" s="261" t="s">
        <v>131</v>
      </c>
      <c r="F77" s="262">
        <v>0</v>
      </c>
      <c r="G77" s="253"/>
      <c r="H77" s="253"/>
      <c r="I77" s="253"/>
      <c r="J77" s="263"/>
      <c r="K77" s="253"/>
      <c r="L77" s="253"/>
      <c r="M77" s="253"/>
      <c r="N77" s="253"/>
      <c r="O77" s="253"/>
      <c r="P77" s="253"/>
      <c r="Q77" s="253"/>
      <c r="R77" s="264"/>
      <c r="S77" s="81"/>
    </row>
    <row r="78" spans="1:25" ht="15.75" customHeight="1">
      <c r="A78" s="94"/>
      <c r="B78" s="265">
        <v>1</v>
      </c>
      <c r="C78" s="266" t="s">
        <v>36</v>
      </c>
      <c r="D78" s="267">
        <v>72.540000000000006</v>
      </c>
      <c r="E78" s="268">
        <v>6</v>
      </c>
      <c r="F78" s="269">
        <f t="shared" ref="F78:F220" si="67">+E78*S78*D78</f>
        <v>92270.88</v>
      </c>
      <c r="G78" s="270">
        <f t="shared" ref="G78:G86" si="68">E78*D78*31</f>
        <v>13492.44</v>
      </c>
      <c r="H78" s="271">
        <f t="shared" ref="H78:H86" si="69">E78*D78*28</f>
        <v>12186.720000000001</v>
      </c>
      <c r="I78" s="270">
        <f t="shared" ref="I78:I86" si="70">E78*D78*31</f>
        <v>13492.44</v>
      </c>
      <c r="J78" s="173">
        <f t="shared" ref="J78:J84" si="71">E78*D78*30</f>
        <v>13057.2</v>
      </c>
      <c r="K78" s="173">
        <f t="shared" ref="K78:K84" si="72">E78*D78*31</f>
        <v>13492.44</v>
      </c>
      <c r="L78" s="173">
        <f t="shared" ref="L78:L84" si="73">E78*D78*30</f>
        <v>13057.2</v>
      </c>
      <c r="M78" s="173">
        <f t="shared" ref="M78:M86" si="74">E78*D78*31</f>
        <v>13492.44</v>
      </c>
      <c r="N78" s="173">
        <v>0</v>
      </c>
      <c r="O78" s="173">
        <v>0</v>
      </c>
      <c r="P78" s="173">
        <v>0</v>
      </c>
      <c r="Q78" s="173">
        <v>0</v>
      </c>
      <c r="R78" s="175">
        <v>0</v>
      </c>
      <c r="S78" s="176">
        <v>212</v>
      </c>
    </row>
    <row r="79" spans="1:25" ht="15.75" customHeight="1">
      <c r="A79" s="94"/>
      <c r="B79" s="168">
        <v>2</v>
      </c>
      <c r="C79" s="169" t="s">
        <v>40</v>
      </c>
      <c r="D79" s="170">
        <v>71.400000000000006</v>
      </c>
      <c r="E79" s="171">
        <v>1</v>
      </c>
      <c r="F79" s="172">
        <f t="shared" si="67"/>
        <v>15136.800000000001</v>
      </c>
      <c r="G79" s="270">
        <f t="shared" si="68"/>
        <v>2213.4</v>
      </c>
      <c r="H79" s="271">
        <f t="shared" si="69"/>
        <v>1999.2000000000003</v>
      </c>
      <c r="I79" s="270">
        <f t="shared" si="70"/>
        <v>2213.4</v>
      </c>
      <c r="J79" s="173">
        <f t="shared" si="71"/>
        <v>2142</v>
      </c>
      <c r="K79" s="173">
        <f t="shared" si="72"/>
        <v>2213.4</v>
      </c>
      <c r="L79" s="173">
        <f t="shared" si="73"/>
        <v>2142</v>
      </c>
      <c r="M79" s="173">
        <f t="shared" si="74"/>
        <v>2213.4</v>
      </c>
      <c r="N79" s="173">
        <v>0</v>
      </c>
      <c r="O79" s="173">
        <v>0</v>
      </c>
      <c r="P79" s="173">
        <v>0</v>
      </c>
      <c r="Q79" s="173">
        <v>0</v>
      </c>
      <c r="R79" s="175">
        <v>0</v>
      </c>
      <c r="S79" s="176">
        <v>212</v>
      </c>
      <c r="U79" s="61"/>
      <c r="V79" s="61"/>
      <c r="W79" s="61"/>
    </row>
    <row r="80" spans="1:25" ht="15.75" customHeight="1">
      <c r="A80" s="94"/>
      <c r="B80" s="168">
        <v>3</v>
      </c>
      <c r="C80" s="169" t="s">
        <v>41</v>
      </c>
      <c r="D80" s="170">
        <v>74.63</v>
      </c>
      <c r="E80" s="171">
        <v>1</v>
      </c>
      <c r="F80" s="172">
        <f t="shared" si="67"/>
        <v>15821.56</v>
      </c>
      <c r="G80" s="270">
        <f t="shared" si="68"/>
        <v>2313.5299999999997</v>
      </c>
      <c r="H80" s="271">
        <f t="shared" si="69"/>
        <v>2089.64</v>
      </c>
      <c r="I80" s="270">
        <f t="shared" si="70"/>
        <v>2313.5299999999997</v>
      </c>
      <c r="J80" s="173">
        <f t="shared" si="71"/>
        <v>2238.8999999999996</v>
      </c>
      <c r="K80" s="173">
        <f t="shared" si="72"/>
        <v>2313.5299999999997</v>
      </c>
      <c r="L80" s="173">
        <f t="shared" si="73"/>
        <v>2238.8999999999996</v>
      </c>
      <c r="M80" s="173">
        <f t="shared" si="74"/>
        <v>2313.5299999999997</v>
      </c>
      <c r="N80" s="173">
        <v>0</v>
      </c>
      <c r="O80" s="173">
        <v>0</v>
      </c>
      <c r="P80" s="173">
        <v>0</v>
      </c>
      <c r="Q80" s="173">
        <v>0</v>
      </c>
      <c r="R80" s="175">
        <v>0</v>
      </c>
      <c r="S80" s="176">
        <v>212</v>
      </c>
      <c r="U80" s="61"/>
      <c r="V80" s="61"/>
      <c r="W80" s="61"/>
    </row>
    <row r="81" spans="1:25" ht="15.75" customHeight="1">
      <c r="A81" s="94"/>
      <c r="B81" s="168">
        <v>4</v>
      </c>
      <c r="C81" s="169" t="s">
        <v>37</v>
      </c>
      <c r="D81" s="170">
        <v>71.400000000000006</v>
      </c>
      <c r="E81" s="171">
        <v>5</v>
      </c>
      <c r="F81" s="172">
        <f t="shared" si="67"/>
        <v>75684</v>
      </c>
      <c r="G81" s="270">
        <f t="shared" si="68"/>
        <v>11067</v>
      </c>
      <c r="H81" s="271">
        <f t="shared" si="69"/>
        <v>9996</v>
      </c>
      <c r="I81" s="270">
        <f t="shared" si="70"/>
        <v>11067</v>
      </c>
      <c r="J81" s="173">
        <f t="shared" si="71"/>
        <v>10710</v>
      </c>
      <c r="K81" s="173">
        <f t="shared" si="72"/>
        <v>11067</v>
      </c>
      <c r="L81" s="173">
        <f t="shared" si="73"/>
        <v>10710</v>
      </c>
      <c r="M81" s="173">
        <f t="shared" si="74"/>
        <v>11067</v>
      </c>
      <c r="N81" s="173">
        <v>0</v>
      </c>
      <c r="O81" s="173">
        <v>0</v>
      </c>
      <c r="P81" s="173">
        <v>0</v>
      </c>
      <c r="Q81" s="173">
        <v>0</v>
      </c>
      <c r="R81" s="175">
        <v>0</v>
      </c>
      <c r="S81" s="176">
        <v>212</v>
      </c>
      <c r="U81" s="61"/>
      <c r="V81" s="61"/>
      <c r="W81" s="61"/>
    </row>
    <row r="82" spans="1:25" ht="15.75" customHeight="1">
      <c r="A82" s="94"/>
      <c r="B82" s="265">
        <v>5</v>
      </c>
      <c r="C82" s="169" t="s">
        <v>42</v>
      </c>
      <c r="D82" s="170">
        <v>74.63</v>
      </c>
      <c r="E82" s="171">
        <v>1</v>
      </c>
      <c r="F82" s="172">
        <f t="shared" si="67"/>
        <v>15821.56</v>
      </c>
      <c r="G82" s="270">
        <f t="shared" si="68"/>
        <v>2313.5299999999997</v>
      </c>
      <c r="H82" s="271">
        <f t="shared" si="69"/>
        <v>2089.64</v>
      </c>
      <c r="I82" s="270">
        <f t="shared" si="70"/>
        <v>2313.5299999999997</v>
      </c>
      <c r="J82" s="173">
        <f t="shared" si="71"/>
        <v>2238.8999999999996</v>
      </c>
      <c r="K82" s="173">
        <f t="shared" si="72"/>
        <v>2313.5299999999997</v>
      </c>
      <c r="L82" s="173">
        <f t="shared" si="73"/>
        <v>2238.8999999999996</v>
      </c>
      <c r="M82" s="173">
        <f t="shared" si="74"/>
        <v>2313.5299999999997</v>
      </c>
      <c r="N82" s="173">
        <v>0</v>
      </c>
      <c r="O82" s="173">
        <v>0</v>
      </c>
      <c r="P82" s="173">
        <v>0</v>
      </c>
      <c r="Q82" s="173">
        <v>0</v>
      </c>
      <c r="R82" s="175">
        <v>0</v>
      </c>
      <c r="S82" s="176">
        <v>212</v>
      </c>
      <c r="T82" s="61"/>
      <c r="U82" s="61"/>
      <c r="V82" s="61"/>
      <c r="W82" s="61"/>
      <c r="X82" s="61"/>
      <c r="Y82" s="61"/>
    </row>
    <row r="83" spans="1:25" ht="15.75" customHeight="1">
      <c r="A83" s="94"/>
      <c r="B83" s="168">
        <v>6</v>
      </c>
      <c r="C83" s="169" t="s">
        <v>43</v>
      </c>
      <c r="D83" s="170">
        <v>74.63</v>
      </c>
      <c r="E83" s="171">
        <v>1</v>
      </c>
      <c r="F83" s="172">
        <f t="shared" si="67"/>
        <v>15821.56</v>
      </c>
      <c r="G83" s="270">
        <f t="shared" si="68"/>
        <v>2313.5299999999997</v>
      </c>
      <c r="H83" s="271">
        <f t="shared" si="69"/>
        <v>2089.64</v>
      </c>
      <c r="I83" s="270">
        <f t="shared" si="70"/>
        <v>2313.5299999999997</v>
      </c>
      <c r="J83" s="173">
        <f t="shared" si="71"/>
        <v>2238.8999999999996</v>
      </c>
      <c r="K83" s="173">
        <f t="shared" si="72"/>
        <v>2313.5299999999997</v>
      </c>
      <c r="L83" s="173">
        <f t="shared" si="73"/>
        <v>2238.8999999999996</v>
      </c>
      <c r="M83" s="173">
        <f t="shared" si="74"/>
        <v>2313.5299999999997</v>
      </c>
      <c r="N83" s="173">
        <v>0</v>
      </c>
      <c r="O83" s="173">
        <v>0</v>
      </c>
      <c r="P83" s="173">
        <v>0</v>
      </c>
      <c r="Q83" s="173">
        <v>0</v>
      </c>
      <c r="R83" s="175">
        <v>0</v>
      </c>
      <c r="S83" s="176">
        <v>212</v>
      </c>
      <c r="U83" s="61"/>
      <c r="V83" s="61"/>
      <c r="W83" s="61"/>
    </row>
    <row r="84" spans="1:25" ht="15.75" customHeight="1">
      <c r="A84" s="94"/>
      <c r="B84" s="168">
        <v>7</v>
      </c>
      <c r="C84" s="169" t="s">
        <v>44</v>
      </c>
      <c r="D84" s="170">
        <v>72.540000000000006</v>
      </c>
      <c r="E84" s="171">
        <v>1</v>
      </c>
      <c r="F84" s="172">
        <f t="shared" si="67"/>
        <v>15378.480000000001</v>
      </c>
      <c r="G84" s="270">
        <f t="shared" si="68"/>
        <v>2248.7400000000002</v>
      </c>
      <c r="H84" s="271">
        <f t="shared" si="69"/>
        <v>2031.1200000000001</v>
      </c>
      <c r="I84" s="270">
        <f t="shared" si="70"/>
        <v>2248.7400000000002</v>
      </c>
      <c r="J84" s="173">
        <f t="shared" si="71"/>
        <v>2176.2000000000003</v>
      </c>
      <c r="K84" s="173">
        <f t="shared" si="72"/>
        <v>2248.7400000000002</v>
      </c>
      <c r="L84" s="173">
        <f t="shared" si="73"/>
        <v>2176.2000000000003</v>
      </c>
      <c r="M84" s="173">
        <f t="shared" si="74"/>
        <v>2248.7400000000002</v>
      </c>
      <c r="N84" s="173">
        <v>0</v>
      </c>
      <c r="O84" s="173">
        <v>0</v>
      </c>
      <c r="P84" s="173">
        <v>0</v>
      </c>
      <c r="Q84" s="173">
        <v>0</v>
      </c>
      <c r="R84" s="175">
        <v>0</v>
      </c>
      <c r="S84" s="176">
        <v>212</v>
      </c>
      <c r="U84" s="61"/>
      <c r="V84" s="61"/>
      <c r="W84" s="61"/>
    </row>
    <row r="85" spans="1:25" ht="15.75" customHeight="1">
      <c r="A85" s="162"/>
      <c r="B85" s="163">
        <v>8</v>
      </c>
      <c r="C85" s="36" t="s">
        <v>38</v>
      </c>
      <c r="D85" s="23">
        <v>71.400000000000006</v>
      </c>
      <c r="E85" s="40">
        <v>1</v>
      </c>
      <c r="F85" s="272">
        <f t="shared" si="67"/>
        <v>7925.4000000000005</v>
      </c>
      <c r="G85" s="273">
        <f t="shared" si="68"/>
        <v>2213.4</v>
      </c>
      <c r="H85" s="274">
        <f t="shared" si="69"/>
        <v>1999.2000000000003</v>
      </c>
      <c r="I85" s="273">
        <f t="shared" si="70"/>
        <v>2213.4</v>
      </c>
      <c r="J85" s="29">
        <v>0</v>
      </c>
      <c r="K85" s="29">
        <v>-714</v>
      </c>
      <c r="L85" s="29">
        <v>0</v>
      </c>
      <c r="M85" s="29">
        <f t="shared" si="74"/>
        <v>2213.4</v>
      </c>
      <c r="N85" s="29">
        <v>0</v>
      </c>
      <c r="O85" s="29">
        <v>0</v>
      </c>
      <c r="P85" s="29">
        <v>0</v>
      </c>
      <c r="Q85" s="29">
        <v>0</v>
      </c>
      <c r="R85" s="166">
        <v>0</v>
      </c>
      <c r="S85" s="167">
        <f>212-30-31-10-30</f>
        <v>111</v>
      </c>
      <c r="T85" s="16"/>
      <c r="U85" s="16"/>
      <c r="V85" s="16"/>
      <c r="W85" s="16"/>
      <c r="X85" s="16"/>
      <c r="Y85" s="16"/>
    </row>
    <row r="86" spans="1:25" ht="15.75" customHeight="1">
      <c r="A86" s="94"/>
      <c r="B86" s="265">
        <v>9</v>
      </c>
      <c r="C86" s="169" t="s">
        <v>45</v>
      </c>
      <c r="D86" s="170">
        <v>78.25</v>
      </c>
      <c r="E86" s="275">
        <v>6</v>
      </c>
      <c r="F86" s="276">
        <f t="shared" si="67"/>
        <v>99534</v>
      </c>
      <c r="G86" s="270">
        <f t="shared" si="68"/>
        <v>14554.5</v>
      </c>
      <c r="H86" s="271">
        <f t="shared" si="69"/>
        <v>13146</v>
      </c>
      <c r="I86" s="270">
        <f t="shared" si="70"/>
        <v>14554.5</v>
      </c>
      <c r="J86" s="173">
        <f>E86*D86*30</f>
        <v>14085</v>
      </c>
      <c r="K86" s="173">
        <f>E86*D86*31</f>
        <v>14554.5</v>
      </c>
      <c r="L86" s="173">
        <f>E86*D86*30</f>
        <v>14085</v>
      </c>
      <c r="M86" s="173">
        <f t="shared" si="74"/>
        <v>14554.5</v>
      </c>
      <c r="N86" s="173">
        <v>0</v>
      </c>
      <c r="O86" s="173">
        <v>0</v>
      </c>
      <c r="P86" s="173">
        <v>0</v>
      </c>
      <c r="Q86" s="173">
        <v>0</v>
      </c>
      <c r="R86" s="175">
        <v>0</v>
      </c>
      <c r="S86" s="176">
        <v>212</v>
      </c>
      <c r="T86" s="61"/>
      <c r="U86" s="61"/>
      <c r="V86" s="61"/>
      <c r="W86" s="61"/>
      <c r="X86" s="61"/>
      <c r="Y86" s="61"/>
    </row>
    <row r="87" spans="1:25" ht="15.75" customHeight="1">
      <c r="A87" s="94"/>
      <c r="B87" s="265">
        <v>9</v>
      </c>
      <c r="C87" s="169" t="s">
        <v>45</v>
      </c>
      <c r="D87" s="170">
        <v>78.25</v>
      </c>
      <c r="E87" s="275">
        <v>1</v>
      </c>
      <c r="F87" s="276">
        <f t="shared" si="67"/>
        <v>0</v>
      </c>
      <c r="G87" s="270">
        <v>0</v>
      </c>
      <c r="H87" s="271">
        <v>0</v>
      </c>
      <c r="I87" s="270">
        <v>0</v>
      </c>
      <c r="J87" s="173">
        <v>0</v>
      </c>
      <c r="K87" s="173">
        <v>0</v>
      </c>
      <c r="L87" s="173">
        <v>0</v>
      </c>
      <c r="M87" s="173">
        <v>0</v>
      </c>
      <c r="N87" s="173">
        <v>0</v>
      </c>
      <c r="O87" s="173">
        <v>0</v>
      </c>
      <c r="P87" s="173">
        <v>0</v>
      </c>
      <c r="Q87" s="173">
        <v>0</v>
      </c>
      <c r="R87" s="175">
        <v>0</v>
      </c>
      <c r="S87" s="176">
        <v>0</v>
      </c>
      <c r="T87" s="61"/>
      <c r="U87" s="61"/>
      <c r="V87" s="61"/>
      <c r="W87" s="61"/>
      <c r="X87" s="61"/>
      <c r="Y87" s="61"/>
    </row>
    <row r="88" spans="1:25" ht="15.75" customHeight="1">
      <c r="A88" s="162"/>
      <c r="B88" s="163">
        <v>10</v>
      </c>
      <c r="C88" s="36" t="s">
        <v>46</v>
      </c>
      <c r="D88" s="23">
        <v>71.400000000000006</v>
      </c>
      <c r="E88" s="40">
        <v>44</v>
      </c>
      <c r="F88" s="272">
        <f t="shared" si="67"/>
        <v>666019.20000000007</v>
      </c>
      <c r="G88" s="273">
        <f>E88*D88*31</f>
        <v>97389.6</v>
      </c>
      <c r="H88" s="274">
        <f>E88*D88*28</f>
        <v>87964.800000000017</v>
      </c>
      <c r="I88" s="273">
        <f>E88*D88*31</f>
        <v>97389.6</v>
      </c>
      <c r="J88" s="29">
        <f>E88*D88*30</f>
        <v>94248.000000000015</v>
      </c>
      <c r="K88" s="29">
        <f>E88*D88*31</f>
        <v>97389.6</v>
      </c>
      <c r="L88" s="29">
        <f t="shared" ref="L88:L90" si="75">E88*D88*30</f>
        <v>94248.000000000015</v>
      </c>
      <c r="M88" s="29">
        <f>E88*D88*31</f>
        <v>97389.6</v>
      </c>
      <c r="N88" s="29">
        <v>0</v>
      </c>
      <c r="O88" s="29">
        <v>0</v>
      </c>
      <c r="P88" s="29">
        <v>0</v>
      </c>
      <c r="Q88" s="29">
        <v>0</v>
      </c>
      <c r="R88" s="166">
        <v>0</v>
      </c>
      <c r="S88" s="167">
        <v>212</v>
      </c>
      <c r="T88" s="16"/>
      <c r="U88" s="16"/>
      <c r="V88" s="16"/>
      <c r="W88" s="16"/>
      <c r="X88" s="16"/>
      <c r="Y88" s="16"/>
    </row>
    <row r="89" spans="1:25" ht="15.75" customHeight="1">
      <c r="A89" s="162"/>
      <c r="B89" s="163">
        <v>14</v>
      </c>
      <c r="C89" s="36" t="s">
        <v>46</v>
      </c>
      <c r="D89" s="23">
        <v>71.400000000000006</v>
      </c>
      <c r="E89" s="40">
        <v>1</v>
      </c>
      <c r="F89" s="272">
        <f t="shared" si="67"/>
        <v>6497.4000000000005</v>
      </c>
      <c r="G89" s="273">
        <v>0</v>
      </c>
      <c r="H89" s="274">
        <v>0</v>
      </c>
      <c r="I89" s="273">
        <v>0</v>
      </c>
      <c r="J89" s="29">
        <v>0</v>
      </c>
      <c r="K89" s="29">
        <f>+D89*E89*30+D89*E89*31</f>
        <v>4355.3999999999996</v>
      </c>
      <c r="L89" s="29">
        <f t="shared" si="75"/>
        <v>2142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166">
        <v>0</v>
      </c>
      <c r="S89" s="167">
        <f>30+31+30</f>
        <v>91</v>
      </c>
      <c r="T89" s="16"/>
      <c r="U89" s="16"/>
      <c r="V89" s="16"/>
      <c r="W89" s="16"/>
      <c r="X89" s="16"/>
      <c r="Y89" s="16"/>
    </row>
    <row r="90" spans="1:25" ht="15.75" customHeight="1">
      <c r="A90" s="162"/>
      <c r="B90" s="163">
        <v>10</v>
      </c>
      <c r="C90" s="36" t="s">
        <v>46</v>
      </c>
      <c r="D90" s="23">
        <v>71.400000000000006</v>
      </c>
      <c r="E90" s="40">
        <v>1</v>
      </c>
      <c r="F90" s="272">
        <f t="shared" si="67"/>
        <v>8710.8000000000011</v>
      </c>
      <c r="G90" s="273">
        <f t="shared" ref="G90:G94" si="76">E90*D90*31</f>
        <v>2213.4</v>
      </c>
      <c r="H90" s="277">
        <v>0</v>
      </c>
      <c r="I90" s="278">
        <v>0</v>
      </c>
      <c r="J90" s="29">
        <f>+D90*-4</f>
        <v>-285.60000000000002</v>
      </c>
      <c r="K90" s="29">
        <f>E90*D90*31+D90*E90*3</f>
        <v>2427.6</v>
      </c>
      <c r="L90" s="29">
        <f t="shared" si="75"/>
        <v>2142</v>
      </c>
      <c r="M90" s="29">
        <f>E90*D90*31</f>
        <v>2213.4</v>
      </c>
      <c r="N90" s="29">
        <v>0</v>
      </c>
      <c r="O90" s="29">
        <v>0</v>
      </c>
      <c r="P90" s="29">
        <v>0</v>
      </c>
      <c r="Q90" s="29">
        <v>0</v>
      </c>
      <c r="R90" s="166">
        <v>0</v>
      </c>
      <c r="S90" s="167">
        <f>212-28-31-30-4+3</f>
        <v>122</v>
      </c>
      <c r="T90" s="16"/>
      <c r="U90" s="16"/>
      <c r="V90" s="16"/>
      <c r="W90" s="16"/>
      <c r="X90" s="16"/>
      <c r="Y90" s="16"/>
    </row>
    <row r="91" spans="1:25" ht="15.75" customHeight="1">
      <c r="A91" s="162"/>
      <c r="B91" s="163">
        <v>10</v>
      </c>
      <c r="C91" s="36" t="s">
        <v>46</v>
      </c>
      <c r="D91" s="23">
        <v>71.400000000000006</v>
      </c>
      <c r="E91" s="40">
        <v>1</v>
      </c>
      <c r="F91" s="272">
        <f t="shared" si="67"/>
        <v>8425.2000000000007</v>
      </c>
      <c r="G91" s="273">
        <f t="shared" si="76"/>
        <v>2213.4</v>
      </c>
      <c r="H91" s="278">
        <f t="shared" ref="H91:H94" si="77">E91*D91*28</f>
        <v>1999.2000000000003</v>
      </c>
      <c r="I91" s="273">
        <f>E91*D91*8</f>
        <v>571.20000000000005</v>
      </c>
      <c r="J91" s="29">
        <f>E91*D91*30+E91*D91*9</f>
        <v>2784.6</v>
      </c>
      <c r="K91" s="29">
        <f>E91*D91*12</f>
        <v>856.80000000000007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166">
        <v>0</v>
      </c>
      <c r="S91" s="167">
        <f>31+28+8+30+9+12</f>
        <v>118</v>
      </c>
      <c r="T91" s="16"/>
      <c r="U91" s="16"/>
      <c r="V91" s="16"/>
      <c r="W91" s="16"/>
      <c r="X91" s="16"/>
      <c r="Y91" s="16"/>
    </row>
    <row r="92" spans="1:25" ht="15.75" customHeight="1">
      <c r="A92" s="162"/>
      <c r="B92" s="163">
        <v>10</v>
      </c>
      <c r="C92" s="36" t="s">
        <v>46</v>
      </c>
      <c r="D92" s="23">
        <v>71.400000000000006</v>
      </c>
      <c r="E92" s="40">
        <v>1</v>
      </c>
      <c r="F92" s="272">
        <f t="shared" si="67"/>
        <v>4998</v>
      </c>
      <c r="G92" s="273">
        <f t="shared" si="76"/>
        <v>2213.4</v>
      </c>
      <c r="H92" s="278">
        <f t="shared" si="77"/>
        <v>1999.2000000000003</v>
      </c>
      <c r="I92" s="273">
        <f>E92*D92*11</f>
        <v>785.40000000000009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166">
        <v>0</v>
      </c>
      <c r="S92" s="167">
        <f>212-20-30-31-30-31</f>
        <v>70</v>
      </c>
      <c r="T92" s="16"/>
      <c r="U92" s="16"/>
      <c r="V92" s="16"/>
      <c r="W92" s="16"/>
      <c r="X92" s="16"/>
      <c r="Y92" s="16"/>
    </row>
    <row r="93" spans="1:25" ht="15.75" customHeight="1">
      <c r="A93" s="162"/>
      <c r="B93" s="163">
        <v>11</v>
      </c>
      <c r="C93" s="36" t="s">
        <v>47</v>
      </c>
      <c r="D93" s="23">
        <v>72.540000000000006</v>
      </c>
      <c r="E93" s="40">
        <v>9</v>
      </c>
      <c r="F93" s="272">
        <f t="shared" si="67"/>
        <v>138406.32</v>
      </c>
      <c r="G93" s="273">
        <f t="shared" si="76"/>
        <v>20238.66</v>
      </c>
      <c r="H93" s="274">
        <f t="shared" si="77"/>
        <v>18280.080000000002</v>
      </c>
      <c r="I93" s="273">
        <f t="shared" ref="I93:I94" si="78">E93*D93*31</f>
        <v>20238.66</v>
      </c>
      <c r="J93" s="29">
        <f t="shared" ref="J93:J94" si="79">E93*D93*30</f>
        <v>19585.8</v>
      </c>
      <c r="K93" s="29">
        <f t="shared" ref="K93:K94" si="80">E93*D93*31</f>
        <v>20238.66</v>
      </c>
      <c r="L93" s="29">
        <f t="shared" ref="L93:L97" si="81">E93*D93*30</f>
        <v>19585.8</v>
      </c>
      <c r="M93" s="29">
        <f t="shared" ref="M93:M94" si="82">E93*D93*31</f>
        <v>20238.66</v>
      </c>
      <c r="N93" s="29">
        <v>0</v>
      </c>
      <c r="O93" s="29">
        <v>0</v>
      </c>
      <c r="P93" s="29">
        <v>0</v>
      </c>
      <c r="Q93" s="29">
        <v>0</v>
      </c>
      <c r="R93" s="166">
        <v>0</v>
      </c>
      <c r="S93" s="167">
        <v>212</v>
      </c>
      <c r="T93" s="16"/>
      <c r="U93" s="16"/>
      <c r="V93" s="16"/>
      <c r="W93" s="16"/>
      <c r="X93" s="16"/>
      <c r="Y93" s="16"/>
    </row>
    <row r="94" spans="1:25" ht="15.75" customHeight="1">
      <c r="A94" s="162"/>
      <c r="B94" s="163">
        <v>12</v>
      </c>
      <c r="C94" s="36" t="s">
        <v>48</v>
      </c>
      <c r="D94" s="23">
        <v>71.400000000000006</v>
      </c>
      <c r="E94" s="40">
        <v>1</v>
      </c>
      <c r="F94" s="272">
        <f t="shared" si="67"/>
        <v>15136.800000000001</v>
      </c>
      <c r="G94" s="273">
        <f t="shared" si="76"/>
        <v>2213.4</v>
      </c>
      <c r="H94" s="274">
        <f t="shared" si="77"/>
        <v>1999.2000000000003</v>
      </c>
      <c r="I94" s="273">
        <f t="shared" si="78"/>
        <v>2213.4</v>
      </c>
      <c r="J94" s="29">
        <f t="shared" si="79"/>
        <v>2142</v>
      </c>
      <c r="K94" s="29">
        <f t="shared" si="80"/>
        <v>2213.4</v>
      </c>
      <c r="L94" s="29">
        <f t="shared" si="81"/>
        <v>2142</v>
      </c>
      <c r="M94" s="29">
        <f t="shared" si="82"/>
        <v>2213.4</v>
      </c>
      <c r="N94" s="29">
        <v>0</v>
      </c>
      <c r="O94" s="29">
        <v>0</v>
      </c>
      <c r="P94" s="29">
        <v>0</v>
      </c>
      <c r="Q94" s="29">
        <v>0</v>
      </c>
      <c r="R94" s="166">
        <v>0</v>
      </c>
      <c r="S94" s="167">
        <v>212</v>
      </c>
      <c r="T94" s="16"/>
      <c r="U94" s="16"/>
      <c r="V94" s="16"/>
      <c r="W94" s="16"/>
      <c r="X94" s="16"/>
      <c r="Y94" s="16"/>
    </row>
    <row r="95" spans="1:25" ht="15.75" customHeight="1">
      <c r="A95" s="162"/>
      <c r="B95" s="163">
        <v>15</v>
      </c>
      <c r="C95" s="36" t="s">
        <v>49</v>
      </c>
      <c r="D95" s="23">
        <v>71.400000000000006</v>
      </c>
      <c r="E95" s="40">
        <v>1</v>
      </c>
      <c r="F95" s="272">
        <f t="shared" si="67"/>
        <v>6497.4000000000005</v>
      </c>
      <c r="G95" s="273">
        <v>0</v>
      </c>
      <c r="H95" s="274">
        <v>0</v>
      </c>
      <c r="I95" s="273">
        <v>0</v>
      </c>
      <c r="J95" s="29">
        <v>0</v>
      </c>
      <c r="K95" s="29">
        <f t="shared" ref="K95:K96" si="83">+D95*E95*30+D95*E95*31</f>
        <v>4355.3999999999996</v>
      </c>
      <c r="L95" s="29">
        <f t="shared" si="81"/>
        <v>2142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166">
        <v>0</v>
      </c>
      <c r="S95" s="167">
        <f t="shared" ref="S95:S96" si="84">30+31+30</f>
        <v>91</v>
      </c>
      <c r="T95" s="16"/>
      <c r="U95" s="16"/>
      <c r="V95" s="16"/>
      <c r="W95" s="16"/>
      <c r="X95" s="16"/>
      <c r="Y95" s="16"/>
    </row>
    <row r="96" spans="1:25" ht="15.75" customHeight="1">
      <c r="A96" s="162"/>
      <c r="B96" s="257">
        <v>16</v>
      </c>
      <c r="C96" s="36" t="s">
        <v>50</v>
      </c>
      <c r="D96" s="23">
        <v>71.400000000000006</v>
      </c>
      <c r="E96" s="40">
        <v>1</v>
      </c>
      <c r="F96" s="272">
        <f t="shared" si="67"/>
        <v>6497.4000000000005</v>
      </c>
      <c r="G96" s="273">
        <v>0</v>
      </c>
      <c r="H96" s="274">
        <v>0</v>
      </c>
      <c r="I96" s="273">
        <v>0</v>
      </c>
      <c r="J96" s="29">
        <v>0</v>
      </c>
      <c r="K96" s="29">
        <f t="shared" si="83"/>
        <v>4355.3999999999996</v>
      </c>
      <c r="L96" s="29">
        <f t="shared" si="81"/>
        <v>2142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166">
        <v>0</v>
      </c>
      <c r="S96" s="167">
        <f t="shared" si="84"/>
        <v>91</v>
      </c>
      <c r="T96" s="16"/>
      <c r="U96" s="16"/>
      <c r="V96" s="16"/>
      <c r="W96" s="16"/>
      <c r="X96" s="16"/>
      <c r="Y96" s="16"/>
    </row>
    <row r="97" spans="1:25" ht="15.75" customHeight="1">
      <c r="A97" s="94"/>
      <c r="B97" s="265">
        <v>13</v>
      </c>
      <c r="C97" s="169" t="s">
        <v>51</v>
      </c>
      <c r="D97" s="170">
        <v>74.63</v>
      </c>
      <c r="E97" s="275">
        <v>2</v>
      </c>
      <c r="F97" s="276">
        <f t="shared" si="67"/>
        <v>31643.119999999999</v>
      </c>
      <c r="G97" s="270">
        <f>E97*D97*31</f>
        <v>4627.0599999999995</v>
      </c>
      <c r="H97" s="271">
        <f>E97*D97*28</f>
        <v>4179.28</v>
      </c>
      <c r="I97" s="270">
        <f>E97*D97*31</f>
        <v>4627.0599999999995</v>
      </c>
      <c r="J97" s="173">
        <f>E97*D97*30</f>
        <v>4477.7999999999993</v>
      </c>
      <c r="K97" s="173">
        <f>E97*D97*31</f>
        <v>4627.0599999999995</v>
      </c>
      <c r="L97" s="173">
        <f t="shared" si="81"/>
        <v>4477.7999999999993</v>
      </c>
      <c r="M97" s="173">
        <f>E97*D97*31</f>
        <v>4627.0599999999995</v>
      </c>
      <c r="N97" s="173">
        <v>0</v>
      </c>
      <c r="O97" s="173">
        <v>0</v>
      </c>
      <c r="P97" s="173">
        <v>0</v>
      </c>
      <c r="Q97" s="173">
        <v>0</v>
      </c>
      <c r="R97" s="175">
        <v>0</v>
      </c>
      <c r="S97" s="176">
        <v>212</v>
      </c>
      <c r="T97" s="61"/>
      <c r="U97" s="61"/>
      <c r="V97" s="61"/>
      <c r="W97" s="61"/>
      <c r="X97" s="61"/>
      <c r="Y97" s="61"/>
    </row>
    <row r="98" spans="1:25" ht="15.75" customHeight="1">
      <c r="A98" s="177"/>
      <c r="B98" s="279">
        <v>1</v>
      </c>
      <c r="C98" s="280" t="s">
        <v>36</v>
      </c>
      <c r="D98" s="281">
        <v>72.540000000000006</v>
      </c>
      <c r="E98" s="282">
        <v>6</v>
      </c>
      <c r="F98" s="283">
        <f t="shared" si="67"/>
        <v>66591.72</v>
      </c>
      <c r="G98" s="284">
        <v>0</v>
      </c>
      <c r="H98" s="284">
        <v>0</v>
      </c>
      <c r="I98" s="284">
        <v>0</v>
      </c>
      <c r="J98" s="284">
        <v>0</v>
      </c>
      <c r="K98" s="284">
        <v>0</v>
      </c>
      <c r="L98" s="284">
        <v>0</v>
      </c>
      <c r="M98" s="284">
        <v>0</v>
      </c>
      <c r="N98" s="183">
        <f>+D98*E98*31</f>
        <v>13492.44</v>
      </c>
      <c r="O98" s="183">
        <f>+D98*E98*30</f>
        <v>13057.2</v>
      </c>
      <c r="P98" s="183">
        <f>+D98*E98*31</f>
        <v>13492.44</v>
      </c>
      <c r="Q98" s="183">
        <f>+D98*E98*30</f>
        <v>13057.2</v>
      </c>
      <c r="R98" s="184">
        <f>+D98*E98*31</f>
        <v>13492.44</v>
      </c>
      <c r="S98" s="185">
        <f>31+30+31+30+31</f>
        <v>153</v>
      </c>
      <c r="T98" s="186"/>
      <c r="U98" s="186"/>
      <c r="V98" s="186"/>
      <c r="W98" s="186"/>
      <c r="X98" s="186"/>
      <c r="Y98" s="186"/>
    </row>
    <row r="99" spans="1:25" ht="15.75" customHeight="1">
      <c r="A99" s="162"/>
      <c r="B99" s="163">
        <v>2</v>
      </c>
      <c r="C99" s="36" t="s">
        <v>40</v>
      </c>
      <c r="D99" s="23">
        <v>71.400000000000006</v>
      </c>
      <c r="E99" s="28">
        <v>1</v>
      </c>
      <c r="F99" s="164">
        <f t="shared" si="67"/>
        <v>0</v>
      </c>
      <c r="G99" s="273">
        <v>0</v>
      </c>
      <c r="H99" s="273">
        <v>0</v>
      </c>
      <c r="I99" s="273">
        <v>0</v>
      </c>
      <c r="J99" s="273">
        <v>0</v>
      </c>
      <c r="K99" s="273">
        <v>0</v>
      </c>
      <c r="L99" s="273">
        <v>0</v>
      </c>
      <c r="M99" s="273">
        <v>0</v>
      </c>
      <c r="N99" s="29">
        <v>0</v>
      </c>
      <c r="O99" s="29">
        <v>0</v>
      </c>
      <c r="P99" s="29">
        <v>0</v>
      </c>
      <c r="Q99" s="29">
        <v>0</v>
      </c>
      <c r="R99" s="166">
        <v>0</v>
      </c>
      <c r="S99" s="167">
        <v>0</v>
      </c>
      <c r="T99" s="16"/>
      <c r="U99" s="16"/>
      <c r="V99" s="16"/>
      <c r="W99" s="16"/>
      <c r="X99" s="16"/>
      <c r="Y99" s="16"/>
    </row>
    <row r="100" spans="1:25" ht="15.75" customHeight="1">
      <c r="A100" s="177"/>
      <c r="B100" s="178">
        <v>3</v>
      </c>
      <c r="C100" s="187" t="s">
        <v>41</v>
      </c>
      <c r="D100" s="180">
        <v>74.63</v>
      </c>
      <c r="E100" s="181">
        <v>1</v>
      </c>
      <c r="F100" s="182">
        <f t="shared" si="67"/>
        <v>11418.39</v>
      </c>
      <c r="G100" s="284">
        <v>0</v>
      </c>
      <c r="H100" s="284">
        <v>0</v>
      </c>
      <c r="I100" s="284">
        <v>0</v>
      </c>
      <c r="J100" s="284">
        <v>0</v>
      </c>
      <c r="K100" s="284">
        <v>0</v>
      </c>
      <c r="L100" s="284">
        <v>0</v>
      </c>
      <c r="M100" s="284">
        <v>0</v>
      </c>
      <c r="N100" s="183">
        <f t="shared" ref="N100:N101" si="85">+D100*E100*31</f>
        <v>2313.5299999999997</v>
      </c>
      <c r="O100" s="183">
        <f t="shared" ref="O100:O101" si="86">+D100*E100*30</f>
        <v>2238.8999999999996</v>
      </c>
      <c r="P100" s="183">
        <f t="shared" ref="P100:P108" si="87">+D100*E100*31</f>
        <v>2313.5299999999997</v>
      </c>
      <c r="Q100" s="183">
        <f t="shared" ref="Q100:Q108" si="88">+D100*E100*30</f>
        <v>2238.8999999999996</v>
      </c>
      <c r="R100" s="184">
        <f t="shared" ref="R100:R108" si="89">+D100*E100*31</f>
        <v>2313.5299999999997</v>
      </c>
      <c r="S100" s="185">
        <f t="shared" ref="S100:S101" si="90">31+30+31+30+31</f>
        <v>153</v>
      </c>
      <c r="T100" s="186"/>
      <c r="U100" s="186"/>
      <c r="V100" s="186"/>
      <c r="W100" s="186"/>
      <c r="X100" s="186"/>
      <c r="Y100" s="186"/>
    </row>
    <row r="101" spans="1:25" ht="15.75" customHeight="1">
      <c r="A101" s="177"/>
      <c r="B101" s="178">
        <v>4</v>
      </c>
      <c r="C101" s="187" t="s">
        <v>37</v>
      </c>
      <c r="D101" s="180">
        <v>71.400000000000006</v>
      </c>
      <c r="E101" s="181">
        <v>4</v>
      </c>
      <c r="F101" s="182">
        <f t="shared" si="67"/>
        <v>43696.800000000003</v>
      </c>
      <c r="G101" s="284">
        <v>0</v>
      </c>
      <c r="H101" s="284">
        <v>0</v>
      </c>
      <c r="I101" s="284">
        <v>0</v>
      </c>
      <c r="J101" s="284">
        <v>0</v>
      </c>
      <c r="K101" s="284">
        <v>0</v>
      </c>
      <c r="L101" s="284">
        <v>0</v>
      </c>
      <c r="M101" s="284">
        <v>0</v>
      </c>
      <c r="N101" s="183">
        <f t="shared" si="85"/>
        <v>8853.6</v>
      </c>
      <c r="O101" s="183">
        <f t="shared" si="86"/>
        <v>8568</v>
      </c>
      <c r="P101" s="183">
        <f t="shared" si="87"/>
        <v>8853.6</v>
      </c>
      <c r="Q101" s="183">
        <f t="shared" si="88"/>
        <v>8568</v>
      </c>
      <c r="R101" s="184">
        <f t="shared" si="89"/>
        <v>8853.6</v>
      </c>
      <c r="S101" s="185">
        <f t="shared" si="90"/>
        <v>153</v>
      </c>
      <c r="T101" s="186"/>
      <c r="U101" s="186"/>
      <c r="V101" s="186"/>
      <c r="W101" s="186"/>
      <c r="X101" s="186"/>
      <c r="Y101" s="186"/>
    </row>
    <row r="102" spans="1:25" ht="15.75" customHeight="1">
      <c r="A102" s="162"/>
      <c r="B102" s="257">
        <v>17</v>
      </c>
      <c r="C102" s="36" t="s">
        <v>37</v>
      </c>
      <c r="D102" s="23">
        <v>71.400000000000006</v>
      </c>
      <c r="E102" s="40">
        <v>1</v>
      </c>
      <c r="F102" s="272">
        <f t="shared" si="67"/>
        <v>9424.8000000000011</v>
      </c>
      <c r="G102" s="273">
        <v>0</v>
      </c>
      <c r="H102" s="274">
        <v>0</v>
      </c>
      <c r="I102" s="273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f>+D102*E102*40</f>
        <v>2856</v>
      </c>
      <c r="P102" s="29">
        <f t="shared" si="87"/>
        <v>2213.4</v>
      </c>
      <c r="Q102" s="29">
        <f t="shared" si="88"/>
        <v>2142</v>
      </c>
      <c r="R102" s="166">
        <f t="shared" si="89"/>
        <v>2213.4</v>
      </c>
      <c r="S102" s="167">
        <f>40+31+30+31</f>
        <v>132</v>
      </c>
      <c r="T102" s="16"/>
      <c r="U102" s="16"/>
      <c r="V102" s="16"/>
      <c r="W102" s="16"/>
      <c r="X102" s="16"/>
      <c r="Y102" s="16"/>
    </row>
    <row r="103" spans="1:25" ht="15.75" customHeight="1">
      <c r="A103" s="177"/>
      <c r="B103" s="279">
        <v>5</v>
      </c>
      <c r="C103" s="187" t="s">
        <v>42</v>
      </c>
      <c r="D103" s="180">
        <v>74.63</v>
      </c>
      <c r="E103" s="181">
        <v>1</v>
      </c>
      <c r="F103" s="182">
        <f t="shared" si="67"/>
        <v>11418.39</v>
      </c>
      <c r="G103" s="284">
        <v>0</v>
      </c>
      <c r="H103" s="284">
        <v>0</v>
      </c>
      <c r="I103" s="284">
        <v>0</v>
      </c>
      <c r="J103" s="284">
        <v>0</v>
      </c>
      <c r="K103" s="284">
        <v>0</v>
      </c>
      <c r="L103" s="284">
        <v>0</v>
      </c>
      <c r="M103" s="284">
        <v>0</v>
      </c>
      <c r="N103" s="183">
        <f t="shared" ref="N103:N105" si="91">+D103*E103*31</f>
        <v>2313.5299999999997</v>
      </c>
      <c r="O103" s="183">
        <f t="shared" ref="O103:O108" si="92">+D103*E103*30</f>
        <v>2238.8999999999996</v>
      </c>
      <c r="P103" s="183">
        <f t="shared" si="87"/>
        <v>2313.5299999999997</v>
      </c>
      <c r="Q103" s="183">
        <f t="shared" si="88"/>
        <v>2238.8999999999996</v>
      </c>
      <c r="R103" s="184">
        <f t="shared" si="89"/>
        <v>2313.5299999999997</v>
      </c>
      <c r="S103" s="185">
        <f t="shared" ref="S103:S105" si="93">31+30+31+30+31</f>
        <v>153</v>
      </c>
      <c r="T103" s="186"/>
      <c r="U103" s="186"/>
      <c r="V103" s="186"/>
      <c r="W103" s="186"/>
      <c r="X103" s="186"/>
      <c r="Y103" s="186"/>
    </row>
    <row r="104" spans="1:25" ht="15.75" customHeight="1">
      <c r="A104" s="177"/>
      <c r="B104" s="178">
        <v>6</v>
      </c>
      <c r="C104" s="187" t="s">
        <v>43</v>
      </c>
      <c r="D104" s="180">
        <v>74.63</v>
      </c>
      <c r="E104" s="181">
        <v>1</v>
      </c>
      <c r="F104" s="182">
        <f t="shared" si="67"/>
        <v>11418.39</v>
      </c>
      <c r="G104" s="284">
        <v>0</v>
      </c>
      <c r="H104" s="284">
        <v>0</v>
      </c>
      <c r="I104" s="284">
        <v>0</v>
      </c>
      <c r="J104" s="284">
        <v>0</v>
      </c>
      <c r="K104" s="284">
        <v>0</v>
      </c>
      <c r="L104" s="284">
        <v>0</v>
      </c>
      <c r="M104" s="284">
        <v>0</v>
      </c>
      <c r="N104" s="183">
        <f t="shared" si="91"/>
        <v>2313.5299999999997</v>
      </c>
      <c r="O104" s="183">
        <f t="shared" si="92"/>
        <v>2238.8999999999996</v>
      </c>
      <c r="P104" s="183">
        <f t="shared" si="87"/>
        <v>2313.5299999999997</v>
      </c>
      <c r="Q104" s="183">
        <f t="shared" si="88"/>
        <v>2238.8999999999996</v>
      </c>
      <c r="R104" s="184">
        <f t="shared" si="89"/>
        <v>2313.5299999999997</v>
      </c>
      <c r="S104" s="185">
        <f t="shared" si="93"/>
        <v>153</v>
      </c>
      <c r="T104" s="186"/>
      <c r="U104" s="186"/>
      <c r="V104" s="186"/>
      <c r="W104" s="186"/>
      <c r="X104" s="186"/>
      <c r="Y104" s="186"/>
    </row>
    <row r="105" spans="1:25" ht="15.75" customHeight="1">
      <c r="A105" s="177"/>
      <c r="B105" s="178">
        <v>7</v>
      </c>
      <c r="C105" s="187" t="s">
        <v>44</v>
      </c>
      <c r="D105" s="180">
        <v>72.540000000000006</v>
      </c>
      <c r="E105" s="181">
        <v>1</v>
      </c>
      <c r="F105" s="182">
        <f t="shared" si="67"/>
        <v>11098.62</v>
      </c>
      <c r="G105" s="284">
        <v>0</v>
      </c>
      <c r="H105" s="284">
        <v>0</v>
      </c>
      <c r="I105" s="284">
        <v>0</v>
      </c>
      <c r="J105" s="284">
        <v>0</v>
      </c>
      <c r="K105" s="284">
        <v>0</v>
      </c>
      <c r="L105" s="284">
        <v>0</v>
      </c>
      <c r="M105" s="284">
        <v>0</v>
      </c>
      <c r="N105" s="183">
        <f t="shared" si="91"/>
        <v>2248.7400000000002</v>
      </c>
      <c r="O105" s="183">
        <f t="shared" si="92"/>
        <v>2176.2000000000003</v>
      </c>
      <c r="P105" s="183">
        <f t="shared" si="87"/>
        <v>2248.7400000000002</v>
      </c>
      <c r="Q105" s="183">
        <f t="shared" si="88"/>
        <v>2176.2000000000003</v>
      </c>
      <c r="R105" s="184">
        <f t="shared" si="89"/>
        <v>2248.7400000000002</v>
      </c>
      <c r="S105" s="185">
        <f t="shared" si="93"/>
        <v>153</v>
      </c>
      <c r="T105" s="186"/>
      <c r="U105" s="186"/>
      <c r="V105" s="186"/>
      <c r="W105" s="186"/>
      <c r="X105" s="186"/>
      <c r="Y105" s="186"/>
    </row>
    <row r="106" spans="1:25" ht="15.75" customHeight="1">
      <c r="A106" s="177"/>
      <c r="B106" s="178">
        <v>8</v>
      </c>
      <c r="C106" s="187" t="s">
        <v>38</v>
      </c>
      <c r="D106" s="180">
        <v>71.400000000000006</v>
      </c>
      <c r="E106" s="285">
        <v>1</v>
      </c>
      <c r="F106" s="286">
        <f t="shared" si="67"/>
        <v>9924.6</v>
      </c>
      <c r="G106" s="284">
        <v>0</v>
      </c>
      <c r="H106" s="284">
        <v>0</v>
      </c>
      <c r="I106" s="284">
        <v>0</v>
      </c>
      <c r="J106" s="284">
        <v>0</v>
      </c>
      <c r="K106" s="284">
        <v>0</v>
      </c>
      <c r="L106" s="284">
        <v>0</v>
      </c>
      <c r="M106" s="284">
        <v>0</v>
      </c>
      <c r="N106" s="183">
        <f>+D106*E106*17</f>
        <v>1213.8000000000002</v>
      </c>
      <c r="O106" s="183">
        <f t="shared" si="92"/>
        <v>2142</v>
      </c>
      <c r="P106" s="183">
        <f t="shared" si="87"/>
        <v>2213.4</v>
      </c>
      <c r="Q106" s="183">
        <f t="shared" si="88"/>
        <v>2142</v>
      </c>
      <c r="R106" s="184">
        <f t="shared" si="89"/>
        <v>2213.4</v>
      </c>
      <c r="S106" s="185">
        <f>17+30+31+30+31</f>
        <v>139</v>
      </c>
      <c r="T106" s="186"/>
      <c r="U106" s="186"/>
      <c r="V106" s="186"/>
      <c r="W106" s="186"/>
      <c r="X106" s="186"/>
      <c r="Y106" s="186"/>
    </row>
    <row r="107" spans="1:25" ht="15.75" customHeight="1">
      <c r="A107" s="177"/>
      <c r="B107" s="279">
        <v>9</v>
      </c>
      <c r="C107" s="187" t="s">
        <v>45</v>
      </c>
      <c r="D107" s="180">
        <v>78.25</v>
      </c>
      <c r="E107" s="285">
        <v>6</v>
      </c>
      <c r="F107" s="286">
        <f t="shared" si="67"/>
        <v>71833.5</v>
      </c>
      <c r="G107" s="284">
        <v>0</v>
      </c>
      <c r="H107" s="284">
        <v>0</v>
      </c>
      <c r="I107" s="284">
        <v>0</v>
      </c>
      <c r="J107" s="284">
        <v>0</v>
      </c>
      <c r="K107" s="284">
        <v>0</v>
      </c>
      <c r="L107" s="284">
        <v>0</v>
      </c>
      <c r="M107" s="284">
        <v>0</v>
      </c>
      <c r="N107" s="183">
        <f t="shared" ref="N107:N108" si="94">+D107*E107*31</f>
        <v>14554.5</v>
      </c>
      <c r="O107" s="183">
        <f t="shared" si="92"/>
        <v>14085</v>
      </c>
      <c r="P107" s="183">
        <f t="shared" si="87"/>
        <v>14554.5</v>
      </c>
      <c r="Q107" s="183">
        <f t="shared" si="88"/>
        <v>14085</v>
      </c>
      <c r="R107" s="184">
        <f t="shared" si="89"/>
        <v>14554.5</v>
      </c>
      <c r="S107" s="185">
        <f t="shared" ref="S107:S108" si="95">31+30+31+30+31</f>
        <v>153</v>
      </c>
      <c r="T107" s="186"/>
      <c r="U107" s="186"/>
      <c r="V107" s="186"/>
      <c r="W107" s="186"/>
      <c r="X107" s="186"/>
      <c r="Y107" s="186"/>
    </row>
    <row r="108" spans="1:25" ht="15.75" customHeight="1">
      <c r="A108" s="177"/>
      <c r="B108" s="178">
        <v>10</v>
      </c>
      <c r="C108" s="187" t="s">
        <v>46</v>
      </c>
      <c r="D108" s="180">
        <v>71.400000000000006</v>
      </c>
      <c r="E108" s="285">
        <v>45</v>
      </c>
      <c r="F108" s="286">
        <f t="shared" si="67"/>
        <v>491589.00000000006</v>
      </c>
      <c r="G108" s="284">
        <v>0</v>
      </c>
      <c r="H108" s="284">
        <v>0</v>
      </c>
      <c r="I108" s="284">
        <v>0</v>
      </c>
      <c r="J108" s="284">
        <v>0</v>
      </c>
      <c r="K108" s="284">
        <v>0</v>
      </c>
      <c r="L108" s="284">
        <v>0</v>
      </c>
      <c r="M108" s="284">
        <v>0</v>
      </c>
      <c r="N108" s="183">
        <f t="shared" si="94"/>
        <v>99603.000000000015</v>
      </c>
      <c r="O108" s="183">
        <f t="shared" si="92"/>
        <v>96390.000000000015</v>
      </c>
      <c r="P108" s="183">
        <f t="shared" si="87"/>
        <v>99603.000000000015</v>
      </c>
      <c r="Q108" s="183">
        <f t="shared" si="88"/>
        <v>96390.000000000015</v>
      </c>
      <c r="R108" s="184">
        <f t="shared" si="89"/>
        <v>99603.000000000015</v>
      </c>
      <c r="S108" s="185">
        <f t="shared" si="95"/>
        <v>153</v>
      </c>
      <c r="T108" s="186"/>
      <c r="U108" s="186"/>
      <c r="V108" s="186"/>
      <c r="W108" s="186"/>
      <c r="X108" s="186"/>
      <c r="Y108" s="186"/>
    </row>
    <row r="109" spans="1:25" ht="15.75" customHeight="1">
      <c r="A109" s="162"/>
      <c r="B109" s="163">
        <v>10</v>
      </c>
      <c r="C109" s="36" t="s">
        <v>46</v>
      </c>
      <c r="D109" s="23">
        <v>71.400000000000006</v>
      </c>
      <c r="E109" s="40">
        <v>1</v>
      </c>
      <c r="F109" s="272">
        <f t="shared" si="67"/>
        <v>0</v>
      </c>
      <c r="G109" s="273">
        <v>0</v>
      </c>
      <c r="H109" s="273">
        <v>0</v>
      </c>
      <c r="I109" s="273">
        <v>0</v>
      </c>
      <c r="J109" s="273">
        <v>0</v>
      </c>
      <c r="K109" s="273">
        <v>0</v>
      </c>
      <c r="L109" s="273">
        <v>0</v>
      </c>
      <c r="M109" s="273">
        <v>0</v>
      </c>
      <c r="N109" s="29">
        <v>0</v>
      </c>
      <c r="O109" s="29">
        <v>0</v>
      </c>
      <c r="P109" s="29">
        <v>0</v>
      </c>
      <c r="Q109" s="29">
        <v>0</v>
      </c>
      <c r="R109" s="166">
        <v>0</v>
      </c>
      <c r="S109" s="167">
        <v>0</v>
      </c>
      <c r="T109" s="16"/>
      <c r="U109" s="16"/>
      <c r="V109" s="16"/>
      <c r="W109" s="16"/>
      <c r="X109" s="16"/>
      <c r="Y109" s="16"/>
    </row>
    <row r="110" spans="1:25" ht="15.75" customHeight="1">
      <c r="A110" s="177"/>
      <c r="B110" s="178">
        <v>11</v>
      </c>
      <c r="C110" s="187" t="s">
        <v>47</v>
      </c>
      <c r="D110" s="180">
        <v>72.540000000000006</v>
      </c>
      <c r="E110" s="285">
        <v>9</v>
      </c>
      <c r="F110" s="286">
        <f t="shared" si="67"/>
        <v>99887.58</v>
      </c>
      <c r="G110" s="284">
        <v>0</v>
      </c>
      <c r="H110" s="284">
        <v>0</v>
      </c>
      <c r="I110" s="284">
        <v>0</v>
      </c>
      <c r="J110" s="284">
        <v>0</v>
      </c>
      <c r="K110" s="284">
        <v>0</v>
      </c>
      <c r="L110" s="284">
        <v>0</v>
      </c>
      <c r="M110" s="284">
        <v>0</v>
      </c>
      <c r="N110" s="183">
        <f t="shared" ref="N110:N112" si="96">+D110*E110*31</f>
        <v>20238.66</v>
      </c>
      <c r="O110" s="183">
        <f t="shared" ref="O110:O112" si="97">+D110*E110*30</f>
        <v>19585.8</v>
      </c>
      <c r="P110" s="183">
        <f t="shared" ref="P110:P112" si="98">+D110*E110*31</f>
        <v>20238.66</v>
      </c>
      <c r="Q110" s="183">
        <f t="shared" ref="Q110:Q112" si="99">+D110*E110*30</f>
        <v>19585.8</v>
      </c>
      <c r="R110" s="184">
        <f t="shared" ref="R110:R112" si="100">+D110*E110*31</f>
        <v>20238.66</v>
      </c>
      <c r="S110" s="185">
        <f t="shared" ref="S110:S112" si="101">31+30+31+30+31</f>
        <v>153</v>
      </c>
      <c r="T110" s="186"/>
      <c r="U110" s="186"/>
      <c r="V110" s="186"/>
      <c r="W110" s="186"/>
      <c r="X110" s="186"/>
      <c r="Y110" s="186"/>
    </row>
    <row r="111" spans="1:25" ht="15.75" customHeight="1">
      <c r="A111" s="177"/>
      <c r="B111" s="178">
        <v>12</v>
      </c>
      <c r="C111" s="187" t="s">
        <v>48</v>
      </c>
      <c r="D111" s="180">
        <v>71.400000000000006</v>
      </c>
      <c r="E111" s="285">
        <v>1</v>
      </c>
      <c r="F111" s="286">
        <f t="shared" si="67"/>
        <v>10924.2</v>
      </c>
      <c r="G111" s="284">
        <v>0</v>
      </c>
      <c r="H111" s="284">
        <v>0</v>
      </c>
      <c r="I111" s="284">
        <v>0</v>
      </c>
      <c r="J111" s="284">
        <v>0</v>
      </c>
      <c r="K111" s="284">
        <v>0</v>
      </c>
      <c r="L111" s="284">
        <v>0</v>
      </c>
      <c r="M111" s="284">
        <v>0</v>
      </c>
      <c r="N111" s="183">
        <f t="shared" si="96"/>
        <v>2213.4</v>
      </c>
      <c r="O111" s="183">
        <f t="shared" si="97"/>
        <v>2142</v>
      </c>
      <c r="P111" s="183">
        <f t="shared" si="98"/>
        <v>2213.4</v>
      </c>
      <c r="Q111" s="183">
        <f t="shared" si="99"/>
        <v>2142</v>
      </c>
      <c r="R111" s="184">
        <f t="shared" si="100"/>
        <v>2213.4</v>
      </c>
      <c r="S111" s="185">
        <f t="shared" si="101"/>
        <v>153</v>
      </c>
      <c r="T111" s="186"/>
      <c r="U111" s="186"/>
      <c r="V111" s="186"/>
      <c r="W111" s="186"/>
      <c r="X111" s="186"/>
      <c r="Y111" s="186"/>
    </row>
    <row r="112" spans="1:25" ht="15.75" customHeight="1">
      <c r="A112" s="287"/>
      <c r="B112" s="279">
        <v>13</v>
      </c>
      <c r="C112" s="187" t="s">
        <v>51</v>
      </c>
      <c r="D112" s="180">
        <v>74.63</v>
      </c>
      <c r="E112" s="285">
        <v>2</v>
      </c>
      <c r="F112" s="286">
        <f t="shared" si="67"/>
        <v>22836.78</v>
      </c>
      <c r="G112" s="284">
        <v>0</v>
      </c>
      <c r="H112" s="284">
        <v>0</v>
      </c>
      <c r="I112" s="284">
        <v>0</v>
      </c>
      <c r="J112" s="284">
        <v>0</v>
      </c>
      <c r="K112" s="284">
        <v>0</v>
      </c>
      <c r="L112" s="284">
        <v>0</v>
      </c>
      <c r="M112" s="284">
        <v>0</v>
      </c>
      <c r="N112" s="183">
        <f t="shared" si="96"/>
        <v>4627.0599999999995</v>
      </c>
      <c r="O112" s="183">
        <f t="shared" si="97"/>
        <v>4477.7999999999993</v>
      </c>
      <c r="P112" s="183">
        <f t="shared" si="98"/>
        <v>4627.0599999999995</v>
      </c>
      <c r="Q112" s="183">
        <f t="shared" si="99"/>
        <v>4477.7999999999993</v>
      </c>
      <c r="R112" s="184">
        <f t="shared" si="100"/>
        <v>4627.0599999999995</v>
      </c>
      <c r="S112" s="288">
        <f t="shared" si="101"/>
        <v>153</v>
      </c>
      <c r="T112" s="289"/>
      <c r="U112" s="289"/>
      <c r="V112" s="289"/>
      <c r="W112" s="289"/>
      <c r="X112" s="289"/>
      <c r="Y112" s="289"/>
    </row>
    <row r="113" spans="1:25" ht="15.75" customHeight="1">
      <c r="A113" s="177"/>
      <c r="B113" s="279">
        <v>14</v>
      </c>
      <c r="C113" s="280" t="s">
        <v>46</v>
      </c>
      <c r="D113" s="281">
        <v>71.400000000000006</v>
      </c>
      <c r="E113" s="290">
        <v>1</v>
      </c>
      <c r="F113" s="291">
        <f t="shared" si="67"/>
        <v>6568.8</v>
      </c>
      <c r="G113" s="284">
        <v>0</v>
      </c>
      <c r="H113" s="292">
        <v>0</v>
      </c>
      <c r="I113" s="284">
        <v>0</v>
      </c>
      <c r="J113" s="284">
        <v>0</v>
      </c>
      <c r="K113" s="284">
        <v>0</v>
      </c>
      <c r="L113" s="284">
        <v>0</v>
      </c>
      <c r="M113" s="284">
        <f t="shared" ref="M113:M119" si="102">E113*D113*31</f>
        <v>2213.4</v>
      </c>
      <c r="N113" s="284">
        <f t="shared" ref="N113:N115" si="103">E113*D113*31</f>
        <v>2213.4</v>
      </c>
      <c r="O113" s="284">
        <f t="shared" ref="O113:O115" si="104">E113*D113*30</f>
        <v>2142</v>
      </c>
      <c r="P113" s="284">
        <v>0</v>
      </c>
      <c r="Q113" s="284">
        <v>0</v>
      </c>
      <c r="R113" s="293">
        <v>0</v>
      </c>
      <c r="S113" s="185">
        <f t="shared" ref="S113:S115" si="105">31+31+30</f>
        <v>92</v>
      </c>
      <c r="T113" s="186"/>
      <c r="U113" s="186"/>
      <c r="V113" s="186"/>
      <c r="W113" s="186"/>
      <c r="X113" s="186"/>
      <c r="Y113" s="186"/>
    </row>
    <row r="114" spans="1:25" ht="15.75" customHeight="1">
      <c r="A114" s="177"/>
      <c r="B114" s="178">
        <v>15</v>
      </c>
      <c r="C114" s="187" t="s">
        <v>49</v>
      </c>
      <c r="D114" s="180">
        <v>71.400000000000006</v>
      </c>
      <c r="E114" s="285">
        <v>1</v>
      </c>
      <c r="F114" s="286">
        <f t="shared" si="67"/>
        <v>6568.8</v>
      </c>
      <c r="G114" s="284">
        <v>0</v>
      </c>
      <c r="H114" s="292">
        <v>0</v>
      </c>
      <c r="I114" s="284">
        <v>0</v>
      </c>
      <c r="J114" s="183">
        <v>0</v>
      </c>
      <c r="K114" s="183">
        <v>0</v>
      </c>
      <c r="L114" s="183">
        <v>0</v>
      </c>
      <c r="M114" s="183">
        <f t="shared" si="102"/>
        <v>2213.4</v>
      </c>
      <c r="N114" s="183">
        <f t="shared" si="103"/>
        <v>2213.4</v>
      </c>
      <c r="O114" s="183">
        <f t="shared" si="104"/>
        <v>2142</v>
      </c>
      <c r="P114" s="183">
        <v>0</v>
      </c>
      <c r="Q114" s="183">
        <v>0</v>
      </c>
      <c r="R114" s="184">
        <v>0</v>
      </c>
      <c r="S114" s="185">
        <f t="shared" si="105"/>
        <v>92</v>
      </c>
      <c r="T114" s="186"/>
      <c r="U114" s="186"/>
      <c r="V114" s="186"/>
      <c r="W114" s="186"/>
      <c r="X114" s="186"/>
      <c r="Y114" s="186"/>
    </row>
    <row r="115" spans="1:25" ht="15.75" customHeight="1">
      <c r="A115" s="177"/>
      <c r="B115" s="279">
        <v>16</v>
      </c>
      <c r="C115" s="187" t="s">
        <v>50</v>
      </c>
      <c r="D115" s="180">
        <v>71.400000000000006</v>
      </c>
      <c r="E115" s="285">
        <v>1</v>
      </c>
      <c r="F115" s="286">
        <f t="shared" si="67"/>
        <v>6568.8</v>
      </c>
      <c r="G115" s="284">
        <v>0</v>
      </c>
      <c r="H115" s="292">
        <v>0</v>
      </c>
      <c r="I115" s="284">
        <v>0</v>
      </c>
      <c r="J115" s="183">
        <v>0</v>
      </c>
      <c r="K115" s="183">
        <v>0</v>
      </c>
      <c r="L115" s="183">
        <v>0</v>
      </c>
      <c r="M115" s="183">
        <f t="shared" si="102"/>
        <v>2213.4</v>
      </c>
      <c r="N115" s="183">
        <f t="shared" si="103"/>
        <v>2213.4</v>
      </c>
      <c r="O115" s="183">
        <f t="shared" si="104"/>
        <v>2142</v>
      </c>
      <c r="P115" s="183">
        <v>0</v>
      </c>
      <c r="Q115" s="183">
        <v>0</v>
      </c>
      <c r="R115" s="184">
        <v>0</v>
      </c>
      <c r="S115" s="185">
        <f t="shared" si="105"/>
        <v>92</v>
      </c>
      <c r="T115" s="186"/>
      <c r="U115" s="186"/>
      <c r="V115" s="186"/>
      <c r="W115" s="186"/>
      <c r="X115" s="186"/>
      <c r="Y115" s="186"/>
    </row>
    <row r="116" spans="1:25" ht="15.75" customHeight="1">
      <c r="A116" s="94"/>
      <c r="B116" s="168">
        <v>1</v>
      </c>
      <c r="C116" s="169" t="s">
        <v>36</v>
      </c>
      <c r="D116" s="170">
        <v>72.540000000000006</v>
      </c>
      <c r="E116" s="171">
        <v>1</v>
      </c>
      <c r="F116" s="172">
        <f t="shared" si="67"/>
        <v>15378.480000000001</v>
      </c>
      <c r="G116" s="173">
        <f t="shared" ref="G116:G123" si="106">E116*D116*31</f>
        <v>2248.7400000000002</v>
      </c>
      <c r="H116" s="174">
        <f t="shared" ref="H116:H123" si="107">E116*D116*28</f>
        <v>2031.1200000000001</v>
      </c>
      <c r="I116" s="173">
        <f t="shared" ref="I116:I124" si="108">E116*D116*31</f>
        <v>2248.7400000000002</v>
      </c>
      <c r="J116" s="173">
        <f t="shared" ref="J116:J123" si="109">E116*D116*30</f>
        <v>2176.2000000000003</v>
      </c>
      <c r="K116" s="29">
        <f t="shared" ref="K116:K123" si="110">E116*D116*31</f>
        <v>2248.7400000000002</v>
      </c>
      <c r="L116" s="173">
        <f t="shared" ref="L116:L123" si="111">E116*D116*30</f>
        <v>2176.2000000000003</v>
      </c>
      <c r="M116" s="173">
        <f t="shared" si="102"/>
        <v>2248.7400000000002</v>
      </c>
      <c r="N116" s="173">
        <v>0</v>
      </c>
      <c r="O116" s="173">
        <v>0</v>
      </c>
      <c r="P116" s="173">
        <v>0</v>
      </c>
      <c r="Q116" s="173">
        <v>0</v>
      </c>
      <c r="R116" s="175">
        <v>0</v>
      </c>
      <c r="S116" s="176">
        <v>212</v>
      </c>
    </row>
    <row r="117" spans="1:25" ht="15.75" customHeight="1">
      <c r="A117" s="94"/>
      <c r="B117" s="168">
        <v>2</v>
      </c>
      <c r="C117" s="169" t="s">
        <v>52</v>
      </c>
      <c r="D117" s="170">
        <v>73.59</v>
      </c>
      <c r="E117" s="171">
        <v>2</v>
      </c>
      <c r="F117" s="172">
        <f t="shared" si="67"/>
        <v>31202.16</v>
      </c>
      <c r="G117" s="173">
        <f t="shared" si="106"/>
        <v>4562.58</v>
      </c>
      <c r="H117" s="174">
        <f t="shared" si="107"/>
        <v>4121.04</v>
      </c>
      <c r="I117" s="173">
        <f t="shared" si="108"/>
        <v>4562.58</v>
      </c>
      <c r="J117" s="173">
        <f t="shared" si="109"/>
        <v>4415.4000000000005</v>
      </c>
      <c r="K117" s="29">
        <f t="shared" si="110"/>
        <v>4562.58</v>
      </c>
      <c r="L117" s="173">
        <f t="shared" si="111"/>
        <v>4415.4000000000005</v>
      </c>
      <c r="M117" s="173">
        <f t="shared" si="102"/>
        <v>4562.58</v>
      </c>
      <c r="N117" s="173">
        <v>0</v>
      </c>
      <c r="O117" s="173">
        <v>0</v>
      </c>
      <c r="P117" s="173">
        <v>0</v>
      </c>
      <c r="Q117" s="173">
        <v>0</v>
      </c>
      <c r="R117" s="175">
        <v>0</v>
      </c>
      <c r="S117" s="176">
        <v>212</v>
      </c>
    </row>
    <row r="118" spans="1:25" ht="15.75" customHeight="1">
      <c r="A118" s="94"/>
      <c r="B118" s="168">
        <v>3</v>
      </c>
      <c r="C118" s="169" t="s">
        <v>53</v>
      </c>
      <c r="D118" s="170">
        <v>74.63</v>
      </c>
      <c r="E118" s="171">
        <v>2</v>
      </c>
      <c r="F118" s="172">
        <f t="shared" si="67"/>
        <v>31643.119999999999</v>
      </c>
      <c r="G118" s="173">
        <f t="shared" si="106"/>
        <v>4627.0599999999995</v>
      </c>
      <c r="H118" s="174">
        <f t="shared" si="107"/>
        <v>4179.28</v>
      </c>
      <c r="I118" s="173">
        <f t="shared" si="108"/>
        <v>4627.0599999999995</v>
      </c>
      <c r="J118" s="173">
        <f t="shared" si="109"/>
        <v>4477.7999999999993</v>
      </c>
      <c r="K118" s="29">
        <f t="shared" si="110"/>
        <v>4627.0599999999995</v>
      </c>
      <c r="L118" s="173">
        <f t="shared" si="111"/>
        <v>4477.7999999999993</v>
      </c>
      <c r="M118" s="173">
        <f t="shared" si="102"/>
        <v>4627.0599999999995</v>
      </c>
      <c r="N118" s="173">
        <v>0</v>
      </c>
      <c r="O118" s="173">
        <v>0</v>
      </c>
      <c r="P118" s="173">
        <v>0</v>
      </c>
      <c r="Q118" s="173">
        <v>0</v>
      </c>
      <c r="R118" s="175">
        <v>0</v>
      </c>
      <c r="S118" s="176">
        <v>212</v>
      </c>
    </row>
    <row r="119" spans="1:25" ht="15.75" customHeight="1">
      <c r="A119" s="94"/>
      <c r="B119" s="168">
        <v>4</v>
      </c>
      <c r="C119" s="169" t="s">
        <v>37</v>
      </c>
      <c r="D119" s="170">
        <v>71.400000000000006</v>
      </c>
      <c r="E119" s="171">
        <v>3</v>
      </c>
      <c r="F119" s="172">
        <f t="shared" si="67"/>
        <v>45410.400000000001</v>
      </c>
      <c r="G119" s="173">
        <f t="shared" si="106"/>
        <v>6640.2000000000007</v>
      </c>
      <c r="H119" s="174">
        <f t="shared" si="107"/>
        <v>5997.6</v>
      </c>
      <c r="I119" s="173">
        <f t="shared" si="108"/>
        <v>6640.2000000000007</v>
      </c>
      <c r="J119" s="173">
        <f t="shared" si="109"/>
        <v>6426.0000000000009</v>
      </c>
      <c r="K119" s="29">
        <f t="shared" si="110"/>
        <v>6640.2000000000007</v>
      </c>
      <c r="L119" s="173">
        <f t="shared" si="111"/>
        <v>6426.0000000000009</v>
      </c>
      <c r="M119" s="173">
        <f t="shared" si="102"/>
        <v>6640.2000000000007</v>
      </c>
      <c r="N119" s="173">
        <v>0</v>
      </c>
      <c r="O119" s="173">
        <v>0</v>
      </c>
      <c r="P119" s="173">
        <v>0</v>
      </c>
      <c r="Q119" s="173">
        <v>0</v>
      </c>
      <c r="R119" s="175">
        <v>0</v>
      </c>
      <c r="S119" s="176">
        <v>212</v>
      </c>
    </row>
    <row r="120" spans="1:25" ht="15.75" customHeight="1">
      <c r="A120" s="94"/>
      <c r="B120" s="168">
        <v>4</v>
      </c>
      <c r="C120" s="169" t="s">
        <v>37</v>
      </c>
      <c r="D120" s="170">
        <v>71.400000000000006</v>
      </c>
      <c r="E120" s="171">
        <v>1</v>
      </c>
      <c r="F120" s="172">
        <f t="shared" si="67"/>
        <v>12923.400000000001</v>
      </c>
      <c r="G120" s="173">
        <f t="shared" si="106"/>
        <v>2213.4</v>
      </c>
      <c r="H120" s="174">
        <f t="shared" si="107"/>
        <v>1999.2000000000003</v>
      </c>
      <c r="I120" s="173">
        <f t="shared" si="108"/>
        <v>2213.4</v>
      </c>
      <c r="J120" s="173">
        <f t="shared" si="109"/>
        <v>2142</v>
      </c>
      <c r="K120" s="29">
        <f t="shared" si="110"/>
        <v>2213.4</v>
      </c>
      <c r="L120" s="173">
        <f t="shared" si="111"/>
        <v>2142</v>
      </c>
      <c r="M120" s="173">
        <v>0</v>
      </c>
      <c r="N120" s="173">
        <v>0</v>
      </c>
      <c r="O120" s="173">
        <v>0</v>
      </c>
      <c r="P120" s="173">
        <v>0</v>
      </c>
      <c r="Q120" s="173">
        <v>0</v>
      </c>
      <c r="R120" s="175">
        <v>0</v>
      </c>
      <c r="S120" s="176">
        <f>212-31</f>
        <v>181</v>
      </c>
    </row>
    <row r="121" spans="1:25" ht="15.75" customHeight="1">
      <c r="A121" s="94"/>
      <c r="B121" s="168">
        <v>6</v>
      </c>
      <c r="C121" s="169" t="s">
        <v>45</v>
      </c>
      <c r="D121" s="170">
        <v>78.25</v>
      </c>
      <c r="E121" s="171">
        <v>5</v>
      </c>
      <c r="F121" s="172">
        <f t="shared" si="67"/>
        <v>82945</v>
      </c>
      <c r="G121" s="173">
        <f t="shared" si="106"/>
        <v>12128.75</v>
      </c>
      <c r="H121" s="174">
        <f t="shared" si="107"/>
        <v>10955</v>
      </c>
      <c r="I121" s="173">
        <f t="shared" si="108"/>
        <v>12128.75</v>
      </c>
      <c r="J121" s="173">
        <f t="shared" si="109"/>
        <v>11737.5</v>
      </c>
      <c r="K121" s="29">
        <f t="shared" si="110"/>
        <v>12128.75</v>
      </c>
      <c r="L121" s="173">
        <f t="shared" si="111"/>
        <v>11737.5</v>
      </c>
      <c r="M121" s="173">
        <f t="shared" ref="M121:M122" si="112">E121*D121*31</f>
        <v>12128.75</v>
      </c>
      <c r="N121" s="173">
        <v>0</v>
      </c>
      <c r="O121" s="173">
        <v>0</v>
      </c>
      <c r="P121" s="173">
        <v>0</v>
      </c>
      <c r="Q121" s="173">
        <v>0</v>
      </c>
      <c r="R121" s="175">
        <v>0</v>
      </c>
      <c r="S121" s="176">
        <v>212</v>
      </c>
    </row>
    <row r="122" spans="1:25" ht="15.75" customHeight="1">
      <c r="A122" s="94"/>
      <c r="B122" s="168">
        <v>7</v>
      </c>
      <c r="C122" s="169" t="s">
        <v>46</v>
      </c>
      <c r="D122" s="170">
        <v>71.400000000000006</v>
      </c>
      <c r="E122" s="171">
        <v>12</v>
      </c>
      <c r="F122" s="172">
        <f t="shared" si="67"/>
        <v>181641.60000000001</v>
      </c>
      <c r="G122" s="173">
        <f t="shared" si="106"/>
        <v>26560.800000000003</v>
      </c>
      <c r="H122" s="174">
        <f t="shared" si="107"/>
        <v>23990.400000000001</v>
      </c>
      <c r="I122" s="173">
        <f t="shared" si="108"/>
        <v>26560.800000000003</v>
      </c>
      <c r="J122" s="173">
        <f t="shared" si="109"/>
        <v>25704.000000000004</v>
      </c>
      <c r="K122" s="29">
        <f t="shared" si="110"/>
        <v>26560.800000000003</v>
      </c>
      <c r="L122" s="173">
        <f t="shared" si="111"/>
        <v>25704.000000000004</v>
      </c>
      <c r="M122" s="173">
        <f t="shared" si="112"/>
        <v>26560.800000000003</v>
      </c>
      <c r="N122" s="173">
        <v>0</v>
      </c>
      <c r="O122" s="173">
        <v>0</v>
      </c>
      <c r="P122" s="173">
        <v>0</v>
      </c>
      <c r="Q122" s="173">
        <v>0</v>
      </c>
      <c r="R122" s="175">
        <v>0</v>
      </c>
      <c r="S122" s="176">
        <v>212</v>
      </c>
    </row>
    <row r="123" spans="1:25" ht="15.75" customHeight="1">
      <c r="A123" s="94"/>
      <c r="B123" s="168">
        <v>7</v>
      </c>
      <c r="C123" s="169" t="s">
        <v>46</v>
      </c>
      <c r="D123" s="170">
        <v>71.400000000000006</v>
      </c>
      <c r="E123" s="171">
        <v>1</v>
      </c>
      <c r="F123" s="172">
        <f t="shared" si="67"/>
        <v>13637.400000000001</v>
      </c>
      <c r="G123" s="173">
        <f t="shared" si="106"/>
        <v>2213.4</v>
      </c>
      <c r="H123" s="174">
        <f t="shared" si="107"/>
        <v>1999.2000000000003</v>
      </c>
      <c r="I123" s="173">
        <f t="shared" si="108"/>
        <v>2213.4</v>
      </c>
      <c r="J123" s="173">
        <f t="shared" si="109"/>
        <v>2142</v>
      </c>
      <c r="K123" s="29">
        <f t="shared" si="110"/>
        <v>2213.4</v>
      </c>
      <c r="L123" s="173">
        <f t="shared" si="111"/>
        <v>2142</v>
      </c>
      <c r="M123" s="173">
        <f>E123*D123*10</f>
        <v>714</v>
      </c>
      <c r="N123" s="173">
        <v>0</v>
      </c>
      <c r="O123" s="173">
        <v>0</v>
      </c>
      <c r="P123" s="173">
        <v>0</v>
      </c>
      <c r="Q123" s="173">
        <v>0</v>
      </c>
      <c r="R123" s="175">
        <v>0</v>
      </c>
      <c r="S123" s="176">
        <f>31+28+31+30+31+30+10</f>
        <v>191</v>
      </c>
    </row>
    <row r="124" spans="1:25" ht="15.75" customHeight="1">
      <c r="A124" s="162"/>
      <c r="B124" s="163">
        <v>8</v>
      </c>
      <c r="C124" s="36" t="s">
        <v>50</v>
      </c>
      <c r="D124" s="23">
        <v>71.400000000000006</v>
      </c>
      <c r="E124" s="28">
        <v>6</v>
      </c>
      <c r="F124" s="164">
        <f t="shared" si="67"/>
        <v>31701.600000000002</v>
      </c>
      <c r="G124" s="29">
        <v>0</v>
      </c>
      <c r="H124" s="165">
        <f>E124*D124*28+D124*E124*15</f>
        <v>18421.2</v>
      </c>
      <c r="I124" s="29">
        <f t="shared" si="108"/>
        <v>13280.400000000001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166">
        <v>0</v>
      </c>
      <c r="S124" s="167">
        <f>15+28+31</f>
        <v>74</v>
      </c>
      <c r="T124" s="16"/>
      <c r="U124" s="16"/>
      <c r="V124" s="16"/>
      <c r="W124" s="16"/>
      <c r="X124" s="16"/>
      <c r="Y124" s="16"/>
    </row>
    <row r="125" spans="1:25" ht="15.75" customHeight="1">
      <c r="A125" s="162"/>
      <c r="B125" s="163">
        <v>10</v>
      </c>
      <c r="C125" s="36" t="s">
        <v>50</v>
      </c>
      <c r="D125" s="23">
        <v>71.400000000000006</v>
      </c>
      <c r="E125" s="28">
        <v>6</v>
      </c>
      <c r="F125" s="164">
        <f t="shared" si="67"/>
        <v>38984.400000000001</v>
      </c>
      <c r="G125" s="29">
        <v>0</v>
      </c>
      <c r="H125" s="165">
        <v>0</v>
      </c>
      <c r="I125" s="29">
        <v>0</v>
      </c>
      <c r="J125" s="29">
        <f>E125*D125*30</f>
        <v>12852.000000000002</v>
      </c>
      <c r="K125" s="29">
        <f>E125*D125*31</f>
        <v>13280.400000000001</v>
      </c>
      <c r="L125" s="29">
        <f t="shared" ref="L125:L126" si="113">E125*D125*30</f>
        <v>12852.000000000002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166">
        <v>0</v>
      </c>
      <c r="S125" s="167">
        <f t="shared" ref="S125:S126" si="114">30+31+30</f>
        <v>91</v>
      </c>
      <c r="T125" s="16"/>
      <c r="U125" s="16"/>
      <c r="V125" s="16"/>
      <c r="W125" s="16"/>
      <c r="X125" s="16"/>
      <c r="Y125" s="16"/>
    </row>
    <row r="126" spans="1:25" ht="15.75" customHeight="1">
      <c r="A126" s="162"/>
      <c r="B126" s="163">
        <v>11</v>
      </c>
      <c r="C126" s="36" t="s">
        <v>50</v>
      </c>
      <c r="D126" s="23">
        <v>71.400000000000006</v>
      </c>
      <c r="E126" s="28">
        <v>1</v>
      </c>
      <c r="F126" s="164">
        <f t="shared" si="67"/>
        <v>6497.4000000000005</v>
      </c>
      <c r="G126" s="29">
        <v>0</v>
      </c>
      <c r="H126" s="165">
        <v>0</v>
      </c>
      <c r="I126" s="29">
        <v>0</v>
      </c>
      <c r="J126" s="29">
        <v>0</v>
      </c>
      <c r="K126" s="29">
        <f>+D126*E126*30+D126*E126*31</f>
        <v>4355.3999999999996</v>
      </c>
      <c r="L126" s="29">
        <f t="shared" si="113"/>
        <v>2142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166">
        <v>0</v>
      </c>
      <c r="S126" s="167">
        <f t="shared" si="114"/>
        <v>91</v>
      </c>
      <c r="T126" s="16"/>
      <c r="U126" s="16"/>
      <c r="V126" s="16"/>
      <c r="W126" s="16"/>
      <c r="X126" s="16"/>
      <c r="Y126" s="16"/>
    </row>
    <row r="127" spans="1:25" ht="15.75" customHeight="1">
      <c r="A127" s="162"/>
      <c r="B127" s="163">
        <v>12</v>
      </c>
      <c r="C127" s="36" t="s">
        <v>50</v>
      </c>
      <c r="D127" s="23">
        <v>71.400000000000006</v>
      </c>
      <c r="E127" s="28">
        <v>1</v>
      </c>
      <c r="F127" s="164">
        <f t="shared" si="67"/>
        <v>8568</v>
      </c>
      <c r="G127" s="29">
        <f t="shared" ref="G127:G131" si="115">E127*D127*31</f>
        <v>2213.4</v>
      </c>
      <c r="H127" s="165">
        <f t="shared" ref="H127:H131" si="116">E127*D127*28</f>
        <v>1999.2000000000003</v>
      </c>
      <c r="I127" s="29">
        <f t="shared" ref="I127:I131" si="117">E127*D127*31</f>
        <v>2213.4</v>
      </c>
      <c r="J127" s="29">
        <f t="shared" ref="J127:J131" si="118">E127*D127*30</f>
        <v>2142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166">
        <v>0</v>
      </c>
      <c r="S127" s="167">
        <f>31+28+30+31</f>
        <v>120</v>
      </c>
      <c r="T127" s="16"/>
      <c r="U127" s="16"/>
      <c r="V127" s="16"/>
      <c r="W127" s="16"/>
      <c r="X127" s="16"/>
      <c r="Y127" s="16"/>
    </row>
    <row r="128" spans="1:25" ht="15.75" customHeight="1">
      <c r="A128" s="162"/>
      <c r="B128" s="163">
        <v>9</v>
      </c>
      <c r="C128" s="36" t="s">
        <v>50</v>
      </c>
      <c r="D128" s="23">
        <v>71.400000000000006</v>
      </c>
      <c r="E128" s="28">
        <v>124</v>
      </c>
      <c r="F128" s="164">
        <f t="shared" si="67"/>
        <v>1876963.2000000002</v>
      </c>
      <c r="G128" s="29">
        <f t="shared" si="115"/>
        <v>274461.60000000003</v>
      </c>
      <c r="H128" s="165">
        <f t="shared" si="116"/>
        <v>247900.80000000002</v>
      </c>
      <c r="I128" s="29">
        <f t="shared" si="117"/>
        <v>274461.60000000003</v>
      </c>
      <c r="J128" s="29">
        <f t="shared" si="118"/>
        <v>265608</v>
      </c>
      <c r="K128" s="29">
        <f t="shared" ref="K128:K131" si="119">E128*D128*31</f>
        <v>274461.60000000003</v>
      </c>
      <c r="L128" s="29">
        <f>E128*D128*30</f>
        <v>265608</v>
      </c>
      <c r="M128" s="29">
        <f>E128*D128*31</f>
        <v>274461.60000000003</v>
      </c>
      <c r="N128" s="29">
        <v>0</v>
      </c>
      <c r="O128" s="29">
        <v>0</v>
      </c>
      <c r="P128" s="29">
        <v>0</v>
      </c>
      <c r="Q128" s="29">
        <v>0</v>
      </c>
      <c r="R128" s="166">
        <v>0</v>
      </c>
      <c r="S128" s="167">
        <v>212</v>
      </c>
      <c r="T128" s="16"/>
      <c r="U128" s="16"/>
      <c r="V128" s="16"/>
      <c r="W128" s="16"/>
      <c r="X128" s="16"/>
      <c r="Y128" s="16"/>
    </row>
    <row r="129" spans="1:25" ht="15.75" customHeight="1">
      <c r="A129" s="162"/>
      <c r="B129" s="163">
        <v>21</v>
      </c>
      <c r="C129" s="36" t="s">
        <v>50</v>
      </c>
      <c r="D129" s="23">
        <v>71.400000000000006</v>
      </c>
      <c r="E129" s="28">
        <v>1</v>
      </c>
      <c r="F129" s="164">
        <f t="shared" si="67"/>
        <v>11281.2</v>
      </c>
      <c r="G129" s="29">
        <f t="shared" si="115"/>
        <v>2213.4</v>
      </c>
      <c r="H129" s="165">
        <f t="shared" si="116"/>
        <v>1999.2000000000003</v>
      </c>
      <c r="I129" s="29">
        <f t="shared" si="117"/>
        <v>2213.4</v>
      </c>
      <c r="J129" s="29">
        <f t="shared" si="118"/>
        <v>2142</v>
      </c>
      <c r="K129" s="29">
        <f t="shared" si="119"/>
        <v>2213.4</v>
      </c>
      <c r="L129" s="29">
        <f>E129*D129*7</f>
        <v>499.80000000000007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166">
        <v>0</v>
      </c>
      <c r="S129" s="167">
        <f>212-23-31</f>
        <v>158</v>
      </c>
      <c r="T129" s="16"/>
      <c r="U129" s="16"/>
      <c r="V129" s="16"/>
      <c r="W129" s="16"/>
      <c r="X129" s="16"/>
      <c r="Y129" s="16"/>
    </row>
    <row r="130" spans="1:25" ht="15.75" customHeight="1">
      <c r="A130" s="162"/>
      <c r="B130" s="163">
        <v>22</v>
      </c>
      <c r="C130" s="36" t="s">
        <v>50</v>
      </c>
      <c r="D130" s="23">
        <v>71.400000000000006</v>
      </c>
      <c r="E130" s="28">
        <v>1</v>
      </c>
      <c r="F130" s="164">
        <f t="shared" si="67"/>
        <v>10781.400000000001</v>
      </c>
      <c r="G130" s="29">
        <f t="shared" si="115"/>
        <v>2213.4</v>
      </c>
      <c r="H130" s="165">
        <f t="shared" si="116"/>
        <v>1999.2000000000003</v>
      </c>
      <c r="I130" s="29">
        <f t="shared" si="117"/>
        <v>2213.4</v>
      </c>
      <c r="J130" s="29">
        <f t="shared" si="118"/>
        <v>2142</v>
      </c>
      <c r="K130" s="29">
        <f t="shared" si="119"/>
        <v>2213.4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166">
        <v>0</v>
      </c>
      <c r="S130" s="167">
        <f>212-30-31</f>
        <v>151</v>
      </c>
      <c r="T130" s="16"/>
      <c r="U130" s="16"/>
      <c r="V130" s="16"/>
      <c r="W130" s="16"/>
      <c r="X130" s="16"/>
      <c r="Y130" s="16"/>
    </row>
    <row r="131" spans="1:25" ht="15.75" customHeight="1">
      <c r="A131" s="162"/>
      <c r="B131" s="163">
        <v>23</v>
      </c>
      <c r="C131" s="36" t="s">
        <v>50</v>
      </c>
      <c r="D131" s="23">
        <v>71.400000000000006</v>
      </c>
      <c r="E131" s="28">
        <v>1</v>
      </c>
      <c r="F131" s="164">
        <f t="shared" si="67"/>
        <v>10138.800000000001</v>
      </c>
      <c r="G131" s="29">
        <f t="shared" si="115"/>
        <v>2213.4</v>
      </c>
      <c r="H131" s="165">
        <f t="shared" si="116"/>
        <v>1999.2000000000003</v>
      </c>
      <c r="I131" s="29">
        <f t="shared" si="117"/>
        <v>2213.4</v>
      </c>
      <c r="J131" s="29">
        <f t="shared" si="118"/>
        <v>2142</v>
      </c>
      <c r="K131" s="29">
        <f t="shared" si="119"/>
        <v>2213.4</v>
      </c>
      <c r="L131" s="29">
        <f>-D131*E131*9</f>
        <v>-642.6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166">
        <v>0</v>
      </c>
      <c r="S131" s="167">
        <f>31+28+31+30+31-9</f>
        <v>142</v>
      </c>
      <c r="T131" s="16"/>
      <c r="U131" s="16"/>
      <c r="V131" s="16"/>
      <c r="W131" s="16"/>
      <c r="X131" s="16"/>
      <c r="Y131" s="16"/>
    </row>
    <row r="132" spans="1:25" ht="15.75" customHeight="1">
      <c r="A132" s="177"/>
      <c r="B132" s="178">
        <v>13</v>
      </c>
      <c r="C132" s="187" t="s">
        <v>50</v>
      </c>
      <c r="D132" s="180">
        <v>71.400000000000006</v>
      </c>
      <c r="E132" s="181">
        <v>6</v>
      </c>
      <c r="F132" s="182">
        <f t="shared" si="67"/>
        <v>39412.800000000003</v>
      </c>
      <c r="G132" s="183">
        <v>0</v>
      </c>
      <c r="H132" s="196">
        <v>0</v>
      </c>
      <c r="I132" s="183">
        <v>0</v>
      </c>
      <c r="J132" s="183">
        <v>0</v>
      </c>
      <c r="K132" s="183">
        <v>0</v>
      </c>
      <c r="L132" s="183">
        <v>0</v>
      </c>
      <c r="M132" s="183">
        <f t="shared" ref="M132:M133" si="120">E132*D132*31</f>
        <v>13280.400000000001</v>
      </c>
      <c r="N132" s="183">
        <f t="shared" ref="N132:N133" si="121">E132*D132*31</f>
        <v>13280.400000000001</v>
      </c>
      <c r="O132" s="183">
        <f t="shared" ref="O132:O134" si="122">E132*D132*30</f>
        <v>12852.000000000002</v>
      </c>
      <c r="P132" s="183">
        <v>0</v>
      </c>
      <c r="Q132" s="183">
        <v>0</v>
      </c>
      <c r="R132" s="184">
        <v>0</v>
      </c>
      <c r="S132" s="185">
        <f t="shared" ref="S132:S133" si="123">31+31+30</f>
        <v>92</v>
      </c>
      <c r="T132" s="186"/>
      <c r="U132" s="186"/>
      <c r="V132" s="186"/>
      <c r="W132" s="186"/>
      <c r="X132" s="186"/>
      <c r="Y132" s="186"/>
    </row>
    <row r="133" spans="1:25" ht="15.75" customHeight="1">
      <c r="A133" s="177"/>
      <c r="B133" s="178">
        <v>14</v>
      </c>
      <c r="C133" s="187" t="s">
        <v>50</v>
      </c>
      <c r="D133" s="180">
        <v>71.400000000000006</v>
      </c>
      <c r="E133" s="181">
        <v>1</v>
      </c>
      <c r="F133" s="182">
        <f t="shared" si="67"/>
        <v>6568.8</v>
      </c>
      <c r="G133" s="183">
        <v>0</v>
      </c>
      <c r="H133" s="196">
        <v>0</v>
      </c>
      <c r="I133" s="183">
        <v>0</v>
      </c>
      <c r="J133" s="183">
        <v>0</v>
      </c>
      <c r="K133" s="183">
        <v>0</v>
      </c>
      <c r="L133" s="183">
        <v>0</v>
      </c>
      <c r="M133" s="183">
        <f t="shared" si="120"/>
        <v>2213.4</v>
      </c>
      <c r="N133" s="183">
        <f t="shared" si="121"/>
        <v>2213.4</v>
      </c>
      <c r="O133" s="183">
        <f t="shared" si="122"/>
        <v>2142</v>
      </c>
      <c r="P133" s="183">
        <v>0</v>
      </c>
      <c r="Q133" s="183">
        <v>0</v>
      </c>
      <c r="R133" s="184">
        <v>0</v>
      </c>
      <c r="S133" s="185">
        <f t="shared" si="123"/>
        <v>92</v>
      </c>
      <c r="T133" s="186"/>
      <c r="U133" s="186"/>
      <c r="V133" s="186"/>
      <c r="W133" s="186"/>
      <c r="X133" s="186"/>
      <c r="Y133" s="186"/>
    </row>
    <row r="134" spans="1:25" ht="15.75" customHeight="1">
      <c r="A134" s="177"/>
      <c r="B134" s="279">
        <v>1</v>
      </c>
      <c r="C134" s="280" t="s">
        <v>45</v>
      </c>
      <c r="D134" s="281">
        <v>78.25</v>
      </c>
      <c r="E134" s="282">
        <v>5</v>
      </c>
      <c r="F134" s="283">
        <f t="shared" si="67"/>
        <v>71990</v>
      </c>
      <c r="G134" s="284">
        <v>0</v>
      </c>
      <c r="H134" s="292">
        <v>0</v>
      </c>
      <c r="I134" s="284">
        <v>0</v>
      </c>
      <c r="J134" s="284">
        <v>0</v>
      </c>
      <c r="K134" s="284">
        <v>0</v>
      </c>
      <c r="L134" s="284">
        <v>0</v>
      </c>
      <c r="M134" s="284">
        <v>0</v>
      </c>
      <c r="N134" s="284">
        <f>E134*D134*62</f>
        <v>24257.5</v>
      </c>
      <c r="O134" s="284">
        <f t="shared" si="122"/>
        <v>11737.5</v>
      </c>
      <c r="P134" s="284">
        <f>E134*D134*31</f>
        <v>12128.75</v>
      </c>
      <c r="Q134" s="284">
        <f>E134*D134*30</f>
        <v>11737.5</v>
      </c>
      <c r="R134" s="293">
        <f>E134*D134*31</f>
        <v>12128.75</v>
      </c>
      <c r="S134" s="185">
        <f>31+31+30+31+30+31</f>
        <v>184</v>
      </c>
      <c r="T134" s="186"/>
      <c r="U134" s="186"/>
      <c r="V134" s="186"/>
      <c r="W134" s="186"/>
      <c r="X134" s="186"/>
      <c r="Y134" s="186"/>
    </row>
    <row r="135" spans="1:25" ht="15.75" customHeight="1">
      <c r="A135" s="162"/>
      <c r="B135" s="257">
        <v>1</v>
      </c>
      <c r="C135" s="37" t="s">
        <v>45</v>
      </c>
      <c r="D135" s="38">
        <v>78.25</v>
      </c>
      <c r="E135" s="39">
        <v>7</v>
      </c>
      <c r="F135" s="294">
        <f t="shared" si="67"/>
        <v>0</v>
      </c>
      <c r="G135" s="273">
        <v>0</v>
      </c>
      <c r="H135" s="274">
        <v>0</v>
      </c>
      <c r="I135" s="273">
        <v>0</v>
      </c>
      <c r="J135" s="273">
        <v>0</v>
      </c>
      <c r="K135" s="273">
        <v>0</v>
      </c>
      <c r="L135" s="273">
        <v>0</v>
      </c>
      <c r="M135" s="273">
        <v>0</v>
      </c>
      <c r="N135" s="273">
        <v>0</v>
      </c>
      <c r="O135" s="273">
        <v>0</v>
      </c>
      <c r="P135" s="273">
        <v>0</v>
      </c>
      <c r="Q135" s="273">
        <v>0</v>
      </c>
      <c r="R135" s="295">
        <v>0</v>
      </c>
      <c r="S135" s="167">
        <v>0</v>
      </c>
      <c r="T135" s="16"/>
      <c r="U135" s="16"/>
      <c r="V135" s="16"/>
      <c r="W135" s="16"/>
      <c r="X135" s="16"/>
      <c r="Y135" s="16"/>
    </row>
    <row r="136" spans="1:25" ht="15.75" customHeight="1">
      <c r="A136" s="177"/>
      <c r="B136" s="279">
        <v>2</v>
      </c>
      <c r="C136" s="280" t="s">
        <v>54</v>
      </c>
      <c r="D136" s="281">
        <v>77.59</v>
      </c>
      <c r="E136" s="282">
        <v>4</v>
      </c>
      <c r="F136" s="283">
        <f t="shared" si="67"/>
        <v>57106.240000000005</v>
      </c>
      <c r="G136" s="284">
        <v>0</v>
      </c>
      <c r="H136" s="292">
        <v>0</v>
      </c>
      <c r="I136" s="284">
        <v>0</v>
      </c>
      <c r="J136" s="284">
        <v>0</v>
      </c>
      <c r="K136" s="284">
        <v>0</v>
      </c>
      <c r="L136" s="284">
        <v>0</v>
      </c>
      <c r="M136" s="284">
        <v>0</v>
      </c>
      <c r="N136" s="284">
        <f t="shared" ref="N136:N137" si="124">E136*D136*62</f>
        <v>19242.32</v>
      </c>
      <c r="O136" s="284">
        <f t="shared" ref="O136:O137" si="125">E136*D136*30</f>
        <v>9310.8000000000011</v>
      </c>
      <c r="P136" s="284">
        <f t="shared" ref="P136:P137" si="126">E136*D136*31</f>
        <v>9621.16</v>
      </c>
      <c r="Q136" s="284">
        <f t="shared" ref="Q136:Q137" si="127">E136*D136*30</f>
        <v>9310.8000000000011</v>
      </c>
      <c r="R136" s="293">
        <f t="shared" ref="R136:R137" si="128">E136*D136*31</f>
        <v>9621.16</v>
      </c>
      <c r="S136" s="185">
        <f t="shared" ref="S136:S137" si="129">31+31+30+31+30+31</f>
        <v>184</v>
      </c>
      <c r="T136" s="186"/>
      <c r="U136" s="186"/>
      <c r="V136" s="186"/>
      <c r="W136" s="186"/>
      <c r="X136" s="186"/>
      <c r="Y136" s="186"/>
    </row>
    <row r="137" spans="1:25" ht="15.75" customHeight="1">
      <c r="A137" s="177"/>
      <c r="B137" s="279">
        <v>3</v>
      </c>
      <c r="C137" s="280" t="s">
        <v>55</v>
      </c>
      <c r="D137" s="281">
        <v>77.59</v>
      </c>
      <c r="E137" s="282">
        <v>23</v>
      </c>
      <c r="F137" s="283">
        <f t="shared" si="67"/>
        <v>328360.88</v>
      </c>
      <c r="G137" s="284">
        <v>0</v>
      </c>
      <c r="H137" s="292">
        <v>0</v>
      </c>
      <c r="I137" s="284">
        <v>0</v>
      </c>
      <c r="J137" s="284">
        <v>0</v>
      </c>
      <c r="K137" s="284">
        <v>0</v>
      </c>
      <c r="L137" s="284">
        <v>0</v>
      </c>
      <c r="M137" s="284">
        <v>0</v>
      </c>
      <c r="N137" s="284">
        <f t="shared" si="124"/>
        <v>110643.34000000001</v>
      </c>
      <c r="O137" s="284">
        <f t="shared" si="125"/>
        <v>53537.100000000006</v>
      </c>
      <c r="P137" s="284">
        <f t="shared" si="126"/>
        <v>55321.670000000006</v>
      </c>
      <c r="Q137" s="284">
        <f t="shared" si="127"/>
        <v>53537.100000000006</v>
      </c>
      <c r="R137" s="293">
        <f t="shared" si="128"/>
        <v>55321.670000000006</v>
      </c>
      <c r="S137" s="185">
        <f t="shared" si="129"/>
        <v>184</v>
      </c>
      <c r="T137" s="186"/>
      <c r="U137" s="186"/>
      <c r="V137" s="186"/>
      <c r="W137" s="186"/>
      <c r="X137" s="186"/>
      <c r="Y137" s="186"/>
    </row>
    <row r="138" spans="1:25" ht="15.75" customHeight="1">
      <c r="A138" s="162"/>
      <c r="B138" s="257">
        <v>3</v>
      </c>
      <c r="C138" s="37" t="s">
        <v>55</v>
      </c>
      <c r="D138" s="38">
        <v>77.59</v>
      </c>
      <c r="E138" s="39">
        <v>1</v>
      </c>
      <c r="F138" s="294">
        <f t="shared" si="67"/>
        <v>0</v>
      </c>
      <c r="G138" s="273">
        <v>0</v>
      </c>
      <c r="H138" s="274">
        <v>0</v>
      </c>
      <c r="I138" s="273">
        <v>0</v>
      </c>
      <c r="J138" s="273">
        <v>0</v>
      </c>
      <c r="K138" s="273">
        <v>0</v>
      </c>
      <c r="L138" s="273">
        <v>0</v>
      </c>
      <c r="M138" s="273">
        <v>0</v>
      </c>
      <c r="N138" s="273">
        <v>0</v>
      </c>
      <c r="O138" s="273">
        <v>0</v>
      </c>
      <c r="P138" s="273">
        <v>0</v>
      </c>
      <c r="Q138" s="273">
        <v>0</v>
      </c>
      <c r="R138" s="295">
        <v>0</v>
      </c>
      <c r="S138" s="167">
        <v>0</v>
      </c>
      <c r="T138" s="16"/>
      <c r="U138" s="16"/>
      <c r="V138" s="16"/>
      <c r="W138" s="16"/>
      <c r="X138" s="16"/>
      <c r="Y138" s="16"/>
    </row>
    <row r="139" spans="1:25" ht="15.75" customHeight="1">
      <c r="A139" s="177"/>
      <c r="B139" s="279">
        <v>3</v>
      </c>
      <c r="C139" s="280" t="s">
        <v>56</v>
      </c>
      <c r="D139" s="281">
        <v>75.64</v>
      </c>
      <c r="E139" s="282">
        <v>16</v>
      </c>
      <c r="F139" s="283">
        <f t="shared" si="67"/>
        <v>222684.16</v>
      </c>
      <c r="G139" s="284">
        <v>0</v>
      </c>
      <c r="H139" s="292">
        <v>0</v>
      </c>
      <c r="I139" s="284">
        <v>0</v>
      </c>
      <c r="J139" s="284">
        <v>0</v>
      </c>
      <c r="K139" s="284">
        <v>0</v>
      </c>
      <c r="L139" s="284">
        <v>0</v>
      </c>
      <c r="M139" s="284">
        <v>0</v>
      </c>
      <c r="N139" s="284">
        <f t="shared" ref="N139:N140" si="130">E139*D139*62</f>
        <v>75034.880000000005</v>
      </c>
      <c r="O139" s="284">
        <f t="shared" ref="O139:O140" si="131">E139*D139*30</f>
        <v>36307.199999999997</v>
      </c>
      <c r="P139" s="284">
        <f t="shared" ref="P139:P140" si="132">E139*D139*31</f>
        <v>37517.440000000002</v>
      </c>
      <c r="Q139" s="284">
        <f t="shared" ref="Q139:Q140" si="133">E139*D139*30</f>
        <v>36307.199999999997</v>
      </c>
      <c r="R139" s="293">
        <f t="shared" ref="R139:R140" si="134">E139*D139*31</f>
        <v>37517.440000000002</v>
      </c>
      <c r="S139" s="185">
        <f t="shared" ref="S139:S140" si="135">31+31+30+31+30+31</f>
        <v>184</v>
      </c>
      <c r="T139" s="186"/>
      <c r="U139" s="186"/>
      <c r="V139" s="186"/>
      <c r="W139" s="186"/>
      <c r="X139" s="186"/>
      <c r="Y139" s="186"/>
    </row>
    <row r="140" spans="1:25" ht="15.75" customHeight="1">
      <c r="A140" s="177"/>
      <c r="B140" s="178">
        <v>4</v>
      </c>
      <c r="C140" s="187" t="s">
        <v>57</v>
      </c>
      <c r="D140" s="180">
        <v>71.400000000000006</v>
      </c>
      <c r="E140" s="181">
        <v>14</v>
      </c>
      <c r="F140" s="182">
        <f t="shared" si="67"/>
        <v>183926.40000000002</v>
      </c>
      <c r="G140" s="183">
        <v>0</v>
      </c>
      <c r="H140" s="196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f t="shared" si="130"/>
        <v>61975.200000000012</v>
      </c>
      <c r="O140" s="183">
        <f t="shared" si="131"/>
        <v>29988.000000000004</v>
      </c>
      <c r="P140" s="183">
        <f t="shared" si="132"/>
        <v>30987.600000000006</v>
      </c>
      <c r="Q140" s="183">
        <f t="shared" si="133"/>
        <v>29988.000000000004</v>
      </c>
      <c r="R140" s="184">
        <f t="shared" si="134"/>
        <v>30987.600000000006</v>
      </c>
      <c r="S140" s="185">
        <f t="shared" si="135"/>
        <v>184</v>
      </c>
      <c r="T140" s="186"/>
      <c r="U140" s="186"/>
      <c r="V140" s="186"/>
      <c r="W140" s="186"/>
      <c r="X140" s="186"/>
      <c r="Y140" s="186"/>
    </row>
    <row r="141" spans="1:25" ht="15.75" customHeight="1">
      <c r="A141" s="162"/>
      <c r="B141" s="163">
        <v>4</v>
      </c>
      <c r="C141" s="36" t="s">
        <v>57</v>
      </c>
      <c r="D141" s="23">
        <v>71.400000000000006</v>
      </c>
      <c r="E141" s="28">
        <v>1</v>
      </c>
      <c r="F141" s="164">
        <f t="shared" si="67"/>
        <v>0</v>
      </c>
      <c r="G141" s="29">
        <v>0</v>
      </c>
      <c r="H141" s="165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166">
        <v>0</v>
      </c>
      <c r="S141" s="167">
        <v>0</v>
      </c>
      <c r="T141" s="16"/>
      <c r="U141" s="16"/>
      <c r="V141" s="16"/>
      <c r="W141" s="16"/>
      <c r="X141" s="16"/>
      <c r="Y141" s="16"/>
    </row>
    <row r="142" spans="1:25" ht="15.75" customHeight="1">
      <c r="A142" s="177"/>
      <c r="B142" s="178">
        <v>5</v>
      </c>
      <c r="C142" s="187" t="s">
        <v>58</v>
      </c>
      <c r="D142" s="180">
        <v>75.64</v>
      </c>
      <c r="E142" s="181">
        <v>1</v>
      </c>
      <c r="F142" s="182">
        <f t="shared" si="67"/>
        <v>13917.76</v>
      </c>
      <c r="G142" s="183">
        <v>0</v>
      </c>
      <c r="H142" s="196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f t="shared" ref="N142:N143" si="136">E142*D142*62</f>
        <v>4689.68</v>
      </c>
      <c r="O142" s="183">
        <f t="shared" ref="O142:O145" si="137">E142*D142*30</f>
        <v>2269.1999999999998</v>
      </c>
      <c r="P142" s="183">
        <f t="shared" ref="P142:P145" si="138">E142*D142*31</f>
        <v>2344.84</v>
      </c>
      <c r="Q142" s="183">
        <f t="shared" ref="Q142:Q145" si="139">E142*D142*30</f>
        <v>2269.1999999999998</v>
      </c>
      <c r="R142" s="184">
        <f t="shared" ref="R142:R145" si="140">E142*D142*31</f>
        <v>2344.84</v>
      </c>
      <c r="S142" s="185">
        <f t="shared" ref="S142:S143" si="141">31+31+30+31+30+31</f>
        <v>184</v>
      </c>
      <c r="T142" s="186"/>
      <c r="U142" s="186"/>
      <c r="V142" s="186"/>
      <c r="W142" s="186"/>
      <c r="X142" s="186"/>
      <c r="Y142" s="186"/>
    </row>
    <row r="143" spans="1:25" ht="15.75" customHeight="1">
      <c r="A143" s="177"/>
      <c r="B143" s="178">
        <v>6</v>
      </c>
      <c r="C143" s="187" t="s">
        <v>59</v>
      </c>
      <c r="D143" s="180">
        <v>75.64</v>
      </c>
      <c r="E143" s="181">
        <v>2</v>
      </c>
      <c r="F143" s="182">
        <f t="shared" si="67"/>
        <v>27835.52</v>
      </c>
      <c r="G143" s="183">
        <v>0</v>
      </c>
      <c r="H143" s="196">
        <v>0</v>
      </c>
      <c r="I143" s="183">
        <v>0</v>
      </c>
      <c r="J143" s="183">
        <v>0</v>
      </c>
      <c r="K143" s="183">
        <v>0</v>
      </c>
      <c r="L143" s="183">
        <v>0</v>
      </c>
      <c r="M143" s="183">
        <v>0</v>
      </c>
      <c r="N143" s="183">
        <f t="shared" si="136"/>
        <v>9379.36</v>
      </c>
      <c r="O143" s="183">
        <f t="shared" si="137"/>
        <v>4538.3999999999996</v>
      </c>
      <c r="P143" s="183">
        <f t="shared" si="138"/>
        <v>4689.68</v>
      </c>
      <c r="Q143" s="183">
        <f t="shared" si="139"/>
        <v>4538.3999999999996</v>
      </c>
      <c r="R143" s="184">
        <f t="shared" si="140"/>
        <v>4689.68</v>
      </c>
      <c r="S143" s="185">
        <f t="shared" si="141"/>
        <v>184</v>
      </c>
      <c r="T143" s="186"/>
      <c r="U143" s="186"/>
      <c r="V143" s="186"/>
      <c r="W143" s="186"/>
      <c r="X143" s="186"/>
      <c r="Y143" s="186"/>
    </row>
    <row r="144" spans="1:25" ht="15.75" customHeight="1">
      <c r="A144" s="177"/>
      <c r="B144" s="178">
        <v>7</v>
      </c>
      <c r="C144" s="187" t="s">
        <v>57</v>
      </c>
      <c r="D144" s="180">
        <v>71.400000000000006</v>
      </c>
      <c r="E144" s="181">
        <v>1</v>
      </c>
      <c r="F144" s="182">
        <f t="shared" si="67"/>
        <v>11923.800000000001</v>
      </c>
      <c r="G144" s="183">
        <v>0</v>
      </c>
      <c r="H144" s="196">
        <v>0</v>
      </c>
      <c r="I144" s="183">
        <v>0</v>
      </c>
      <c r="J144" s="183">
        <v>0</v>
      </c>
      <c r="K144" s="183">
        <v>0</v>
      </c>
      <c r="L144" s="183">
        <v>0</v>
      </c>
      <c r="M144" s="183">
        <v>0</v>
      </c>
      <c r="N144" s="183">
        <f t="shared" ref="N144:N145" si="142">E144*D144*45</f>
        <v>3213.0000000000005</v>
      </c>
      <c r="O144" s="183">
        <f t="shared" si="137"/>
        <v>2142</v>
      </c>
      <c r="P144" s="183">
        <f t="shared" si="138"/>
        <v>2213.4</v>
      </c>
      <c r="Q144" s="183">
        <f t="shared" si="139"/>
        <v>2142</v>
      </c>
      <c r="R144" s="184">
        <f t="shared" si="140"/>
        <v>2213.4</v>
      </c>
      <c r="S144" s="185">
        <f t="shared" ref="S144:S145" si="143">45+30+31+30+31</f>
        <v>167</v>
      </c>
      <c r="T144" s="186"/>
      <c r="U144" s="186"/>
      <c r="V144" s="186"/>
      <c r="W144" s="186"/>
      <c r="X144" s="186"/>
      <c r="Y144" s="186"/>
    </row>
    <row r="145" spans="1:25" ht="15.75" customHeight="1">
      <c r="A145" s="177"/>
      <c r="B145" s="178">
        <v>8</v>
      </c>
      <c r="C145" s="187" t="s">
        <v>58</v>
      </c>
      <c r="D145" s="180">
        <v>75.64</v>
      </c>
      <c r="E145" s="181">
        <v>1</v>
      </c>
      <c r="F145" s="182">
        <f t="shared" si="67"/>
        <v>12631.88</v>
      </c>
      <c r="G145" s="183">
        <v>0</v>
      </c>
      <c r="H145" s="196">
        <v>0</v>
      </c>
      <c r="I145" s="183">
        <v>0</v>
      </c>
      <c r="J145" s="183">
        <v>0</v>
      </c>
      <c r="K145" s="183">
        <v>0</v>
      </c>
      <c r="L145" s="183">
        <v>0</v>
      </c>
      <c r="M145" s="183">
        <v>0</v>
      </c>
      <c r="N145" s="183">
        <f t="shared" si="142"/>
        <v>3403.8</v>
      </c>
      <c r="O145" s="183">
        <f t="shared" si="137"/>
        <v>2269.1999999999998</v>
      </c>
      <c r="P145" s="183">
        <f t="shared" si="138"/>
        <v>2344.84</v>
      </c>
      <c r="Q145" s="183">
        <f t="shared" si="139"/>
        <v>2269.1999999999998</v>
      </c>
      <c r="R145" s="184">
        <f t="shared" si="140"/>
        <v>2344.84</v>
      </c>
      <c r="S145" s="185">
        <f t="shared" si="143"/>
        <v>167</v>
      </c>
      <c r="T145" s="186"/>
      <c r="U145" s="186"/>
      <c r="V145" s="186"/>
      <c r="W145" s="186"/>
      <c r="X145" s="186"/>
      <c r="Y145" s="186"/>
    </row>
    <row r="146" spans="1:25" ht="15.75" customHeight="1">
      <c r="A146" s="296"/>
      <c r="B146" s="297">
        <v>1</v>
      </c>
      <c r="C146" s="179" t="s">
        <v>50</v>
      </c>
      <c r="D146" s="298">
        <v>71.400000000000006</v>
      </c>
      <c r="E146" s="285">
        <v>2</v>
      </c>
      <c r="F146" s="286">
        <f t="shared" si="67"/>
        <v>13137.6</v>
      </c>
      <c r="G146" s="299">
        <v>0</v>
      </c>
      <c r="H146" s="299">
        <v>0</v>
      </c>
      <c r="I146" s="299">
        <v>0</v>
      </c>
      <c r="J146" s="299">
        <v>0</v>
      </c>
      <c r="K146" s="299">
        <v>0</v>
      </c>
      <c r="L146" s="299">
        <v>0</v>
      </c>
      <c r="M146" s="299">
        <v>0</v>
      </c>
      <c r="N146" s="183">
        <f>+D146*E146*62</f>
        <v>8853.6</v>
      </c>
      <c r="O146" s="183">
        <f t="shared" ref="O146:O150" si="144">+D146*E146*30</f>
        <v>4284</v>
      </c>
      <c r="P146" s="183">
        <v>0</v>
      </c>
      <c r="Q146" s="183">
        <v>0</v>
      </c>
      <c r="R146" s="184">
        <v>0</v>
      </c>
      <c r="S146" s="185">
        <f>31+31+30</f>
        <v>92</v>
      </c>
      <c r="T146" s="300"/>
      <c r="U146" s="300"/>
      <c r="V146" s="300"/>
      <c r="W146" s="300"/>
      <c r="X146" s="300"/>
      <c r="Y146" s="300"/>
    </row>
    <row r="147" spans="1:25" ht="15.75" customHeight="1">
      <c r="A147" s="296"/>
      <c r="B147" s="297">
        <v>1</v>
      </c>
      <c r="C147" s="179" t="s">
        <v>36</v>
      </c>
      <c r="D147" s="298">
        <v>72.540000000000006</v>
      </c>
      <c r="E147" s="285">
        <v>1</v>
      </c>
      <c r="F147" s="286">
        <f t="shared" si="67"/>
        <v>11098.62</v>
      </c>
      <c r="G147" s="299">
        <v>0</v>
      </c>
      <c r="H147" s="299">
        <v>0</v>
      </c>
      <c r="I147" s="299">
        <v>0</v>
      </c>
      <c r="J147" s="299">
        <v>0</v>
      </c>
      <c r="K147" s="299">
        <v>0</v>
      </c>
      <c r="L147" s="299">
        <v>0</v>
      </c>
      <c r="M147" s="299">
        <v>0</v>
      </c>
      <c r="N147" s="183">
        <f t="shared" ref="N147:N150" si="145">+D147*E147*31</f>
        <v>2248.7400000000002</v>
      </c>
      <c r="O147" s="183">
        <f t="shared" si="144"/>
        <v>2176.2000000000003</v>
      </c>
      <c r="P147" s="183">
        <f t="shared" ref="P147:P150" si="146">+D147*E147*31</f>
        <v>2248.7400000000002</v>
      </c>
      <c r="Q147" s="183">
        <f t="shared" ref="Q147:Q150" si="147">+D147*E147*30</f>
        <v>2176.2000000000003</v>
      </c>
      <c r="R147" s="184">
        <f t="shared" ref="R147:R150" si="148">+D147*E147*31</f>
        <v>2248.7400000000002</v>
      </c>
      <c r="S147" s="185">
        <f t="shared" ref="S147:S150" si="149">31+30+31+30+31</f>
        <v>153</v>
      </c>
      <c r="T147" s="300"/>
      <c r="U147" s="300"/>
      <c r="V147" s="300"/>
      <c r="W147" s="300"/>
      <c r="X147" s="300"/>
      <c r="Y147" s="300"/>
    </row>
    <row r="148" spans="1:25" ht="15.75" customHeight="1">
      <c r="A148" s="296"/>
      <c r="B148" s="297">
        <v>2</v>
      </c>
      <c r="C148" s="179" t="s">
        <v>52</v>
      </c>
      <c r="D148" s="298">
        <v>73.59</v>
      </c>
      <c r="E148" s="285">
        <v>2</v>
      </c>
      <c r="F148" s="286">
        <f t="shared" si="67"/>
        <v>22518.54</v>
      </c>
      <c r="G148" s="299">
        <v>0</v>
      </c>
      <c r="H148" s="299">
        <v>0</v>
      </c>
      <c r="I148" s="299">
        <v>0</v>
      </c>
      <c r="J148" s="299">
        <v>0</v>
      </c>
      <c r="K148" s="299">
        <v>0</v>
      </c>
      <c r="L148" s="299">
        <v>0</v>
      </c>
      <c r="M148" s="299">
        <v>0</v>
      </c>
      <c r="N148" s="183">
        <f t="shared" si="145"/>
        <v>4562.58</v>
      </c>
      <c r="O148" s="183">
        <f t="shared" si="144"/>
        <v>4415.4000000000005</v>
      </c>
      <c r="P148" s="183">
        <f t="shared" si="146"/>
        <v>4562.58</v>
      </c>
      <c r="Q148" s="183">
        <f t="shared" si="147"/>
        <v>4415.4000000000005</v>
      </c>
      <c r="R148" s="184">
        <f t="shared" si="148"/>
        <v>4562.58</v>
      </c>
      <c r="S148" s="185">
        <f t="shared" si="149"/>
        <v>153</v>
      </c>
      <c r="T148" s="300"/>
      <c r="U148" s="300"/>
      <c r="V148" s="300"/>
      <c r="W148" s="300"/>
      <c r="X148" s="300"/>
      <c r="Y148" s="300"/>
    </row>
    <row r="149" spans="1:25" ht="15.75" customHeight="1">
      <c r="A149" s="296"/>
      <c r="B149" s="297">
        <v>3</v>
      </c>
      <c r="C149" s="179" t="s">
        <v>53</v>
      </c>
      <c r="D149" s="298">
        <v>74.63</v>
      </c>
      <c r="E149" s="285">
        <v>2</v>
      </c>
      <c r="F149" s="286">
        <f t="shared" si="67"/>
        <v>22836.78</v>
      </c>
      <c r="G149" s="299">
        <v>0</v>
      </c>
      <c r="H149" s="299">
        <v>0</v>
      </c>
      <c r="I149" s="299">
        <v>0</v>
      </c>
      <c r="J149" s="299">
        <v>0</v>
      </c>
      <c r="K149" s="299">
        <v>0</v>
      </c>
      <c r="L149" s="299">
        <v>0</v>
      </c>
      <c r="M149" s="299">
        <v>0</v>
      </c>
      <c r="N149" s="183">
        <f t="shared" si="145"/>
        <v>4627.0599999999995</v>
      </c>
      <c r="O149" s="183">
        <f t="shared" si="144"/>
        <v>4477.7999999999993</v>
      </c>
      <c r="P149" s="183">
        <f t="shared" si="146"/>
        <v>4627.0599999999995</v>
      </c>
      <c r="Q149" s="183">
        <f t="shared" si="147"/>
        <v>4477.7999999999993</v>
      </c>
      <c r="R149" s="184">
        <f t="shared" si="148"/>
        <v>4627.0599999999995</v>
      </c>
      <c r="S149" s="185">
        <f t="shared" si="149"/>
        <v>153</v>
      </c>
      <c r="T149" s="300"/>
      <c r="U149" s="300"/>
      <c r="V149" s="300"/>
      <c r="W149" s="300"/>
      <c r="X149" s="300"/>
      <c r="Y149" s="300"/>
    </row>
    <row r="150" spans="1:25" ht="15.75" customHeight="1">
      <c r="A150" s="296"/>
      <c r="B150" s="297">
        <v>4</v>
      </c>
      <c r="C150" s="179" t="s">
        <v>37</v>
      </c>
      <c r="D150" s="298">
        <v>71.400000000000006</v>
      </c>
      <c r="E150" s="285">
        <v>2</v>
      </c>
      <c r="F150" s="286">
        <f t="shared" si="67"/>
        <v>21848.400000000001</v>
      </c>
      <c r="G150" s="299">
        <v>0</v>
      </c>
      <c r="H150" s="299">
        <v>0</v>
      </c>
      <c r="I150" s="299">
        <v>0</v>
      </c>
      <c r="J150" s="299">
        <v>0</v>
      </c>
      <c r="K150" s="299">
        <v>0</v>
      </c>
      <c r="L150" s="299">
        <v>0</v>
      </c>
      <c r="M150" s="299">
        <v>0</v>
      </c>
      <c r="N150" s="183">
        <f t="shared" si="145"/>
        <v>4426.8</v>
      </c>
      <c r="O150" s="183">
        <f t="shared" si="144"/>
        <v>4284</v>
      </c>
      <c r="P150" s="183">
        <f t="shared" si="146"/>
        <v>4426.8</v>
      </c>
      <c r="Q150" s="183">
        <f t="shared" si="147"/>
        <v>4284</v>
      </c>
      <c r="R150" s="184">
        <f t="shared" si="148"/>
        <v>4426.8</v>
      </c>
      <c r="S150" s="185">
        <f t="shared" si="149"/>
        <v>153</v>
      </c>
      <c r="T150" s="300"/>
      <c r="U150" s="300"/>
      <c r="V150" s="300"/>
      <c r="W150" s="300"/>
      <c r="X150" s="300"/>
      <c r="Y150" s="300"/>
    </row>
    <row r="151" spans="1:25" ht="15.75" customHeight="1">
      <c r="A151" s="301"/>
      <c r="B151" s="302">
        <v>4</v>
      </c>
      <c r="C151" s="43" t="s">
        <v>37</v>
      </c>
      <c r="D151" s="44">
        <v>71.400000000000006</v>
      </c>
      <c r="E151" s="40">
        <v>1</v>
      </c>
      <c r="F151" s="272">
        <f t="shared" si="67"/>
        <v>0</v>
      </c>
      <c r="G151" s="303">
        <v>0</v>
      </c>
      <c r="H151" s="303">
        <v>0</v>
      </c>
      <c r="I151" s="303">
        <v>0</v>
      </c>
      <c r="J151" s="303">
        <v>0</v>
      </c>
      <c r="K151" s="303">
        <v>0</v>
      </c>
      <c r="L151" s="303">
        <v>0</v>
      </c>
      <c r="M151" s="303">
        <v>0</v>
      </c>
      <c r="N151" s="29">
        <v>0</v>
      </c>
      <c r="O151" s="29">
        <v>0</v>
      </c>
      <c r="P151" s="29">
        <v>0</v>
      </c>
      <c r="Q151" s="29">
        <v>0</v>
      </c>
      <c r="R151" s="166">
        <v>0</v>
      </c>
      <c r="S151" s="167">
        <v>0</v>
      </c>
      <c r="T151" s="304"/>
      <c r="U151" s="304"/>
      <c r="V151" s="304"/>
      <c r="W151" s="304"/>
      <c r="X151" s="304"/>
      <c r="Y151" s="304"/>
    </row>
    <row r="152" spans="1:25" ht="15.75" customHeight="1">
      <c r="A152" s="296"/>
      <c r="B152" s="297">
        <v>5</v>
      </c>
      <c r="C152" s="179" t="s">
        <v>45</v>
      </c>
      <c r="D152" s="298">
        <v>78.25</v>
      </c>
      <c r="E152" s="285">
        <v>5</v>
      </c>
      <c r="F152" s="286">
        <f t="shared" si="67"/>
        <v>59861.25</v>
      </c>
      <c r="G152" s="299">
        <v>0</v>
      </c>
      <c r="H152" s="299">
        <v>0</v>
      </c>
      <c r="I152" s="299">
        <v>0</v>
      </c>
      <c r="J152" s="299">
        <v>0</v>
      </c>
      <c r="K152" s="299">
        <v>0</v>
      </c>
      <c r="L152" s="299">
        <v>0</v>
      </c>
      <c r="M152" s="299">
        <v>0</v>
      </c>
      <c r="N152" s="183">
        <f t="shared" ref="N152:N153" si="150">+D152*E152*31</f>
        <v>12128.75</v>
      </c>
      <c r="O152" s="183">
        <f t="shared" ref="O152:O154" si="151">+D152*E152*30</f>
        <v>11737.5</v>
      </c>
      <c r="P152" s="183">
        <f t="shared" ref="P152:P154" si="152">+D152*E152*31</f>
        <v>12128.75</v>
      </c>
      <c r="Q152" s="183">
        <f t="shared" ref="Q152:Q154" si="153">+D152*E152*30</f>
        <v>11737.5</v>
      </c>
      <c r="R152" s="184">
        <f t="shared" ref="R152:R154" si="154">+D152*E152*31</f>
        <v>12128.75</v>
      </c>
      <c r="S152" s="185">
        <f t="shared" ref="S152:S153" si="155">31+30+31+30+31</f>
        <v>153</v>
      </c>
      <c r="T152" s="300"/>
      <c r="U152" s="300"/>
      <c r="V152" s="300"/>
      <c r="W152" s="300"/>
      <c r="X152" s="300"/>
      <c r="Y152" s="300"/>
    </row>
    <row r="153" spans="1:25" ht="15.75" customHeight="1">
      <c r="A153" s="296"/>
      <c r="B153" s="297">
        <v>6</v>
      </c>
      <c r="C153" s="179" t="s">
        <v>46</v>
      </c>
      <c r="D153" s="298">
        <v>71.400000000000006</v>
      </c>
      <c r="E153" s="285">
        <v>12</v>
      </c>
      <c r="F153" s="286">
        <f t="shared" si="67"/>
        <v>131090.40000000002</v>
      </c>
      <c r="G153" s="299">
        <v>0</v>
      </c>
      <c r="H153" s="299">
        <v>0</v>
      </c>
      <c r="I153" s="299">
        <v>0</v>
      </c>
      <c r="J153" s="299">
        <v>0</v>
      </c>
      <c r="K153" s="299">
        <v>0</v>
      </c>
      <c r="L153" s="299">
        <v>0</v>
      </c>
      <c r="M153" s="299">
        <v>0</v>
      </c>
      <c r="N153" s="183">
        <f t="shared" si="150"/>
        <v>26560.800000000003</v>
      </c>
      <c r="O153" s="183">
        <f t="shared" si="151"/>
        <v>25704.000000000004</v>
      </c>
      <c r="P153" s="183">
        <f t="shared" si="152"/>
        <v>26560.800000000003</v>
      </c>
      <c r="Q153" s="183">
        <f t="shared" si="153"/>
        <v>25704.000000000004</v>
      </c>
      <c r="R153" s="184">
        <f t="shared" si="154"/>
        <v>26560.800000000003</v>
      </c>
      <c r="S153" s="185">
        <f t="shared" si="155"/>
        <v>153</v>
      </c>
      <c r="T153" s="300"/>
      <c r="U153" s="300"/>
      <c r="V153" s="300"/>
      <c r="W153" s="300"/>
      <c r="X153" s="300"/>
      <c r="Y153" s="300"/>
    </row>
    <row r="154" spans="1:25" ht="15.75" customHeight="1">
      <c r="A154" s="301"/>
      <c r="B154" s="302">
        <v>6</v>
      </c>
      <c r="C154" s="43" t="s">
        <v>46</v>
      </c>
      <c r="D154" s="44">
        <v>71.400000000000006</v>
      </c>
      <c r="E154" s="40">
        <v>1</v>
      </c>
      <c r="F154" s="272">
        <f t="shared" si="67"/>
        <v>8710.8000000000011</v>
      </c>
      <c r="G154" s="303">
        <v>0</v>
      </c>
      <c r="H154" s="303">
        <v>0</v>
      </c>
      <c r="I154" s="303">
        <v>0</v>
      </c>
      <c r="J154" s="303">
        <v>0</v>
      </c>
      <c r="K154" s="303">
        <v>0</v>
      </c>
      <c r="L154" s="303">
        <v>0</v>
      </c>
      <c r="M154" s="303">
        <v>0</v>
      </c>
      <c r="N154" s="29">
        <v>0</v>
      </c>
      <c r="O154" s="29">
        <f t="shared" si="151"/>
        <v>2142</v>
      </c>
      <c r="P154" s="29">
        <f t="shared" si="152"/>
        <v>2213.4</v>
      </c>
      <c r="Q154" s="29">
        <f t="shared" si="153"/>
        <v>2142</v>
      </c>
      <c r="R154" s="166">
        <f t="shared" si="154"/>
        <v>2213.4</v>
      </c>
      <c r="S154" s="167">
        <f>30+31+30+31</f>
        <v>122</v>
      </c>
      <c r="T154" s="304"/>
      <c r="U154" s="304"/>
      <c r="V154" s="304"/>
      <c r="W154" s="304"/>
      <c r="X154" s="304"/>
      <c r="Y154" s="304"/>
    </row>
    <row r="155" spans="1:25" ht="15.75" customHeight="1">
      <c r="A155" s="301"/>
      <c r="B155" s="302">
        <v>7</v>
      </c>
      <c r="C155" s="43" t="s">
        <v>50</v>
      </c>
      <c r="D155" s="44">
        <v>71.400000000000006</v>
      </c>
      <c r="E155" s="40">
        <v>6</v>
      </c>
      <c r="F155" s="272">
        <f t="shared" si="67"/>
        <v>0</v>
      </c>
      <c r="G155" s="303">
        <v>0</v>
      </c>
      <c r="H155" s="303">
        <v>0</v>
      </c>
      <c r="I155" s="303">
        <v>0</v>
      </c>
      <c r="J155" s="303">
        <v>0</v>
      </c>
      <c r="K155" s="303">
        <v>0</v>
      </c>
      <c r="L155" s="303">
        <v>0</v>
      </c>
      <c r="M155" s="303">
        <v>0</v>
      </c>
      <c r="N155" s="29">
        <v>0</v>
      </c>
      <c r="O155" s="29">
        <v>0</v>
      </c>
      <c r="P155" s="29">
        <v>0</v>
      </c>
      <c r="Q155" s="29">
        <v>0</v>
      </c>
      <c r="R155" s="166">
        <v>0</v>
      </c>
      <c r="S155" s="167">
        <v>0</v>
      </c>
      <c r="T155" s="304"/>
      <c r="U155" s="304"/>
      <c r="V155" s="304"/>
      <c r="W155" s="304"/>
      <c r="X155" s="304"/>
      <c r="Y155" s="304"/>
    </row>
    <row r="156" spans="1:25" ht="15.75" customHeight="1">
      <c r="A156" s="296"/>
      <c r="B156" s="297">
        <v>7</v>
      </c>
      <c r="C156" s="179" t="s">
        <v>50</v>
      </c>
      <c r="D156" s="298">
        <v>71.400000000000006</v>
      </c>
      <c r="E156" s="285">
        <v>118</v>
      </c>
      <c r="F156" s="286">
        <f t="shared" si="67"/>
        <v>1289055.6000000001</v>
      </c>
      <c r="G156" s="299">
        <v>0</v>
      </c>
      <c r="H156" s="299">
        <v>0</v>
      </c>
      <c r="I156" s="299">
        <v>0</v>
      </c>
      <c r="J156" s="299">
        <v>0</v>
      </c>
      <c r="K156" s="299">
        <v>0</v>
      </c>
      <c r="L156" s="299">
        <v>0</v>
      </c>
      <c r="M156" s="299">
        <v>0</v>
      </c>
      <c r="N156" s="183">
        <f>+D156*E156*31</f>
        <v>261181.2</v>
      </c>
      <c r="O156" s="183">
        <f>+D156*E156*30</f>
        <v>252756.00000000003</v>
      </c>
      <c r="P156" s="183">
        <f>+D156*E156*31</f>
        <v>261181.2</v>
      </c>
      <c r="Q156" s="183">
        <f>+D156*E156*30</f>
        <v>252756.00000000003</v>
      </c>
      <c r="R156" s="184">
        <f>+D156*E156*31</f>
        <v>261181.2</v>
      </c>
      <c r="S156" s="185">
        <f>31+30+31+30+31</f>
        <v>153</v>
      </c>
      <c r="T156" s="300"/>
      <c r="U156" s="300"/>
      <c r="V156" s="300"/>
      <c r="W156" s="300"/>
      <c r="X156" s="300"/>
      <c r="Y156" s="300"/>
    </row>
    <row r="157" spans="1:25" ht="15.75" customHeight="1">
      <c r="A157" s="94"/>
      <c r="B157" s="168">
        <v>1</v>
      </c>
      <c r="C157" s="169" t="s">
        <v>37</v>
      </c>
      <c r="D157" s="170">
        <v>71.400000000000006</v>
      </c>
      <c r="E157" s="171">
        <v>5</v>
      </c>
      <c r="F157" s="172">
        <f t="shared" si="67"/>
        <v>75684</v>
      </c>
      <c r="G157" s="173">
        <f t="shared" ref="G157:G162" si="156">E157*D157*31</f>
        <v>11067</v>
      </c>
      <c r="H157" s="174">
        <f>E157*D157*28</f>
        <v>9996</v>
      </c>
      <c r="I157" s="173">
        <f>E157*D157*31</f>
        <v>11067</v>
      </c>
      <c r="J157" s="173">
        <f>E157*D157*30</f>
        <v>10710</v>
      </c>
      <c r="K157" s="29">
        <f>E157*D157*31</f>
        <v>11067</v>
      </c>
      <c r="L157" s="173">
        <f>E157*D157*30</f>
        <v>10710</v>
      </c>
      <c r="M157" s="173">
        <f>E157*D157*31</f>
        <v>11067</v>
      </c>
      <c r="N157" s="173">
        <v>0</v>
      </c>
      <c r="O157" s="173">
        <v>0</v>
      </c>
      <c r="P157" s="173">
        <v>0</v>
      </c>
      <c r="Q157" s="173">
        <v>0</v>
      </c>
      <c r="R157" s="175">
        <v>0</v>
      </c>
      <c r="S157" s="176">
        <v>212</v>
      </c>
    </row>
    <row r="158" spans="1:25" ht="15.75" customHeight="1">
      <c r="A158" s="94"/>
      <c r="B158" s="168">
        <v>6</v>
      </c>
      <c r="C158" s="169" t="s">
        <v>37</v>
      </c>
      <c r="D158" s="170">
        <v>71.400000000000006</v>
      </c>
      <c r="E158" s="171">
        <v>1</v>
      </c>
      <c r="F158" s="172">
        <f t="shared" si="67"/>
        <v>2213.4</v>
      </c>
      <c r="G158" s="173">
        <f t="shared" si="156"/>
        <v>2213.4</v>
      </c>
      <c r="H158" s="174">
        <v>0</v>
      </c>
      <c r="I158" s="173">
        <v>0</v>
      </c>
      <c r="J158" s="173">
        <v>0</v>
      </c>
      <c r="K158" s="29">
        <v>0</v>
      </c>
      <c r="L158" s="173">
        <v>0</v>
      </c>
      <c r="M158" s="173">
        <v>0</v>
      </c>
      <c r="N158" s="173">
        <v>0</v>
      </c>
      <c r="O158" s="173">
        <v>0</v>
      </c>
      <c r="P158" s="173">
        <v>0</v>
      </c>
      <c r="Q158" s="173">
        <v>0</v>
      </c>
      <c r="R158" s="175">
        <v>0</v>
      </c>
      <c r="S158" s="176">
        <v>31</v>
      </c>
    </row>
    <row r="159" spans="1:25" ht="15.75" customHeight="1">
      <c r="A159" s="94"/>
      <c r="B159" s="168">
        <v>2</v>
      </c>
      <c r="C159" s="169" t="s">
        <v>38</v>
      </c>
      <c r="D159" s="170">
        <v>71.400000000000006</v>
      </c>
      <c r="E159" s="171">
        <v>1</v>
      </c>
      <c r="F159" s="172">
        <f t="shared" si="67"/>
        <v>15136.800000000001</v>
      </c>
      <c r="G159" s="173">
        <f t="shared" si="156"/>
        <v>2213.4</v>
      </c>
      <c r="H159" s="174">
        <f t="shared" ref="H159:H162" si="157">E159*D159*28</f>
        <v>1999.2000000000003</v>
      </c>
      <c r="I159" s="173">
        <f t="shared" ref="I159:I162" si="158">E159*D159*31</f>
        <v>2213.4</v>
      </c>
      <c r="J159" s="173">
        <f t="shared" ref="J159:J162" si="159">E159*D159*30</f>
        <v>2142</v>
      </c>
      <c r="K159" s="29">
        <f t="shared" ref="K159:K162" si="160">E159*D159*31</f>
        <v>2213.4</v>
      </c>
      <c r="L159" s="173">
        <f t="shared" ref="L159:L162" si="161">E159*D159*30</f>
        <v>2142</v>
      </c>
      <c r="M159" s="173">
        <f t="shared" ref="M159:M162" si="162">E159*D159*31</f>
        <v>2213.4</v>
      </c>
      <c r="N159" s="173">
        <v>0</v>
      </c>
      <c r="O159" s="173">
        <v>0</v>
      </c>
      <c r="P159" s="173">
        <v>0</v>
      </c>
      <c r="Q159" s="173">
        <v>0</v>
      </c>
      <c r="R159" s="175">
        <v>0</v>
      </c>
      <c r="S159" s="176">
        <v>212</v>
      </c>
    </row>
    <row r="160" spans="1:25" ht="15.75" customHeight="1">
      <c r="A160" s="94"/>
      <c r="B160" s="168">
        <v>3</v>
      </c>
      <c r="C160" s="169" t="s">
        <v>45</v>
      </c>
      <c r="D160" s="170">
        <v>78.25</v>
      </c>
      <c r="E160" s="171">
        <v>1</v>
      </c>
      <c r="F160" s="172">
        <f t="shared" si="67"/>
        <v>16589</v>
      </c>
      <c r="G160" s="173">
        <f t="shared" si="156"/>
        <v>2425.75</v>
      </c>
      <c r="H160" s="174">
        <f t="shared" si="157"/>
        <v>2191</v>
      </c>
      <c r="I160" s="173">
        <f t="shared" si="158"/>
        <v>2425.75</v>
      </c>
      <c r="J160" s="173">
        <f t="shared" si="159"/>
        <v>2347.5</v>
      </c>
      <c r="K160" s="29">
        <f t="shared" si="160"/>
        <v>2425.75</v>
      </c>
      <c r="L160" s="173">
        <f t="shared" si="161"/>
        <v>2347.5</v>
      </c>
      <c r="M160" s="173">
        <f t="shared" si="162"/>
        <v>2425.75</v>
      </c>
      <c r="N160" s="173">
        <v>0</v>
      </c>
      <c r="O160" s="173">
        <v>0</v>
      </c>
      <c r="P160" s="173">
        <v>0</v>
      </c>
      <c r="Q160" s="173">
        <v>0</v>
      </c>
      <c r="R160" s="175">
        <v>0</v>
      </c>
      <c r="S160" s="176">
        <v>212</v>
      </c>
    </row>
    <row r="161" spans="1:25" ht="15.75" customHeight="1">
      <c r="A161" s="94"/>
      <c r="B161" s="168">
        <v>4</v>
      </c>
      <c r="C161" s="169" t="s">
        <v>46</v>
      </c>
      <c r="D161" s="170">
        <v>71.400000000000006</v>
      </c>
      <c r="E161" s="171">
        <v>2</v>
      </c>
      <c r="F161" s="172">
        <f t="shared" si="67"/>
        <v>30273.600000000002</v>
      </c>
      <c r="G161" s="173">
        <f t="shared" si="156"/>
        <v>4426.8</v>
      </c>
      <c r="H161" s="174">
        <f t="shared" si="157"/>
        <v>3998.4000000000005</v>
      </c>
      <c r="I161" s="173">
        <f t="shared" si="158"/>
        <v>4426.8</v>
      </c>
      <c r="J161" s="173">
        <f t="shared" si="159"/>
        <v>4284</v>
      </c>
      <c r="K161" s="29">
        <f t="shared" si="160"/>
        <v>4426.8</v>
      </c>
      <c r="L161" s="173">
        <f t="shared" si="161"/>
        <v>4284</v>
      </c>
      <c r="M161" s="173">
        <f t="shared" si="162"/>
        <v>4426.8</v>
      </c>
      <c r="N161" s="173">
        <v>0</v>
      </c>
      <c r="O161" s="173">
        <v>0</v>
      </c>
      <c r="P161" s="173">
        <v>0</v>
      </c>
      <c r="Q161" s="173">
        <v>0</v>
      </c>
      <c r="R161" s="175">
        <v>0</v>
      </c>
      <c r="S161" s="176">
        <v>212</v>
      </c>
    </row>
    <row r="162" spans="1:25" ht="15.75" customHeight="1">
      <c r="A162" s="94"/>
      <c r="B162" s="168">
        <v>5</v>
      </c>
      <c r="C162" s="169" t="s">
        <v>50</v>
      </c>
      <c r="D162" s="170">
        <v>71.400000000000006</v>
      </c>
      <c r="E162" s="171">
        <f t="shared" ref="E162:E163" si="163">3+12</f>
        <v>15</v>
      </c>
      <c r="F162" s="172">
        <f t="shared" si="67"/>
        <v>227052.00000000003</v>
      </c>
      <c r="G162" s="173">
        <f t="shared" si="156"/>
        <v>33201</v>
      </c>
      <c r="H162" s="174">
        <f t="shared" si="157"/>
        <v>29988</v>
      </c>
      <c r="I162" s="173">
        <f t="shared" si="158"/>
        <v>33201</v>
      </c>
      <c r="J162" s="173">
        <f t="shared" si="159"/>
        <v>32130</v>
      </c>
      <c r="K162" s="29">
        <f t="shared" si="160"/>
        <v>33201</v>
      </c>
      <c r="L162" s="173">
        <f t="shared" si="161"/>
        <v>32130</v>
      </c>
      <c r="M162" s="173">
        <f t="shared" si="162"/>
        <v>33201</v>
      </c>
      <c r="N162" s="173">
        <v>0</v>
      </c>
      <c r="O162" s="173">
        <v>0</v>
      </c>
      <c r="P162" s="173">
        <v>0</v>
      </c>
      <c r="Q162" s="173">
        <v>0</v>
      </c>
      <c r="R162" s="175">
        <v>0</v>
      </c>
      <c r="S162" s="176">
        <v>212</v>
      </c>
    </row>
    <row r="163" spans="1:25" ht="15.75" customHeight="1">
      <c r="A163" s="177"/>
      <c r="B163" s="178">
        <v>1</v>
      </c>
      <c r="C163" s="187" t="s">
        <v>50</v>
      </c>
      <c r="D163" s="180">
        <v>71.400000000000006</v>
      </c>
      <c r="E163" s="181">
        <f t="shared" si="163"/>
        <v>15</v>
      </c>
      <c r="F163" s="182">
        <f t="shared" si="67"/>
        <v>163863</v>
      </c>
      <c r="G163" s="183">
        <v>0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f t="shared" ref="N163:N164" si="164">+D163*E163*31</f>
        <v>33201</v>
      </c>
      <c r="O163" s="183">
        <f t="shared" ref="O163:O164" si="165">+D163*E163*30</f>
        <v>32130</v>
      </c>
      <c r="P163" s="183">
        <f t="shared" ref="P163:P164" si="166">+D163*E163*31</f>
        <v>33201</v>
      </c>
      <c r="Q163" s="183">
        <f t="shared" ref="Q163:Q164" si="167">+D163*E163*30</f>
        <v>32130</v>
      </c>
      <c r="R163" s="184">
        <f t="shared" ref="R163:R164" si="168">+D163*E163*31</f>
        <v>33201</v>
      </c>
      <c r="S163" s="185">
        <f t="shared" ref="S163:S164" si="169">31+30+31+30+31</f>
        <v>153</v>
      </c>
      <c r="T163" s="186"/>
      <c r="U163" s="186"/>
      <c r="V163" s="186"/>
      <c r="W163" s="186"/>
      <c r="X163" s="186"/>
      <c r="Y163" s="186"/>
    </row>
    <row r="164" spans="1:25" ht="15.75" customHeight="1">
      <c r="A164" s="177"/>
      <c r="B164" s="178">
        <v>2</v>
      </c>
      <c r="C164" s="187" t="s">
        <v>37</v>
      </c>
      <c r="D164" s="180">
        <v>71.400000000000006</v>
      </c>
      <c r="E164" s="181">
        <v>4</v>
      </c>
      <c r="F164" s="182">
        <f t="shared" si="67"/>
        <v>43696.800000000003</v>
      </c>
      <c r="G164" s="183">
        <v>0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f t="shared" si="164"/>
        <v>8853.6</v>
      </c>
      <c r="O164" s="183">
        <f t="shared" si="165"/>
        <v>8568</v>
      </c>
      <c r="P164" s="183">
        <f t="shared" si="166"/>
        <v>8853.6</v>
      </c>
      <c r="Q164" s="183">
        <f t="shared" si="167"/>
        <v>8568</v>
      </c>
      <c r="R164" s="184">
        <f t="shared" si="168"/>
        <v>8853.6</v>
      </c>
      <c r="S164" s="185">
        <f t="shared" si="169"/>
        <v>153</v>
      </c>
      <c r="T164" s="186"/>
      <c r="U164" s="186"/>
      <c r="V164" s="186"/>
      <c r="W164" s="186"/>
      <c r="X164" s="186"/>
      <c r="Y164" s="186"/>
    </row>
    <row r="165" spans="1:25" ht="15.75" customHeight="1">
      <c r="A165" s="162"/>
      <c r="B165" s="163">
        <v>2</v>
      </c>
      <c r="C165" s="36" t="s">
        <v>37</v>
      </c>
      <c r="D165" s="23">
        <v>71.400000000000006</v>
      </c>
      <c r="E165" s="28">
        <v>1</v>
      </c>
      <c r="F165" s="164">
        <f t="shared" si="67"/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166">
        <v>0</v>
      </c>
      <c r="S165" s="167">
        <v>0</v>
      </c>
      <c r="T165" s="16"/>
      <c r="U165" s="16"/>
      <c r="V165" s="16"/>
      <c r="W165" s="16"/>
      <c r="X165" s="16"/>
      <c r="Y165" s="16"/>
    </row>
    <row r="166" spans="1:25" ht="15.75" customHeight="1">
      <c r="A166" s="177"/>
      <c r="B166" s="178">
        <v>3</v>
      </c>
      <c r="C166" s="187" t="s">
        <v>38</v>
      </c>
      <c r="D166" s="180">
        <v>71.400000000000006</v>
      </c>
      <c r="E166" s="181">
        <v>1</v>
      </c>
      <c r="F166" s="182">
        <f t="shared" si="67"/>
        <v>10924.2</v>
      </c>
      <c r="G166" s="183">
        <v>0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f t="shared" ref="N166:N168" si="170">+D166*E166*31</f>
        <v>2213.4</v>
      </c>
      <c r="O166" s="183">
        <f t="shared" ref="O166:O168" si="171">+D166*E166*30</f>
        <v>2142</v>
      </c>
      <c r="P166" s="183">
        <f t="shared" ref="P166:P168" si="172">+D166*E166*31</f>
        <v>2213.4</v>
      </c>
      <c r="Q166" s="183">
        <f t="shared" ref="Q166:Q168" si="173">+D166*E166*30</f>
        <v>2142</v>
      </c>
      <c r="R166" s="184">
        <f t="shared" ref="R166:R168" si="174">+D166*E166*31</f>
        <v>2213.4</v>
      </c>
      <c r="S166" s="185">
        <f t="shared" ref="S166:S168" si="175">31+30+31+30+31</f>
        <v>153</v>
      </c>
      <c r="T166" s="186"/>
      <c r="U166" s="186"/>
      <c r="V166" s="186"/>
      <c r="W166" s="186"/>
      <c r="X166" s="186"/>
      <c r="Y166" s="186"/>
    </row>
    <row r="167" spans="1:25" ht="15.75" customHeight="1">
      <c r="A167" s="177"/>
      <c r="B167" s="178">
        <v>4</v>
      </c>
      <c r="C167" s="187" t="s">
        <v>45</v>
      </c>
      <c r="D167" s="180">
        <v>78.25</v>
      </c>
      <c r="E167" s="181">
        <v>1</v>
      </c>
      <c r="F167" s="182">
        <f t="shared" si="67"/>
        <v>11972.25</v>
      </c>
      <c r="G167" s="183">
        <v>0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f t="shared" si="170"/>
        <v>2425.75</v>
      </c>
      <c r="O167" s="183">
        <f t="shared" si="171"/>
        <v>2347.5</v>
      </c>
      <c r="P167" s="183">
        <f t="shared" si="172"/>
        <v>2425.75</v>
      </c>
      <c r="Q167" s="183">
        <f t="shared" si="173"/>
        <v>2347.5</v>
      </c>
      <c r="R167" s="184">
        <f t="shared" si="174"/>
        <v>2425.75</v>
      </c>
      <c r="S167" s="185">
        <f t="shared" si="175"/>
        <v>153</v>
      </c>
      <c r="T167" s="186"/>
      <c r="U167" s="186"/>
      <c r="V167" s="186"/>
      <c r="W167" s="186"/>
      <c r="X167" s="186"/>
      <c r="Y167" s="186"/>
    </row>
    <row r="168" spans="1:25" ht="15.75" customHeight="1">
      <c r="A168" s="177"/>
      <c r="B168" s="178">
        <v>5</v>
      </c>
      <c r="C168" s="187" t="s">
        <v>46</v>
      </c>
      <c r="D168" s="180">
        <v>71.400000000000006</v>
      </c>
      <c r="E168" s="181">
        <v>2</v>
      </c>
      <c r="F168" s="182">
        <f t="shared" si="67"/>
        <v>21848.400000000001</v>
      </c>
      <c r="G168" s="183">
        <v>0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f t="shared" si="170"/>
        <v>4426.8</v>
      </c>
      <c r="O168" s="183">
        <f t="shared" si="171"/>
        <v>4284</v>
      </c>
      <c r="P168" s="183">
        <f t="shared" si="172"/>
        <v>4426.8</v>
      </c>
      <c r="Q168" s="183">
        <f t="shared" si="173"/>
        <v>4284</v>
      </c>
      <c r="R168" s="184">
        <f t="shared" si="174"/>
        <v>4426.8</v>
      </c>
      <c r="S168" s="185">
        <f t="shared" si="175"/>
        <v>153</v>
      </c>
      <c r="T168" s="186"/>
      <c r="U168" s="186"/>
      <c r="V168" s="186"/>
      <c r="W168" s="186"/>
      <c r="X168" s="186"/>
      <c r="Y168" s="186"/>
    </row>
    <row r="169" spans="1:25" ht="15.75" customHeight="1">
      <c r="A169" s="94"/>
      <c r="B169" s="168">
        <v>1</v>
      </c>
      <c r="C169" s="36" t="s">
        <v>36</v>
      </c>
      <c r="D169" s="23">
        <v>72.540000000000006</v>
      </c>
      <c r="E169" s="28">
        <v>4</v>
      </c>
      <c r="F169" s="172">
        <f t="shared" si="67"/>
        <v>61513.920000000006</v>
      </c>
      <c r="G169" s="173">
        <f t="shared" ref="G169:G173" si="176">E169*D169*31</f>
        <v>8994.9600000000009</v>
      </c>
      <c r="H169" s="174">
        <f t="shared" ref="H169:H173" si="177">E169*D169*28</f>
        <v>8124.4800000000005</v>
      </c>
      <c r="I169" s="173">
        <f t="shared" ref="I169:I175" si="178">E169*D169*31</f>
        <v>8994.9600000000009</v>
      </c>
      <c r="J169" s="173">
        <f t="shared" ref="J169:J175" si="179">E169*D169*30</f>
        <v>8704.8000000000011</v>
      </c>
      <c r="K169" s="29">
        <f t="shared" ref="K169:K175" si="180">E169*D169*31</f>
        <v>8994.9600000000009</v>
      </c>
      <c r="L169" s="173">
        <f t="shared" ref="L169:L174" si="181">E169*D169*30</f>
        <v>8704.8000000000011</v>
      </c>
      <c r="M169" s="173">
        <f t="shared" ref="M169:M174" si="182">E169*D169*31</f>
        <v>8994.9600000000009</v>
      </c>
      <c r="N169" s="173">
        <v>0</v>
      </c>
      <c r="O169" s="173">
        <v>0</v>
      </c>
      <c r="P169" s="173">
        <v>0</v>
      </c>
      <c r="Q169" s="173">
        <v>0</v>
      </c>
      <c r="R169" s="175">
        <v>0</v>
      </c>
      <c r="S169" s="176">
        <v>212</v>
      </c>
    </row>
    <row r="170" spans="1:25" ht="15.75" customHeight="1">
      <c r="A170" s="94"/>
      <c r="B170" s="168">
        <v>2</v>
      </c>
      <c r="C170" s="36" t="s">
        <v>40</v>
      </c>
      <c r="D170" s="23">
        <v>71.400000000000006</v>
      </c>
      <c r="E170" s="28">
        <v>1</v>
      </c>
      <c r="F170" s="172">
        <f t="shared" si="67"/>
        <v>15136.800000000001</v>
      </c>
      <c r="G170" s="173">
        <f t="shared" si="176"/>
        <v>2213.4</v>
      </c>
      <c r="H170" s="174">
        <f t="shared" si="177"/>
        <v>1999.2000000000003</v>
      </c>
      <c r="I170" s="173">
        <f t="shared" si="178"/>
        <v>2213.4</v>
      </c>
      <c r="J170" s="173">
        <f t="shared" si="179"/>
        <v>2142</v>
      </c>
      <c r="K170" s="29">
        <f t="shared" si="180"/>
        <v>2213.4</v>
      </c>
      <c r="L170" s="173">
        <f t="shared" si="181"/>
        <v>2142</v>
      </c>
      <c r="M170" s="173">
        <f t="shared" si="182"/>
        <v>2213.4</v>
      </c>
      <c r="N170" s="173">
        <v>0</v>
      </c>
      <c r="O170" s="173">
        <v>0</v>
      </c>
      <c r="P170" s="173">
        <v>0</v>
      </c>
      <c r="Q170" s="173">
        <v>0</v>
      </c>
      <c r="R170" s="175">
        <v>0</v>
      </c>
      <c r="S170" s="176">
        <v>212</v>
      </c>
    </row>
    <row r="171" spans="1:25" ht="15.75" customHeight="1">
      <c r="A171" s="94"/>
      <c r="B171" s="168">
        <v>3</v>
      </c>
      <c r="C171" s="36" t="s">
        <v>60</v>
      </c>
      <c r="D171" s="23">
        <v>72.540000000000006</v>
      </c>
      <c r="E171" s="28">
        <v>1</v>
      </c>
      <c r="F171" s="172">
        <f t="shared" si="67"/>
        <v>15378.480000000001</v>
      </c>
      <c r="G171" s="173">
        <f t="shared" si="176"/>
        <v>2248.7400000000002</v>
      </c>
      <c r="H171" s="174">
        <f t="shared" si="177"/>
        <v>2031.1200000000001</v>
      </c>
      <c r="I171" s="173">
        <f t="shared" si="178"/>
        <v>2248.7400000000002</v>
      </c>
      <c r="J171" s="173">
        <f t="shared" si="179"/>
        <v>2176.2000000000003</v>
      </c>
      <c r="K171" s="29">
        <f t="shared" si="180"/>
        <v>2248.7400000000002</v>
      </c>
      <c r="L171" s="173">
        <f t="shared" si="181"/>
        <v>2176.2000000000003</v>
      </c>
      <c r="M171" s="173">
        <f t="shared" si="182"/>
        <v>2248.7400000000002</v>
      </c>
      <c r="N171" s="173">
        <v>0</v>
      </c>
      <c r="O171" s="173">
        <v>0</v>
      </c>
      <c r="P171" s="173">
        <v>0</v>
      </c>
      <c r="Q171" s="173">
        <v>0</v>
      </c>
      <c r="R171" s="175">
        <v>0</v>
      </c>
      <c r="S171" s="176">
        <v>212</v>
      </c>
      <c r="U171" s="61"/>
      <c r="V171" s="61"/>
      <c r="W171" s="61"/>
      <c r="X171" s="61"/>
      <c r="Y171" s="61"/>
    </row>
    <row r="172" spans="1:25" ht="15.75" customHeight="1">
      <c r="A172" s="94"/>
      <c r="B172" s="168">
        <v>4</v>
      </c>
      <c r="C172" s="36" t="s">
        <v>46</v>
      </c>
      <c r="D172" s="23">
        <v>71.400000000000006</v>
      </c>
      <c r="E172" s="28">
        <v>9</v>
      </c>
      <c r="F172" s="172">
        <f t="shared" si="67"/>
        <v>136231.20000000001</v>
      </c>
      <c r="G172" s="173">
        <f t="shared" si="176"/>
        <v>19920.600000000002</v>
      </c>
      <c r="H172" s="174">
        <f t="shared" si="177"/>
        <v>17992.8</v>
      </c>
      <c r="I172" s="173">
        <f t="shared" si="178"/>
        <v>19920.600000000002</v>
      </c>
      <c r="J172" s="173">
        <f t="shared" si="179"/>
        <v>19278</v>
      </c>
      <c r="K172" s="29">
        <f t="shared" si="180"/>
        <v>19920.600000000002</v>
      </c>
      <c r="L172" s="173">
        <f t="shared" si="181"/>
        <v>19278</v>
      </c>
      <c r="M172" s="173">
        <f t="shared" si="182"/>
        <v>19920.600000000002</v>
      </c>
      <c r="N172" s="173">
        <v>0</v>
      </c>
      <c r="O172" s="173">
        <v>0</v>
      </c>
      <c r="P172" s="173">
        <v>0</v>
      </c>
      <c r="Q172" s="173">
        <v>0</v>
      </c>
      <c r="R172" s="175">
        <v>0</v>
      </c>
      <c r="S172" s="176">
        <v>212</v>
      </c>
    </row>
    <row r="173" spans="1:25" ht="15.75" customHeight="1">
      <c r="A173" s="94"/>
      <c r="B173" s="168">
        <v>5</v>
      </c>
      <c r="C173" s="36" t="s">
        <v>50</v>
      </c>
      <c r="D173" s="23">
        <v>71.400000000000006</v>
      </c>
      <c r="E173" s="28">
        <v>5</v>
      </c>
      <c r="F173" s="172">
        <f t="shared" si="67"/>
        <v>75684</v>
      </c>
      <c r="G173" s="173">
        <f t="shared" si="176"/>
        <v>11067</v>
      </c>
      <c r="H173" s="174">
        <f t="shared" si="177"/>
        <v>9996</v>
      </c>
      <c r="I173" s="173">
        <f t="shared" si="178"/>
        <v>11067</v>
      </c>
      <c r="J173" s="173">
        <f t="shared" si="179"/>
        <v>10710</v>
      </c>
      <c r="K173" s="29">
        <f t="shared" si="180"/>
        <v>11067</v>
      </c>
      <c r="L173" s="173">
        <f t="shared" si="181"/>
        <v>10710</v>
      </c>
      <c r="M173" s="173">
        <f t="shared" si="182"/>
        <v>11067</v>
      </c>
      <c r="N173" s="173">
        <v>0</v>
      </c>
      <c r="O173" s="173">
        <v>0</v>
      </c>
      <c r="P173" s="173">
        <v>0</v>
      </c>
      <c r="Q173" s="173">
        <v>0</v>
      </c>
      <c r="R173" s="175">
        <v>0</v>
      </c>
      <c r="S173" s="176">
        <v>212</v>
      </c>
    </row>
    <row r="174" spans="1:25" ht="15.75" customHeight="1">
      <c r="A174" s="94"/>
      <c r="B174" s="168">
        <v>5</v>
      </c>
      <c r="C174" s="36" t="s">
        <v>50</v>
      </c>
      <c r="D174" s="23">
        <v>71.400000000000006</v>
      </c>
      <c r="E174" s="28">
        <v>1</v>
      </c>
      <c r="F174" s="172">
        <f t="shared" si="67"/>
        <v>15136.800000000001</v>
      </c>
      <c r="G174" s="173">
        <v>0</v>
      </c>
      <c r="H174" s="174">
        <f>E174*D174*28+D174*E174*31</f>
        <v>4212.6000000000004</v>
      </c>
      <c r="I174" s="173">
        <f t="shared" si="178"/>
        <v>2213.4</v>
      </c>
      <c r="J174" s="173">
        <f t="shared" si="179"/>
        <v>2142</v>
      </c>
      <c r="K174" s="29">
        <f t="shared" si="180"/>
        <v>2213.4</v>
      </c>
      <c r="L174" s="173">
        <f t="shared" si="181"/>
        <v>2142</v>
      </c>
      <c r="M174" s="173">
        <f t="shared" si="182"/>
        <v>2213.4</v>
      </c>
      <c r="N174" s="173">
        <v>0</v>
      </c>
      <c r="O174" s="173">
        <v>0</v>
      </c>
      <c r="P174" s="173">
        <v>0</v>
      </c>
      <c r="Q174" s="173">
        <v>0</v>
      </c>
      <c r="R174" s="175">
        <v>0</v>
      </c>
      <c r="S174" s="176">
        <f>212</f>
        <v>212</v>
      </c>
    </row>
    <row r="175" spans="1:25" ht="15.75" customHeight="1">
      <c r="A175" s="94"/>
      <c r="B175" s="168">
        <v>6</v>
      </c>
      <c r="C175" s="169" t="s">
        <v>61</v>
      </c>
      <c r="D175" s="170">
        <v>80.86</v>
      </c>
      <c r="E175" s="171">
        <v>1</v>
      </c>
      <c r="F175" s="172">
        <f t="shared" si="67"/>
        <v>12209.86</v>
      </c>
      <c r="G175" s="173">
        <f>E175*D175*31</f>
        <v>2506.66</v>
      </c>
      <c r="H175" s="174">
        <f>E175*D175*28</f>
        <v>2264.08</v>
      </c>
      <c r="I175" s="173">
        <f t="shared" si="178"/>
        <v>2506.66</v>
      </c>
      <c r="J175" s="173">
        <f t="shared" si="179"/>
        <v>2425.8000000000002</v>
      </c>
      <c r="K175" s="29">
        <f t="shared" si="180"/>
        <v>2506.66</v>
      </c>
      <c r="L175" s="173">
        <v>0</v>
      </c>
      <c r="M175" s="173">
        <v>0</v>
      </c>
      <c r="N175" s="173">
        <v>0</v>
      </c>
      <c r="O175" s="173">
        <v>0</v>
      </c>
      <c r="P175" s="173">
        <v>0</v>
      </c>
      <c r="Q175" s="173">
        <v>0</v>
      </c>
      <c r="R175" s="175">
        <v>0</v>
      </c>
      <c r="S175" s="176">
        <f>212-30-31</f>
        <v>151</v>
      </c>
    </row>
    <row r="176" spans="1:25" ht="15.75" customHeight="1">
      <c r="A176" s="177"/>
      <c r="B176" s="178">
        <v>1</v>
      </c>
      <c r="C176" s="187" t="s">
        <v>36</v>
      </c>
      <c r="D176" s="180">
        <v>72.540000000000006</v>
      </c>
      <c r="E176" s="181">
        <v>4</v>
      </c>
      <c r="F176" s="182">
        <f t="shared" si="67"/>
        <v>44394.48</v>
      </c>
      <c r="G176" s="183">
        <v>0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f t="shared" ref="N176:N179" si="183">+D176*E176*31</f>
        <v>8994.9600000000009</v>
      </c>
      <c r="O176" s="183">
        <f t="shared" ref="O176:O179" si="184">+D176*E176*30</f>
        <v>8704.8000000000011</v>
      </c>
      <c r="P176" s="183">
        <f t="shared" ref="P176:P179" si="185">+D176*E176*31</f>
        <v>8994.9600000000009</v>
      </c>
      <c r="Q176" s="183">
        <f t="shared" ref="Q176:Q179" si="186">+D176*E176*30</f>
        <v>8704.8000000000011</v>
      </c>
      <c r="R176" s="184">
        <f t="shared" ref="R176:R179" si="187">+D176*E176*31</f>
        <v>8994.9600000000009</v>
      </c>
      <c r="S176" s="185">
        <f t="shared" ref="S176:S179" si="188">31+30+31+30+31</f>
        <v>153</v>
      </c>
      <c r="T176" s="186"/>
      <c r="U176" s="186"/>
      <c r="V176" s="186"/>
      <c r="W176" s="186"/>
      <c r="X176" s="186"/>
      <c r="Y176" s="186"/>
    </row>
    <row r="177" spans="1:25" ht="15.75" customHeight="1">
      <c r="A177" s="177"/>
      <c r="B177" s="178">
        <v>2</v>
      </c>
      <c r="C177" s="187" t="s">
        <v>40</v>
      </c>
      <c r="D177" s="180">
        <v>71.400000000000006</v>
      </c>
      <c r="E177" s="181">
        <v>1</v>
      </c>
      <c r="F177" s="182">
        <f t="shared" si="67"/>
        <v>10924.2</v>
      </c>
      <c r="G177" s="183">
        <v>0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f t="shared" si="183"/>
        <v>2213.4</v>
      </c>
      <c r="O177" s="183">
        <f t="shared" si="184"/>
        <v>2142</v>
      </c>
      <c r="P177" s="183">
        <f t="shared" si="185"/>
        <v>2213.4</v>
      </c>
      <c r="Q177" s="183">
        <f t="shared" si="186"/>
        <v>2142</v>
      </c>
      <c r="R177" s="184">
        <f t="shared" si="187"/>
        <v>2213.4</v>
      </c>
      <c r="S177" s="185">
        <f t="shared" si="188"/>
        <v>153</v>
      </c>
      <c r="T177" s="186"/>
      <c r="U177" s="186"/>
      <c r="V177" s="186"/>
      <c r="W177" s="186"/>
      <c r="X177" s="186"/>
      <c r="Y177" s="186"/>
    </row>
    <row r="178" spans="1:25" ht="15.75" customHeight="1">
      <c r="A178" s="177"/>
      <c r="B178" s="178">
        <v>3</v>
      </c>
      <c r="C178" s="187" t="s">
        <v>60</v>
      </c>
      <c r="D178" s="180">
        <v>72.540000000000006</v>
      </c>
      <c r="E178" s="181">
        <v>1</v>
      </c>
      <c r="F178" s="182">
        <f t="shared" si="67"/>
        <v>11098.62</v>
      </c>
      <c r="G178" s="183">
        <v>0</v>
      </c>
      <c r="H178" s="183">
        <v>0</v>
      </c>
      <c r="I178" s="183">
        <v>0</v>
      </c>
      <c r="J178" s="183">
        <v>0</v>
      </c>
      <c r="K178" s="183">
        <v>0</v>
      </c>
      <c r="L178" s="183">
        <v>0</v>
      </c>
      <c r="M178" s="183">
        <v>0</v>
      </c>
      <c r="N178" s="183">
        <f t="shared" si="183"/>
        <v>2248.7400000000002</v>
      </c>
      <c r="O178" s="183">
        <f t="shared" si="184"/>
        <v>2176.2000000000003</v>
      </c>
      <c r="P178" s="183">
        <f t="shared" si="185"/>
        <v>2248.7400000000002</v>
      </c>
      <c r="Q178" s="183">
        <f t="shared" si="186"/>
        <v>2176.2000000000003</v>
      </c>
      <c r="R178" s="184">
        <f t="shared" si="187"/>
        <v>2248.7400000000002</v>
      </c>
      <c r="S178" s="185">
        <f t="shared" si="188"/>
        <v>153</v>
      </c>
      <c r="T178" s="186"/>
      <c r="U178" s="186"/>
      <c r="V178" s="186"/>
      <c r="W178" s="186"/>
      <c r="X178" s="186"/>
      <c r="Y178" s="186"/>
    </row>
    <row r="179" spans="1:25" ht="15.75" customHeight="1">
      <c r="A179" s="177"/>
      <c r="B179" s="178">
        <v>4</v>
      </c>
      <c r="C179" s="187" t="s">
        <v>46</v>
      </c>
      <c r="D179" s="180">
        <v>71.400000000000006</v>
      </c>
      <c r="E179" s="181">
        <v>9</v>
      </c>
      <c r="F179" s="182">
        <f t="shared" si="67"/>
        <v>98317.8</v>
      </c>
      <c r="G179" s="183">
        <v>0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f t="shared" si="183"/>
        <v>19920.600000000002</v>
      </c>
      <c r="O179" s="183">
        <f t="shared" si="184"/>
        <v>19278</v>
      </c>
      <c r="P179" s="183">
        <f t="shared" si="185"/>
        <v>19920.600000000002</v>
      </c>
      <c r="Q179" s="183">
        <f t="shared" si="186"/>
        <v>19278</v>
      </c>
      <c r="R179" s="184">
        <f t="shared" si="187"/>
        <v>19920.600000000002</v>
      </c>
      <c r="S179" s="185">
        <f t="shared" si="188"/>
        <v>153</v>
      </c>
      <c r="T179" s="186"/>
      <c r="U179" s="186"/>
      <c r="V179" s="186"/>
      <c r="W179" s="186"/>
      <c r="X179" s="186"/>
      <c r="Y179" s="186"/>
    </row>
    <row r="180" spans="1:25" ht="15.75" customHeight="1">
      <c r="A180" s="162"/>
      <c r="B180" s="163">
        <v>5</v>
      </c>
      <c r="C180" s="36" t="s">
        <v>50</v>
      </c>
      <c r="D180" s="23">
        <v>71.400000000000006</v>
      </c>
      <c r="E180" s="28">
        <v>1</v>
      </c>
      <c r="F180" s="164">
        <f t="shared" si="67"/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166">
        <v>0</v>
      </c>
      <c r="S180" s="167">
        <v>0</v>
      </c>
      <c r="T180" s="16"/>
      <c r="U180" s="16"/>
      <c r="V180" s="16"/>
      <c r="W180" s="16"/>
      <c r="X180" s="16"/>
      <c r="Y180" s="16"/>
    </row>
    <row r="181" spans="1:25" ht="15.75" customHeight="1">
      <c r="A181" s="177"/>
      <c r="B181" s="178">
        <v>5</v>
      </c>
      <c r="C181" s="187" t="s">
        <v>50</v>
      </c>
      <c r="D181" s="180">
        <v>71.400000000000006</v>
      </c>
      <c r="E181" s="181">
        <v>5</v>
      </c>
      <c r="F181" s="182">
        <f t="shared" si="67"/>
        <v>54621.000000000007</v>
      </c>
      <c r="G181" s="183">
        <v>0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f>+D181*E181*31</f>
        <v>11067</v>
      </c>
      <c r="O181" s="183">
        <f>+D181*E181*30</f>
        <v>10710</v>
      </c>
      <c r="P181" s="183">
        <f>+D181*E181*31</f>
        <v>11067</v>
      </c>
      <c r="Q181" s="183">
        <f>+D181*E181*30</f>
        <v>10710</v>
      </c>
      <c r="R181" s="184">
        <f>+D181*E181*31</f>
        <v>11067</v>
      </c>
      <c r="S181" s="185">
        <f>31+30+31+30+31</f>
        <v>153</v>
      </c>
      <c r="T181" s="186"/>
      <c r="U181" s="186"/>
      <c r="V181" s="186"/>
      <c r="W181" s="186"/>
      <c r="X181" s="186"/>
      <c r="Y181" s="186"/>
    </row>
    <row r="182" spans="1:25" ht="15.75" customHeight="1">
      <c r="A182" s="94"/>
      <c r="B182" s="168">
        <v>1</v>
      </c>
      <c r="C182" s="169" t="s">
        <v>37</v>
      </c>
      <c r="D182" s="170">
        <v>71.400000000000006</v>
      </c>
      <c r="E182" s="275">
        <v>2</v>
      </c>
      <c r="F182" s="172">
        <f t="shared" si="67"/>
        <v>30273.600000000002</v>
      </c>
      <c r="G182" s="173">
        <f t="shared" ref="G182:G183" si="189">E182*D182*31</f>
        <v>4426.8</v>
      </c>
      <c r="H182" s="174">
        <f t="shared" ref="H182:H183" si="190">E182*D182*28</f>
        <v>3998.4000000000005</v>
      </c>
      <c r="I182" s="173">
        <f t="shared" ref="I182:I184" si="191">E182*D182*31</f>
        <v>4426.8</v>
      </c>
      <c r="J182" s="173">
        <f t="shared" ref="J182:J183" si="192">E182*D182*30</f>
        <v>4284</v>
      </c>
      <c r="K182" s="29">
        <f t="shared" ref="K182:K183" si="193">E182*D182*31</f>
        <v>4426.8</v>
      </c>
      <c r="L182" s="173">
        <f t="shared" ref="L182:L183" si="194">E182*D182*30</f>
        <v>4284</v>
      </c>
      <c r="M182" s="173">
        <f t="shared" ref="M182:M183" si="195">E182*D182*31</f>
        <v>4426.8</v>
      </c>
      <c r="N182" s="173">
        <v>0</v>
      </c>
      <c r="O182" s="173">
        <v>0</v>
      </c>
      <c r="P182" s="173">
        <v>0</v>
      </c>
      <c r="Q182" s="173">
        <v>0</v>
      </c>
      <c r="R182" s="175">
        <v>0</v>
      </c>
      <c r="S182" s="176">
        <v>212</v>
      </c>
    </row>
    <row r="183" spans="1:25" ht="15.75" customHeight="1">
      <c r="A183" s="94"/>
      <c r="B183" s="168">
        <v>2</v>
      </c>
      <c r="C183" s="169" t="s">
        <v>46</v>
      </c>
      <c r="D183" s="170">
        <v>71.400000000000006</v>
      </c>
      <c r="E183" s="171">
        <v>1</v>
      </c>
      <c r="F183" s="172">
        <f t="shared" si="67"/>
        <v>15136.800000000001</v>
      </c>
      <c r="G183" s="173">
        <f t="shared" si="189"/>
        <v>2213.4</v>
      </c>
      <c r="H183" s="174">
        <f t="shared" si="190"/>
        <v>1999.2000000000003</v>
      </c>
      <c r="I183" s="173">
        <f t="shared" si="191"/>
        <v>2213.4</v>
      </c>
      <c r="J183" s="173">
        <f t="shared" si="192"/>
        <v>2142</v>
      </c>
      <c r="K183" s="29">
        <f t="shared" si="193"/>
        <v>2213.4</v>
      </c>
      <c r="L183" s="173">
        <f t="shared" si="194"/>
        <v>2142</v>
      </c>
      <c r="M183" s="173">
        <f t="shared" si="195"/>
        <v>2213.4</v>
      </c>
      <c r="N183" s="173">
        <v>0</v>
      </c>
      <c r="O183" s="173">
        <v>0</v>
      </c>
      <c r="P183" s="173">
        <v>0</v>
      </c>
      <c r="Q183" s="173">
        <v>0</v>
      </c>
      <c r="R183" s="175">
        <v>0</v>
      </c>
      <c r="S183" s="176">
        <v>212</v>
      </c>
    </row>
    <row r="184" spans="1:25" ht="15.75" customHeight="1">
      <c r="A184" s="94"/>
      <c r="B184" s="168">
        <v>5</v>
      </c>
      <c r="C184" s="169" t="s">
        <v>38</v>
      </c>
      <c r="D184" s="170">
        <v>71.400000000000006</v>
      </c>
      <c r="E184" s="171">
        <v>1</v>
      </c>
      <c r="F184" s="172">
        <f t="shared" si="67"/>
        <v>5283.6</v>
      </c>
      <c r="G184" s="173">
        <v>0</v>
      </c>
      <c r="H184" s="174">
        <f>E184*D184*28+D184*E184*15</f>
        <v>3070.2000000000003</v>
      </c>
      <c r="I184" s="173">
        <f t="shared" si="191"/>
        <v>2213.4</v>
      </c>
      <c r="J184" s="173">
        <v>0</v>
      </c>
      <c r="K184" s="29">
        <v>0</v>
      </c>
      <c r="L184" s="173">
        <v>0</v>
      </c>
      <c r="M184" s="173">
        <v>0</v>
      </c>
      <c r="N184" s="173">
        <v>0</v>
      </c>
      <c r="O184" s="173">
        <v>0</v>
      </c>
      <c r="P184" s="173">
        <v>0</v>
      </c>
      <c r="Q184" s="173">
        <v>0</v>
      </c>
      <c r="R184" s="175">
        <v>0</v>
      </c>
      <c r="S184" s="176">
        <f>15+28+31</f>
        <v>74</v>
      </c>
    </row>
    <row r="185" spans="1:25" ht="15.75" customHeight="1">
      <c r="A185" s="94"/>
      <c r="B185" s="168">
        <v>6</v>
      </c>
      <c r="C185" s="169" t="s">
        <v>38</v>
      </c>
      <c r="D185" s="170">
        <v>71.400000000000006</v>
      </c>
      <c r="E185" s="171">
        <v>1</v>
      </c>
      <c r="F185" s="172">
        <f t="shared" si="67"/>
        <v>6497.4000000000005</v>
      </c>
      <c r="G185" s="173">
        <v>0</v>
      </c>
      <c r="H185" s="174">
        <v>0</v>
      </c>
      <c r="I185" s="173">
        <v>0</v>
      </c>
      <c r="J185" s="173">
        <f>E185*D185*30</f>
        <v>2142</v>
      </c>
      <c r="K185" s="29">
        <f>E185*D185*31</f>
        <v>2213.4</v>
      </c>
      <c r="L185" s="173">
        <f>E185*D185*30</f>
        <v>2142</v>
      </c>
      <c r="M185" s="173">
        <v>0</v>
      </c>
      <c r="N185" s="173">
        <v>0</v>
      </c>
      <c r="O185" s="173">
        <v>0</v>
      </c>
      <c r="P185" s="173">
        <v>0</v>
      </c>
      <c r="Q185" s="173">
        <v>0</v>
      </c>
      <c r="R185" s="175">
        <v>0</v>
      </c>
      <c r="S185" s="176">
        <f>30+31+30</f>
        <v>91</v>
      </c>
      <c r="T185" s="61"/>
      <c r="U185" s="61"/>
      <c r="V185" s="61"/>
      <c r="W185" s="61"/>
      <c r="X185" s="61"/>
      <c r="Y185" s="61"/>
    </row>
    <row r="186" spans="1:25" ht="15.75" customHeight="1">
      <c r="A186" s="177"/>
      <c r="B186" s="178">
        <v>7</v>
      </c>
      <c r="C186" s="187" t="s">
        <v>38</v>
      </c>
      <c r="D186" s="180">
        <v>71.400000000000006</v>
      </c>
      <c r="E186" s="181">
        <v>1</v>
      </c>
      <c r="F186" s="182">
        <f t="shared" si="67"/>
        <v>6568.8</v>
      </c>
      <c r="G186" s="183">
        <v>0</v>
      </c>
      <c r="H186" s="196">
        <v>0</v>
      </c>
      <c r="I186" s="183">
        <v>0</v>
      </c>
      <c r="J186" s="183">
        <v>0</v>
      </c>
      <c r="K186" s="183">
        <v>0</v>
      </c>
      <c r="L186" s="183">
        <v>0</v>
      </c>
      <c r="M186" s="183">
        <f>E186*D186*31</f>
        <v>2213.4</v>
      </c>
      <c r="N186" s="183">
        <f>E186*D186*31</f>
        <v>2213.4</v>
      </c>
      <c r="O186" s="183">
        <f>E186*D186*30</f>
        <v>2142</v>
      </c>
      <c r="P186" s="183">
        <v>0</v>
      </c>
      <c r="Q186" s="183">
        <v>0</v>
      </c>
      <c r="R186" s="184">
        <v>0</v>
      </c>
      <c r="S186" s="185">
        <f>31+31+30</f>
        <v>92</v>
      </c>
      <c r="T186" s="186"/>
      <c r="U186" s="186"/>
      <c r="V186" s="186"/>
      <c r="W186" s="186"/>
      <c r="X186" s="186"/>
      <c r="Y186" s="186"/>
    </row>
    <row r="187" spans="1:25" ht="15.75" customHeight="1">
      <c r="A187" s="162"/>
      <c r="B187" s="163">
        <v>4</v>
      </c>
      <c r="C187" s="36" t="s">
        <v>50</v>
      </c>
      <c r="D187" s="23">
        <v>71.400000000000006</v>
      </c>
      <c r="E187" s="28">
        <v>1</v>
      </c>
      <c r="F187" s="164">
        <f t="shared" si="67"/>
        <v>5283.6</v>
      </c>
      <c r="G187" s="29">
        <v>0</v>
      </c>
      <c r="H187" s="165">
        <f>E187*D187*28+D187*E187*15</f>
        <v>3070.2000000000003</v>
      </c>
      <c r="I187" s="29">
        <f>E187*D187*31</f>
        <v>2213.4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166">
        <v>0</v>
      </c>
      <c r="S187" s="167">
        <f>15+28+31</f>
        <v>74</v>
      </c>
      <c r="T187" s="16"/>
      <c r="U187" s="16"/>
      <c r="V187" s="16"/>
      <c r="W187" s="16"/>
      <c r="X187" s="16"/>
      <c r="Y187" s="16"/>
    </row>
    <row r="188" spans="1:25" ht="15.75" customHeight="1">
      <c r="A188" s="162"/>
      <c r="B188" s="163">
        <v>8</v>
      </c>
      <c r="C188" s="36" t="s">
        <v>50</v>
      </c>
      <c r="D188" s="23">
        <v>71.400000000000006</v>
      </c>
      <c r="E188" s="28">
        <v>1</v>
      </c>
      <c r="F188" s="164">
        <f t="shared" si="67"/>
        <v>6497.4000000000005</v>
      </c>
      <c r="G188" s="29">
        <v>0</v>
      </c>
      <c r="H188" s="165">
        <v>0</v>
      </c>
      <c r="I188" s="29">
        <v>0</v>
      </c>
      <c r="J188" s="29">
        <f>E188*D188*30</f>
        <v>2142</v>
      </c>
      <c r="K188" s="29">
        <f>E188*D188*31</f>
        <v>2213.4</v>
      </c>
      <c r="L188" s="29">
        <f>E188*D188*30</f>
        <v>2142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166">
        <v>0</v>
      </c>
      <c r="S188" s="167">
        <f>30+31+30</f>
        <v>91</v>
      </c>
      <c r="T188" s="16"/>
      <c r="U188" s="16"/>
      <c r="V188" s="16"/>
      <c r="W188" s="16"/>
      <c r="X188" s="16"/>
      <c r="Y188" s="16"/>
    </row>
    <row r="189" spans="1:25" ht="15.75" customHeight="1">
      <c r="A189" s="177"/>
      <c r="B189" s="178">
        <v>9</v>
      </c>
      <c r="C189" s="187" t="s">
        <v>50</v>
      </c>
      <c r="D189" s="180">
        <v>71.400000000000006</v>
      </c>
      <c r="E189" s="181">
        <v>1</v>
      </c>
      <c r="F189" s="182">
        <f t="shared" si="67"/>
        <v>6568.8</v>
      </c>
      <c r="G189" s="183">
        <v>0</v>
      </c>
      <c r="H189" s="196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f t="shared" ref="M189:M190" si="196">E189*D189*31</f>
        <v>2213.4</v>
      </c>
      <c r="N189" s="183">
        <f>E189*D189*31</f>
        <v>2213.4</v>
      </c>
      <c r="O189" s="183">
        <f>E189*D189*30</f>
        <v>2142</v>
      </c>
      <c r="P189" s="183">
        <v>0</v>
      </c>
      <c r="Q189" s="183">
        <v>0</v>
      </c>
      <c r="R189" s="184">
        <v>0</v>
      </c>
      <c r="S189" s="185">
        <f>31+31+30</f>
        <v>92</v>
      </c>
      <c r="T189" s="186"/>
      <c r="U189" s="186"/>
      <c r="V189" s="186"/>
      <c r="W189" s="186"/>
      <c r="X189" s="186"/>
      <c r="Y189" s="186"/>
    </row>
    <row r="190" spans="1:25" ht="15.75" customHeight="1">
      <c r="A190" s="94"/>
      <c r="B190" s="168">
        <v>3</v>
      </c>
      <c r="C190" s="169" t="s">
        <v>50</v>
      </c>
      <c r="D190" s="170">
        <v>71.400000000000006</v>
      </c>
      <c r="E190" s="171">
        <v>13</v>
      </c>
      <c r="F190" s="172">
        <f t="shared" si="67"/>
        <v>196778.40000000002</v>
      </c>
      <c r="G190" s="173">
        <f>E190*D190*31</f>
        <v>28774.2</v>
      </c>
      <c r="H190" s="174">
        <f>E190*D190*28</f>
        <v>25989.600000000002</v>
      </c>
      <c r="I190" s="173">
        <f>E190*D190*31</f>
        <v>28774.2</v>
      </c>
      <c r="J190" s="173">
        <f>E190*D190*30</f>
        <v>27846</v>
      </c>
      <c r="K190" s="29">
        <f>E190*D190*31</f>
        <v>28774.2</v>
      </c>
      <c r="L190" s="173">
        <f>E190*D190*30</f>
        <v>27846</v>
      </c>
      <c r="M190" s="173">
        <f t="shared" si="196"/>
        <v>28774.2</v>
      </c>
      <c r="N190" s="173">
        <v>0</v>
      </c>
      <c r="O190" s="173">
        <v>0</v>
      </c>
      <c r="P190" s="173">
        <v>0</v>
      </c>
      <c r="Q190" s="173">
        <v>0</v>
      </c>
      <c r="R190" s="175">
        <v>0</v>
      </c>
      <c r="S190" s="176">
        <v>212</v>
      </c>
    </row>
    <row r="191" spans="1:25" ht="15.75" customHeight="1">
      <c r="A191" s="177"/>
      <c r="B191" s="178">
        <v>1</v>
      </c>
      <c r="C191" s="187" t="s">
        <v>37</v>
      </c>
      <c r="D191" s="180">
        <v>71.400000000000006</v>
      </c>
      <c r="E191" s="285">
        <v>2</v>
      </c>
      <c r="F191" s="182">
        <f t="shared" si="67"/>
        <v>21848.400000000001</v>
      </c>
      <c r="G191" s="183">
        <v>0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f t="shared" ref="N191:N193" si="197">+D191*E191*31</f>
        <v>4426.8</v>
      </c>
      <c r="O191" s="183">
        <f t="shared" ref="O191:O193" si="198">+D191*E191*30</f>
        <v>4284</v>
      </c>
      <c r="P191" s="183">
        <f t="shared" ref="P191:P193" si="199">+D191*E191*31</f>
        <v>4426.8</v>
      </c>
      <c r="Q191" s="183">
        <f t="shared" ref="Q191:Q193" si="200">+D191*E191*30</f>
        <v>4284</v>
      </c>
      <c r="R191" s="184">
        <f t="shared" ref="R191:R193" si="201">+D191*E191*31</f>
        <v>4426.8</v>
      </c>
      <c r="S191" s="185">
        <f t="shared" ref="S191:S193" si="202">31+30+31+30+31</f>
        <v>153</v>
      </c>
      <c r="T191" s="186"/>
      <c r="U191" s="186"/>
      <c r="V191" s="186"/>
      <c r="W191" s="186"/>
      <c r="X191" s="186"/>
      <c r="Y191" s="186"/>
    </row>
    <row r="192" spans="1:25" ht="15.75" customHeight="1">
      <c r="A192" s="177"/>
      <c r="B192" s="178">
        <v>2</v>
      </c>
      <c r="C192" s="187" t="s">
        <v>46</v>
      </c>
      <c r="D192" s="180">
        <v>71.400000000000006</v>
      </c>
      <c r="E192" s="181">
        <v>1</v>
      </c>
      <c r="F192" s="182">
        <f t="shared" si="67"/>
        <v>10924.2</v>
      </c>
      <c r="G192" s="183">
        <v>0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f t="shared" si="197"/>
        <v>2213.4</v>
      </c>
      <c r="O192" s="183">
        <f t="shared" si="198"/>
        <v>2142</v>
      </c>
      <c r="P192" s="183">
        <f t="shared" si="199"/>
        <v>2213.4</v>
      </c>
      <c r="Q192" s="183">
        <f t="shared" si="200"/>
        <v>2142</v>
      </c>
      <c r="R192" s="184">
        <f t="shared" si="201"/>
        <v>2213.4</v>
      </c>
      <c r="S192" s="185">
        <f t="shared" si="202"/>
        <v>153</v>
      </c>
      <c r="T192" s="186"/>
      <c r="U192" s="186"/>
      <c r="V192" s="186"/>
      <c r="W192" s="186"/>
      <c r="X192" s="186"/>
      <c r="Y192" s="186"/>
    </row>
    <row r="193" spans="1:25" ht="15.75" customHeight="1">
      <c r="A193" s="177"/>
      <c r="B193" s="178">
        <v>3</v>
      </c>
      <c r="C193" s="187" t="s">
        <v>50</v>
      </c>
      <c r="D193" s="180">
        <v>71.400000000000006</v>
      </c>
      <c r="E193" s="181">
        <v>13</v>
      </c>
      <c r="F193" s="182">
        <f t="shared" si="67"/>
        <v>142014.6</v>
      </c>
      <c r="G193" s="183">
        <v>0</v>
      </c>
      <c r="H193" s="183">
        <v>0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f t="shared" si="197"/>
        <v>28774.2</v>
      </c>
      <c r="O193" s="183">
        <f t="shared" si="198"/>
        <v>27846</v>
      </c>
      <c r="P193" s="183">
        <f t="shared" si="199"/>
        <v>28774.2</v>
      </c>
      <c r="Q193" s="183">
        <f t="shared" si="200"/>
        <v>27846</v>
      </c>
      <c r="R193" s="184">
        <f t="shared" si="201"/>
        <v>28774.2</v>
      </c>
      <c r="S193" s="185">
        <f t="shared" si="202"/>
        <v>153</v>
      </c>
      <c r="T193" s="186"/>
      <c r="U193" s="186"/>
      <c r="V193" s="186"/>
      <c r="W193" s="186"/>
      <c r="X193" s="186"/>
      <c r="Y193" s="186"/>
    </row>
    <row r="194" spans="1:25" ht="15.75" customHeight="1">
      <c r="A194" s="94"/>
      <c r="B194" s="168">
        <v>1</v>
      </c>
      <c r="C194" s="169" t="s">
        <v>53</v>
      </c>
      <c r="D194" s="170">
        <v>74.63</v>
      </c>
      <c r="E194" s="171">
        <v>2</v>
      </c>
      <c r="F194" s="172">
        <f t="shared" si="67"/>
        <v>31643.119999999999</v>
      </c>
      <c r="G194" s="173">
        <f t="shared" ref="G194:G197" si="203">E194*D194*31</f>
        <v>4627.0599999999995</v>
      </c>
      <c r="H194" s="174">
        <f t="shared" ref="H194:H197" si="204">E194*D194*28</f>
        <v>4179.28</v>
      </c>
      <c r="I194" s="173">
        <f t="shared" ref="I194:I197" si="205">E194*D194*31</f>
        <v>4627.0599999999995</v>
      </c>
      <c r="J194" s="173">
        <f t="shared" ref="J194:J197" si="206">E194*D194*30</f>
        <v>4477.7999999999993</v>
      </c>
      <c r="K194" s="29">
        <f t="shared" ref="K194:K197" si="207">E194*D194*31</f>
        <v>4627.0599999999995</v>
      </c>
      <c r="L194" s="173">
        <f t="shared" ref="L194:L197" si="208">E194*D194*30</f>
        <v>4477.7999999999993</v>
      </c>
      <c r="M194" s="173">
        <f t="shared" ref="M194:M197" si="209">E194*D194*31</f>
        <v>4627.0599999999995</v>
      </c>
      <c r="N194" s="173">
        <v>0</v>
      </c>
      <c r="O194" s="173">
        <v>0</v>
      </c>
      <c r="P194" s="173">
        <v>0</v>
      </c>
      <c r="Q194" s="173">
        <v>0</v>
      </c>
      <c r="R194" s="175">
        <v>0</v>
      </c>
      <c r="S194" s="176">
        <v>212</v>
      </c>
    </row>
    <row r="195" spans="1:25" ht="15.75" customHeight="1">
      <c r="A195" s="94"/>
      <c r="B195" s="168">
        <v>2</v>
      </c>
      <c r="C195" s="169" t="s">
        <v>37</v>
      </c>
      <c r="D195" s="170">
        <v>71.400000000000006</v>
      </c>
      <c r="E195" s="171">
        <v>1</v>
      </c>
      <c r="F195" s="172">
        <f t="shared" si="67"/>
        <v>15136.800000000001</v>
      </c>
      <c r="G195" s="173">
        <f t="shared" si="203"/>
        <v>2213.4</v>
      </c>
      <c r="H195" s="174">
        <f t="shared" si="204"/>
        <v>1999.2000000000003</v>
      </c>
      <c r="I195" s="173">
        <f t="shared" si="205"/>
        <v>2213.4</v>
      </c>
      <c r="J195" s="173">
        <f t="shared" si="206"/>
        <v>2142</v>
      </c>
      <c r="K195" s="29">
        <f t="shared" si="207"/>
        <v>2213.4</v>
      </c>
      <c r="L195" s="173">
        <f t="shared" si="208"/>
        <v>2142</v>
      </c>
      <c r="M195" s="173">
        <f t="shared" si="209"/>
        <v>2213.4</v>
      </c>
      <c r="N195" s="173">
        <v>0</v>
      </c>
      <c r="O195" s="173">
        <v>0</v>
      </c>
      <c r="P195" s="173">
        <v>0</v>
      </c>
      <c r="Q195" s="173">
        <v>0</v>
      </c>
      <c r="R195" s="175">
        <v>0</v>
      </c>
      <c r="S195" s="176">
        <v>212</v>
      </c>
    </row>
    <row r="196" spans="1:25" ht="15.75" customHeight="1">
      <c r="A196" s="94"/>
      <c r="B196" s="168">
        <v>3</v>
      </c>
      <c r="C196" s="169" t="s">
        <v>46</v>
      </c>
      <c r="D196" s="170">
        <v>71.400000000000006</v>
      </c>
      <c r="E196" s="171">
        <v>1</v>
      </c>
      <c r="F196" s="172">
        <f t="shared" si="67"/>
        <v>15136.800000000001</v>
      </c>
      <c r="G196" s="173">
        <f t="shared" si="203"/>
        <v>2213.4</v>
      </c>
      <c r="H196" s="174">
        <f t="shared" si="204"/>
        <v>1999.2000000000003</v>
      </c>
      <c r="I196" s="173">
        <f t="shared" si="205"/>
        <v>2213.4</v>
      </c>
      <c r="J196" s="173">
        <f t="shared" si="206"/>
        <v>2142</v>
      </c>
      <c r="K196" s="29">
        <f t="shared" si="207"/>
        <v>2213.4</v>
      </c>
      <c r="L196" s="173">
        <f t="shared" si="208"/>
        <v>2142</v>
      </c>
      <c r="M196" s="173">
        <f t="shared" si="209"/>
        <v>2213.4</v>
      </c>
      <c r="N196" s="173">
        <v>0</v>
      </c>
      <c r="O196" s="173">
        <v>0</v>
      </c>
      <c r="P196" s="173">
        <v>0</v>
      </c>
      <c r="Q196" s="173">
        <v>0</v>
      </c>
      <c r="R196" s="175">
        <v>0</v>
      </c>
      <c r="S196" s="176">
        <v>212</v>
      </c>
    </row>
    <row r="197" spans="1:25" ht="15.75" customHeight="1">
      <c r="A197" s="94"/>
      <c r="B197" s="168">
        <v>4</v>
      </c>
      <c r="C197" s="169" t="s">
        <v>50</v>
      </c>
      <c r="D197" s="170">
        <v>71.400000000000006</v>
      </c>
      <c r="E197" s="171">
        <v>13</v>
      </c>
      <c r="F197" s="172">
        <f t="shared" si="67"/>
        <v>196778.40000000002</v>
      </c>
      <c r="G197" s="173">
        <f t="shared" si="203"/>
        <v>28774.2</v>
      </c>
      <c r="H197" s="174">
        <f t="shared" si="204"/>
        <v>25989.600000000002</v>
      </c>
      <c r="I197" s="173">
        <f t="shared" si="205"/>
        <v>28774.2</v>
      </c>
      <c r="J197" s="173">
        <f t="shared" si="206"/>
        <v>27846</v>
      </c>
      <c r="K197" s="29">
        <f t="shared" si="207"/>
        <v>28774.2</v>
      </c>
      <c r="L197" s="173">
        <f t="shared" si="208"/>
        <v>27846</v>
      </c>
      <c r="M197" s="173">
        <f t="shared" si="209"/>
        <v>28774.2</v>
      </c>
      <c r="N197" s="173">
        <v>0</v>
      </c>
      <c r="O197" s="173">
        <v>0</v>
      </c>
      <c r="P197" s="173">
        <v>0</v>
      </c>
      <c r="Q197" s="173">
        <v>0</v>
      </c>
      <c r="R197" s="175">
        <v>0</v>
      </c>
      <c r="S197" s="176">
        <v>212</v>
      </c>
    </row>
    <row r="198" spans="1:25" ht="15.75" customHeight="1">
      <c r="A198" s="177"/>
      <c r="B198" s="178">
        <v>1</v>
      </c>
      <c r="C198" s="187" t="s">
        <v>53</v>
      </c>
      <c r="D198" s="180">
        <v>74.63</v>
      </c>
      <c r="E198" s="181">
        <v>2</v>
      </c>
      <c r="F198" s="182">
        <f t="shared" si="67"/>
        <v>22836.78</v>
      </c>
      <c r="G198" s="183">
        <v>0</v>
      </c>
      <c r="H198" s="183">
        <v>0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f>+D198*E198*31</f>
        <v>4627.0599999999995</v>
      </c>
      <c r="O198" s="183">
        <f>+D198*E198*30</f>
        <v>4477.7999999999993</v>
      </c>
      <c r="P198" s="183">
        <f>+D198*E198*31</f>
        <v>4627.0599999999995</v>
      </c>
      <c r="Q198" s="183">
        <f>+D198*E198*30</f>
        <v>4477.7999999999993</v>
      </c>
      <c r="R198" s="184">
        <f>+D198*E198*31</f>
        <v>4627.0599999999995</v>
      </c>
      <c r="S198" s="185">
        <f>31+30+31+30+31</f>
        <v>153</v>
      </c>
      <c r="T198" s="186"/>
      <c r="U198" s="186"/>
      <c r="V198" s="186"/>
      <c r="W198" s="186"/>
      <c r="X198" s="186"/>
      <c r="Y198" s="186"/>
    </row>
    <row r="199" spans="1:25" ht="15.75" customHeight="1">
      <c r="A199" s="162"/>
      <c r="B199" s="163">
        <v>2</v>
      </c>
      <c r="C199" s="36" t="s">
        <v>37</v>
      </c>
      <c r="D199" s="23">
        <v>71.400000000000006</v>
      </c>
      <c r="E199" s="28">
        <v>1</v>
      </c>
      <c r="F199" s="164">
        <f t="shared" si="67"/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166">
        <v>0</v>
      </c>
      <c r="S199" s="167">
        <v>0</v>
      </c>
      <c r="T199" s="16"/>
      <c r="U199" s="16"/>
      <c r="V199" s="16"/>
      <c r="W199" s="16"/>
      <c r="X199" s="16"/>
      <c r="Y199" s="16"/>
    </row>
    <row r="200" spans="1:25" ht="15.75" customHeight="1">
      <c r="A200" s="177"/>
      <c r="B200" s="178">
        <v>3</v>
      </c>
      <c r="C200" s="187" t="s">
        <v>46</v>
      </c>
      <c r="D200" s="180">
        <v>71.400000000000006</v>
      </c>
      <c r="E200" s="181">
        <v>1</v>
      </c>
      <c r="F200" s="182">
        <f t="shared" si="67"/>
        <v>10924.2</v>
      </c>
      <c r="G200" s="183">
        <v>0</v>
      </c>
      <c r="H200" s="183">
        <v>0</v>
      </c>
      <c r="I200" s="183">
        <v>0</v>
      </c>
      <c r="J200" s="183">
        <v>0</v>
      </c>
      <c r="K200" s="183">
        <v>0</v>
      </c>
      <c r="L200" s="183">
        <v>0</v>
      </c>
      <c r="M200" s="183">
        <v>0</v>
      </c>
      <c r="N200" s="183">
        <f t="shared" ref="N200:N201" si="210">+D200*E200*31</f>
        <v>2213.4</v>
      </c>
      <c r="O200" s="183">
        <f t="shared" ref="O200:O201" si="211">+D200*E200*30</f>
        <v>2142</v>
      </c>
      <c r="P200" s="183">
        <f t="shared" ref="P200:P201" si="212">+D200*E200*31</f>
        <v>2213.4</v>
      </c>
      <c r="Q200" s="183">
        <f t="shared" ref="Q200:Q201" si="213">+D200*E200*30</f>
        <v>2142</v>
      </c>
      <c r="R200" s="184">
        <f t="shared" ref="R200:R201" si="214">+D200*E200*31</f>
        <v>2213.4</v>
      </c>
      <c r="S200" s="185">
        <f t="shared" ref="S200:S201" si="215">31+30+31+30+31</f>
        <v>153</v>
      </c>
      <c r="T200" s="186"/>
      <c r="U200" s="186"/>
      <c r="V200" s="186"/>
      <c r="W200" s="186"/>
      <c r="X200" s="186"/>
      <c r="Y200" s="186"/>
    </row>
    <row r="201" spans="1:25" ht="15.75" customHeight="1">
      <c r="A201" s="177"/>
      <c r="B201" s="178">
        <v>4</v>
      </c>
      <c r="C201" s="187" t="s">
        <v>50</v>
      </c>
      <c r="D201" s="180">
        <v>71.400000000000006</v>
      </c>
      <c r="E201" s="181">
        <v>13</v>
      </c>
      <c r="F201" s="182">
        <f t="shared" si="67"/>
        <v>142014.6</v>
      </c>
      <c r="G201" s="183">
        <v>0</v>
      </c>
      <c r="H201" s="183">
        <v>0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f t="shared" si="210"/>
        <v>28774.2</v>
      </c>
      <c r="O201" s="183">
        <f t="shared" si="211"/>
        <v>27846</v>
      </c>
      <c r="P201" s="183">
        <f t="shared" si="212"/>
        <v>28774.2</v>
      </c>
      <c r="Q201" s="183">
        <f t="shared" si="213"/>
        <v>27846</v>
      </c>
      <c r="R201" s="184">
        <f t="shared" si="214"/>
        <v>28774.2</v>
      </c>
      <c r="S201" s="185">
        <f t="shared" si="215"/>
        <v>153</v>
      </c>
      <c r="T201" s="186"/>
      <c r="U201" s="186"/>
      <c r="V201" s="186"/>
      <c r="W201" s="186"/>
      <c r="X201" s="186"/>
      <c r="Y201" s="186"/>
    </row>
    <row r="202" spans="1:25" ht="15.75" customHeight="1">
      <c r="A202" s="94"/>
      <c r="B202" s="168">
        <v>1</v>
      </c>
      <c r="C202" s="169" t="s">
        <v>37</v>
      </c>
      <c r="D202" s="170">
        <v>71.400000000000006</v>
      </c>
      <c r="E202" s="171">
        <v>1</v>
      </c>
      <c r="F202" s="172">
        <f t="shared" si="67"/>
        <v>15136.800000000001</v>
      </c>
      <c r="G202" s="173">
        <f>E202*D202*31</f>
        <v>2213.4</v>
      </c>
      <c r="H202" s="174">
        <f>E202*D202*28</f>
        <v>1999.2000000000003</v>
      </c>
      <c r="I202" s="173">
        <f t="shared" ref="I202:I203" si="216">E202*D202*31</f>
        <v>2213.4</v>
      </c>
      <c r="J202" s="173">
        <f>E202*D202*30</f>
        <v>2142</v>
      </c>
      <c r="K202" s="29">
        <f>E202*D202*31</f>
        <v>2213.4</v>
      </c>
      <c r="L202" s="173">
        <f>E202*D202*30</f>
        <v>2142</v>
      </c>
      <c r="M202" s="173">
        <f>E202*D202*31</f>
        <v>2213.4</v>
      </c>
      <c r="N202" s="173">
        <v>0</v>
      </c>
      <c r="O202" s="173">
        <v>0</v>
      </c>
      <c r="P202" s="173">
        <v>0</v>
      </c>
      <c r="Q202" s="173">
        <v>0</v>
      </c>
      <c r="R202" s="175">
        <v>0</v>
      </c>
      <c r="S202" s="176">
        <v>212</v>
      </c>
    </row>
    <row r="203" spans="1:25" ht="15.75" customHeight="1">
      <c r="A203" s="94"/>
      <c r="B203" s="168">
        <v>3</v>
      </c>
      <c r="C203" s="169" t="s">
        <v>50</v>
      </c>
      <c r="D203" s="170">
        <v>71.400000000000006</v>
      </c>
      <c r="E203" s="171">
        <v>1</v>
      </c>
      <c r="F203" s="172">
        <f t="shared" si="67"/>
        <v>5283.6</v>
      </c>
      <c r="G203" s="173">
        <v>0</v>
      </c>
      <c r="H203" s="174">
        <f>E203*D203*28+D203*E203*15</f>
        <v>3070.2000000000003</v>
      </c>
      <c r="I203" s="173">
        <f t="shared" si="216"/>
        <v>2213.4</v>
      </c>
      <c r="J203" s="173">
        <v>0</v>
      </c>
      <c r="K203" s="29">
        <v>0</v>
      </c>
      <c r="L203" s="173">
        <v>0</v>
      </c>
      <c r="M203" s="173">
        <v>0</v>
      </c>
      <c r="N203" s="173">
        <v>0</v>
      </c>
      <c r="O203" s="173">
        <v>0</v>
      </c>
      <c r="P203" s="173">
        <v>0</v>
      </c>
      <c r="Q203" s="173">
        <v>0</v>
      </c>
      <c r="R203" s="175">
        <v>0</v>
      </c>
      <c r="S203" s="176">
        <f>15+28+31</f>
        <v>74</v>
      </c>
    </row>
    <row r="204" spans="1:25" ht="15.75" customHeight="1">
      <c r="A204" s="94"/>
      <c r="B204" s="168">
        <v>4</v>
      </c>
      <c r="C204" s="169" t="s">
        <v>50</v>
      </c>
      <c r="D204" s="170">
        <v>71.400000000000006</v>
      </c>
      <c r="E204" s="171">
        <v>1</v>
      </c>
      <c r="F204" s="172">
        <f t="shared" si="67"/>
        <v>6497.4000000000005</v>
      </c>
      <c r="G204" s="173">
        <v>0</v>
      </c>
      <c r="H204" s="174">
        <v>0</v>
      </c>
      <c r="I204" s="173">
        <v>0</v>
      </c>
      <c r="J204" s="173">
        <f t="shared" ref="J204:J205" si="217">E204*D204*30</f>
        <v>2142</v>
      </c>
      <c r="K204" s="29">
        <f t="shared" ref="K204:K205" si="218">E204*D204*31</f>
        <v>2213.4</v>
      </c>
      <c r="L204" s="173">
        <f t="shared" ref="L204:L205" si="219">E204*D204*30</f>
        <v>2142</v>
      </c>
      <c r="M204" s="173">
        <v>0</v>
      </c>
      <c r="N204" s="173">
        <v>0</v>
      </c>
      <c r="O204" s="173">
        <v>0</v>
      </c>
      <c r="P204" s="173">
        <v>0</v>
      </c>
      <c r="Q204" s="173">
        <v>0</v>
      </c>
      <c r="R204" s="175">
        <v>0</v>
      </c>
      <c r="S204" s="176">
        <f>30+31+30</f>
        <v>91</v>
      </c>
      <c r="T204" s="61"/>
      <c r="U204" s="61"/>
      <c r="V204" s="61"/>
      <c r="W204" s="61"/>
      <c r="X204" s="61"/>
      <c r="Y204" s="61"/>
    </row>
    <row r="205" spans="1:25" ht="15.75" customHeight="1">
      <c r="A205" s="94"/>
      <c r="B205" s="168">
        <v>2</v>
      </c>
      <c r="C205" s="169" t="s">
        <v>50</v>
      </c>
      <c r="D205" s="170">
        <v>71.400000000000006</v>
      </c>
      <c r="E205" s="171">
        <v>8</v>
      </c>
      <c r="F205" s="172">
        <f t="shared" si="67"/>
        <v>121094.40000000001</v>
      </c>
      <c r="G205" s="173">
        <f>E205*D205*31</f>
        <v>17707.2</v>
      </c>
      <c r="H205" s="174">
        <f>E205*D205*28</f>
        <v>15993.600000000002</v>
      </c>
      <c r="I205" s="173">
        <f>E205*D205*31</f>
        <v>17707.2</v>
      </c>
      <c r="J205" s="173">
        <f t="shared" si="217"/>
        <v>17136</v>
      </c>
      <c r="K205" s="29">
        <f t="shared" si="218"/>
        <v>17707.2</v>
      </c>
      <c r="L205" s="173">
        <f t="shared" si="219"/>
        <v>17136</v>
      </c>
      <c r="M205" s="173">
        <f t="shared" ref="M205:M206" si="220">E205*D205*31</f>
        <v>17707.2</v>
      </c>
      <c r="N205" s="173">
        <v>0</v>
      </c>
      <c r="O205" s="173">
        <v>0</v>
      </c>
      <c r="P205" s="173">
        <v>0</v>
      </c>
      <c r="Q205" s="173">
        <v>0</v>
      </c>
      <c r="R205" s="175">
        <v>0</v>
      </c>
      <c r="S205" s="176">
        <v>212</v>
      </c>
    </row>
    <row r="206" spans="1:25" ht="15.75" customHeight="1">
      <c r="A206" s="177"/>
      <c r="B206" s="178">
        <v>5</v>
      </c>
      <c r="C206" s="187" t="s">
        <v>50</v>
      </c>
      <c r="D206" s="180">
        <v>71.400000000000006</v>
      </c>
      <c r="E206" s="181">
        <v>1</v>
      </c>
      <c r="F206" s="182">
        <f t="shared" si="67"/>
        <v>6568.8</v>
      </c>
      <c r="G206" s="183">
        <v>0</v>
      </c>
      <c r="H206" s="196">
        <v>0</v>
      </c>
      <c r="I206" s="183">
        <v>0</v>
      </c>
      <c r="J206" s="183">
        <v>0</v>
      </c>
      <c r="K206" s="183">
        <v>0</v>
      </c>
      <c r="L206" s="183">
        <v>0</v>
      </c>
      <c r="M206" s="183">
        <f t="shared" si="220"/>
        <v>2213.4</v>
      </c>
      <c r="N206" s="183">
        <f>E206*D206*31</f>
        <v>2213.4</v>
      </c>
      <c r="O206" s="183">
        <f t="shared" ref="O206:O207" si="221">E206*D206*30</f>
        <v>2142</v>
      </c>
      <c r="P206" s="183">
        <v>0</v>
      </c>
      <c r="Q206" s="183">
        <v>0</v>
      </c>
      <c r="R206" s="184">
        <v>0</v>
      </c>
      <c r="S206" s="185">
        <f t="shared" ref="S206:S207" si="222">31+31+30</f>
        <v>92</v>
      </c>
      <c r="T206" s="186"/>
      <c r="U206" s="186"/>
      <c r="V206" s="186"/>
      <c r="W206" s="186"/>
      <c r="X206" s="186"/>
      <c r="Y206" s="186"/>
    </row>
    <row r="207" spans="1:25" ht="15.75" customHeight="1">
      <c r="A207" s="177"/>
      <c r="B207" s="178">
        <v>5</v>
      </c>
      <c r="C207" s="187" t="s">
        <v>37</v>
      </c>
      <c r="D207" s="180">
        <v>71.400000000000006</v>
      </c>
      <c r="E207" s="181">
        <v>1</v>
      </c>
      <c r="F207" s="182">
        <f t="shared" si="67"/>
        <v>6568.8</v>
      </c>
      <c r="G207" s="183">
        <v>0</v>
      </c>
      <c r="H207" s="196">
        <v>0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f>+D207*E207*62</f>
        <v>4426.8</v>
      </c>
      <c r="O207" s="183">
        <f t="shared" si="221"/>
        <v>2142</v>
      </c>
      <c r="P207" s="183">
        <v>0</v>
      </c>
      <c r="Q207" s="183">
        <v>0</v>
      </c>
      <c r="R207" s="184">
        <v>0</v>
      </c>
      <c r="S207" s="185">
        <f t="shared" si="222"/>
        <v>92</v>
      </c>
      <c r="T207" s="186"/>
      <c r="U207" s="186"/>
      <c r="V207" s="186"/>
      <c r="W207" s="186"/>
      <c r="X207" s="186"/>
      <c r="Y207" s="186"/>
    </row>
    <row r="208" spans="1:25" ht="15.75" customHeight="1">
      <c r="A208" s="177"/>
      <c r="B208" s="178">
        <v>1</v>
      </c>
      <c r="C208" s="187" t="s">
        <v>37</v>
      </c>
      <c r="D208" s="180">
        <v>71.400000000000006</v>
      </c>
      <c r="E208" s="181">
        <v>1</v>
      </c>
      <c r="F208" s="182">
        <f t="shared" si="67"/>
        <v>10924.2</v>
      </c>
      <c r="G208" s="183">
        <v>0</v>
      </c>
      <c r="H208" s="183">
        <v>0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f t="shared" ref="N208:N209" si="223">+D208*E208*31</f>
        <v>2213.4</v>
      </c>
      <c r="O208" s="183">
        <f t="shared" ref="O208:O209" si="224">+D208*E208*30</f>
        <v>2142</v>
      </c>
      <c r="P208" s="183">
        <f t="shared" ref="P208:P209" si="225">+D208*E208*31</f>
        <v>2213.4</v>
      </c>
      <c r="Q208" s="183">
        <f t="shared" ref="Q208:Q209" si="226">+D208*E208*30</f>
        <v>2142</v>
      </c>
      <c r="R208" s="184">
        <f t="shared" ref="R208:R209" si="227">+D208*E208*31</f>
        <v>2213.4</v>
      </c>
      <c r="S208" s="185">
        <f t="shared" ref="S208:S209" si="228">31+30+31+30+31</f>
        <v>153</v>
      </c>
      <c r="T208" s="186"/>
      <c r="U208" s="186"/>
      <c r="V208" s="186"/>
      <c r="W208" s="186"/>
      <c r="X208" s="186"/>
      <c r="Y208" s="186"/>
    </row>
    <row r="209" spans="1:25" ht="15.75" customHeight="1">
      <c r="A209" s="177"/>
      <c r="B209" s="178">
        <v>2</v>
      </c>
      <c r="C209" s="187" t="s">
        <v>50</v>
      </c>
      <c r="D209" s="180">
        <v>71.400000000000006</v>
      </c>
      <c r="E209" s="181">
        <v>8</v>
      </c>
      <c r="F209" s="182">
        <f t="shared" si="67"/>
        <v>87393.600000000006</v>
      </c>
      <c r="G209" s="183">
        <v>0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f t="shared" si="223"/>
        <v>17707.2</v>
      </c>
      <c r="O209" s="183">
        <f t="shared" si="224"/>
        <v>17136</v>
      </c>
      <c r="P209" s="183">
        <f t="shared" si="225"/>
        <v>17707.2</v>
      </c>
      <c r="Q209" s="183">
        <f t="shared" si="226"/>
        <v>17136</v>
      </c>
      <c r="R209" s="184">
        <f t="shared" si="227"/>
        <v>17707.2</v>
      </c>
      <c r="S209" s="185">
        <f t="shared" si="228"/>
        <v>153</v>
      </c>
      <c r="T209" s="186"/>
      <c r="U209" s="186"/>
      <c r="V209" s="186"/>
      <c r="W209" s="186"/>
      <c r="X209" s="186"/>
      <c r="Y209" s="186"/>
    </row>
    <row r="210" spans="1:25" ht="15.75" customHeight="1">
      <c r="A210" s="94"/>
      <c r="B210" s="168">
        <v>1</v>
      </c>
      <c r="C210" s="169" t="s">
        <v>37</v>
      </c>
      <c r="D210" s="170">
        <v>71.400000000000006</v>
      </c>
      <c r="E210" s="171">
        <v>1</v>
      </c>
      <c r="F210" s="172">
        <f t="shared" si="67"/>
        <v>15136.800000000001</v>
      </c>
      <c r="G210" s="173">
        <f t="shared" ref="G210:G212" si="229">E210*D210*31</f>
        <v>2213.4</v>
      </c>
      <c r="H210" s="174">
        <f t="shared" ref="H210:H212" si="230">E210*D210*28</f>
        <v>1999.2000000000003</v>
      </c>
      <c r="I210" s="270">
        <f t="shared" ref="I210:I212" si="231">E210*D210*31</f>
        <v>2213.4</v>
      </c>
      <c r="J210" s="173">
        <f t="shared" ref="J210:J212" si="232">E210*D210*30</f>
        <v>2142</v>
      </c>
      <c r="K210" s="29">
        <f t="shared" ref="K210:K212" si="233">E210*D210*31</f>
        <v>2213.4</v>
      </c>
      <c r="L210" s="173">
        <f t="shared" ref="L210:L212" si="234">E210*D210*30</f>
        <v>2142</v>
      </c>
      <c r="M210" s="173">
        <f t="shared" ref="M210:M212" si="235">E210*D210*31</f>
        <v>2213.4</v>
      </c>
      <c r="N210" s="173">
        <v>0</v>
      </c>
      <c r="O210" s="173">
        <v>0</v>
      </c>
      <c r="P210" s="173">
        <v>0</v>
      </c>
      <c r="Q210" s="173">
        <v>0</v>
      </c>
      <c r="R210" s="175">
        <v>0</v>
      </c>
      <c r="S210" s="176">
        <v>212</v>
      </c>
    </row>
    <row r="211" spans="1:25" ht="15.75" customHeight="1">
      <c r="A211" s="94"/>
      <c r="B211" s="168">
        <v>2</v>
      </c>
      <c r="C211" s="169" t="s">
        <v>50</v>
      </c>
      <c r="D211" s="170">
        <v>71.400000000000006</v>
      </c>
      <c r="E211" s="171">
        <v>23</v>
      </c>
      <c r="F211" s="172">
        <f t="shared" si="67"/>
        <v>348146.4</v>
      </c>
      <c r="G211" s="173">
        <f t="shared" si="229"/>
        <v>50908.200000000004</v>
      </c>
      <c r="H211" s="174">
        <f t="shared" si="230"/>
        <v>45981.599999999999</v>
      </c>
      <c r="I211" s="270">
        <f t="shared" si="231"/>
        <v>50908.200000000004</v>
      </c>
      <c r="J211" s="173">
        <f t="shared" si="232"/>
        <v>49266</v>
      </c>
      <c r="K211" s="29">
        <f t="shared" si="233"/>
        <v>50908.200000000004</v>
      </c>
      <c r="L211" s="173">
        <f t="shared" si="234"/>
        <v>49266</v>
      </c>
      <c r="M211" s="173">
        <f t="shared" si="235"/>
        <v>50908.200000000004</v>
      </c>
      <c r="N211" s="173">
        <v>0</v>
      </c>
      <c r="O211" s="173">
        <v>0</v>
      </c>
      <c r="P211" s="173">
        <v>0</v>
      </c>
      <c r="Q211" s="173">
        <v>0</v>
      </c>
      <c r="R211" s="175">
        <v>0</v>
      </c>
      <c r="S211" s="176">
        <v>212</v>
      </c>
    </row>
    <row r="212" spans="1:25" ht="15.75" customHeight="1">
      <c r="A212" s="94"/>
      <c r="B212" s="168">
        <v>3</v>
      </c>
      <c r="C212" s="169" t="s">
        <v>61</v>
      </c>
      <c r="D212" s="170">
        <v>80.86</v>
      </c>
      <c r="E212" s="171">
        <v>1</v>
      </c>
      <c r="F212" s="172">
        <f t="shared" si="67"/>
        <v>17142.32</v>
      </c>
      <c r="G212" s="173">
        <f t="shared" si="229"/>
        <v>2506.66</v>
      </c>
      <c r="H212" s="174">
        <f t="shared" si="230"/>
        <v>2264.08</v>
      </c>
      <c r="I212" s="270">
        <f t="shared" si="231"/>
        <v>2506.66</v>
      </c>
      <c r="J212" s="173">
        <f t="shared" si="232"/>
        <v>2425.8000000000002</v>
      </c>
      <c r="K212" s="29">
        <f t="shared" si="233"/>
        <v>2506.66</v>
      </c>
      <c r="L212" s="173">
        <f t="shared" si="234"/>
        <v>2425.8000000000002</v>
      </c>
      <c r="M212" s="173">
        <f t="shared" si="235"/>
        <v>2506.66</v>
      </c>
      <c r="N212" s="173">
        <v>0</v>
      </c>
      <c r="O212" s="173">
        <v>0</v>
      </c>
      <c r="P212" s="173">
        <v>0</v>
      </c>
      <c r="Q212" s="173">
        <v>0</v>
      </c>
      <c r="R212" s="175">
        <v>0</v>
      </c>
      <c r="S212" s="176">
        <v>212</v>
      </c>
    </row>
    <row r="213" spans="1:25" ht="15.75" customHeight="1">
      <c r="A213" s="177"/>
      <c r="B213" s="178">
        <v>1</v>
      </c>
      <c r="C213" s="187" t="s">
        <v>37</v>
      </c>
      <c r="D213" s="180">
        <v>71.400000000000006</v>
      </c>
      <c r="E213" s="181">
        <v>1</v>
      </c>
      <c r="F213" s="182">
        <f t="shared" si="67"/>
        <v>4355.4000000000005</v>
      </c>
      <c r="G213" s="183">
        <v>0</v>
      </c>
      <c r="H213" s="183">
        <v>0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f t="shared" ref="N213:N215" si="236">+D213*E213*31</f>
        <v>2213.4</v>
      </c>
      <c r="O213" s="183">
        <f t="shared" ref="O213:O215" si="237">+D213*E213*30</f>
        <v>2142</v>
      </c>
      <c r="P213" s="183">
        <v>0</v>
      </c>
      <c r="Q213" s="183">
        <v>0</v>
      </c>
      <c r="R213" s="184">
        <v>0</v>
      </c>
      <c r="S213" s="185">
        <f>31+30</f>
        <v>61</v>
      </c>
      <c r="T213" s="186"/>
      <c r="U213" s="186"/>
      <c r="V213" s="186"/>
      <c r="W213" s="186"/>
      <c r="X213" s="186"/>
      <c r="Y213" s="186"/>
    </row>
    <row r="214" spans="1:25" ht="15.75" customHeight="1">
      <c r="A214" s="177"/>
      <c r="B214" s="178">
        <v>2</v>
      </c>
      <c r="C214" s="187" t="s">
        <v>50</v>
      </c>
      <c r="D214" s="180">
        <v>71.400000000000006</v>
      </c>
      <c r="E214" s="181">
        <v>23</v>
      </c>
      <c r="F214" s="182">
        <f t="shared" si="67"/>
        <v>251256.6</v>
      </c>
      <c r="G214" s="183">
        <v>0</v>
      </c>
      <c r="H214" s="183">
        <v>0</v>
      </c>
      <c r="I214" s="183">
        <v>0</v>
      </c>
      <c r="J214" s="183">
        <v>0</v>
      </c>
      <c r="K214" s="183">
        <v>0</v>
      </c>
      <c r="L214" s="183">
        <v>0</v>
      </c>
      <c r="M214" s="183">
        <v>0</v>
      </c>
      <c r="N214" s="183">
        <f t="shared" si="236"/>
        <v>50908.200000000004</v>
      </c>
      <c r="O214" s="183">
        <f t="shared" si="237"/>
        <v>49266</v>
      </c>
      <c r="P214" s="183">
        <f t="shared" ref="P214:P215" si="238">+D214*E214*31</f>
        <v>50908.200000000004</v>
      </c>
      <c r="Q214" s="183">
        <f t="shared" ref="Q214:Q215" si="239">+D214*E214*30</f>
        <v>49266</v>
      </c>
      <c r="R214" s="184">
        <f t="shared" ref="R214:R215" si="240">+D214*E214*31</f>
        <v>50908.200000000004</v>
      </c>
      <c r="S214" s="185">
        <f t="shared" ref="S214:S215" si="241">31+30+31+30+31</f>
        <v>153</v>
      </c>
      <c r="T214" s="186"/>
      <c r="U214" s="186"/>
      <c r="V214" s="186"/>
      <c r="W214" s="186"/>
      <c r="X214" s="186"/>
      <c r="Y214" s="186"/>
    </row>
    <row r="215" spans="1:25" ht="15.75" customHeight="1">
      <c r="A215" s="177"/>
      <c r="B215" s="178">
        <v>3</v>
      </c>
      <c r="C215" s="187" t="s">
        <v>61</v>
      </c>
      <c r="D215" s="180">
        <v>80.86</v>
      </c>
      <c r="E215" s="181">
        <v>1</v>
      </c>
      <c r="F215" s="182">
        <f t="shared" si="67"/>
        <v>12371.58</v>
      </c>
      <c r="G215" s="183">
        <v>0</v>
      </c>
      <c r="H215" s="183">
        <v>0</v>
      </c>
      <c r="I215" s="183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f t="shared" si="236"/>
        <v>2506.66</v>
      </c>
      <c r="O215" s="183">
        <f t="shared" si="237"/>
        <v>2425.8000000000002</v>
      </c>
      <c r="P215" s="183">
        <f t="shared" si="238"/>
        <v>2506.66</v>
      </c>
      <c r="Q215" s="183">
        <f t="shared" si="239"/>
        <v>2425.8000000000002</v>
      </c>
      <c r="R215" s="184">
        <f t="shared" si="240"/>
        <v>2506.66</v>
      </c>
      <c r="S215" s="185">
        <f t="shared" si="241"/>
        <v>153</v>
      </c>
      <c r="T215" s="186"/>
      <c r="U215" s="186"/>
      <c r="V215" s="186"/>
      <c r="W215" s="186"/>
      <c r="X215" s="186"/>
      <c r="Y215" s="186"/>
    </row>
    <row r="216" spans="1:25" ht="15.75" customHeight="1">
      <c r="A216" s="94"/>
      <c r="B216" s="168">
        <v>1</v>
      </c>
      <c r="C216" s="169" t="s">
        <v>46</v>
      </c>
      <c r="D216" s="170">
        <v>71.400000000000006</v>
      </c>
      <c r="E216" s="171">
        <v>1</v>
      </c>
      <c r="F216" s="172">
        <f t="shared" si="67"/>
        <v>15136.800000000001</v>
      </c>
      <c r="G216" s="173">
        <f t="shared" ref="G216:G217" si="242">E216*D216*31</f>
        <v>2213.4</v>
      </c>
      <c r="H216" s="174">
        <f t="shared" ref="H216:H217" si="243">E216*D216*28</f>
        <v>1999.2000000000003</v>
      </c>
      <c r="I216" s="173">
        <f t="shared" ref="I216:I217" si="244">E216*D216*31</f>
        <v>2213.4</v>
      </c>
      <c r="J216" s="173">
        <f t="shared" ref="J216:J217" si="245">E216*D216*30</f>
        <v>2142</v>
      </c>
      <c r="K216" s="173">
        <f t="shared" ref="K216:K217" si="246">E216*D216*31</f>
        <v>2213.4</v>
      </c>
      <c r="L216" s="173">
        <f t="shared" ref="L216:L217" si="247">E216*D216*30</f>
        <v>2142</v>
      </c>
      <c r="M216" s="173">
        <f t="shared" ref="M216:M217" si="248">E216*D216*31</f>
        <v>2213.4</v>
      </c>
      <c r="N216" s="173">
        <v>0</v>
      </c>
      <c r="O216" s="173">
        <v>0</v>
      </c>
      <c r="P216" s="173">
        <v>0</v>
      </c>
      <c r="Q216" s="173">
        <v>0</v>
      </c>
      <c r="R216" s="175">
        <v>0</v>
      </c>
      <c r="S216" s="176">
        <v>212</v>
      </c>
    </row>
    <row r="217" spans="1:25" ht="15.75" customHeight="1">
      <c r="A217" s="94"/>
      <c r="B217" s="168">
        <v>2</v>
      </c>
      <c r="C217" s="169" t="s">
        <v>50</v>
      </c>
      <c r="D217" s="170">
        <v>71.400000000000006</v>
      </c>
      <c r="E217" s="171">
        <v>6</v>
      </c>
      <c r="F217" s="172">
        <f t="shared" si="67"/>
        <v>90820.800000000003</v>
      </c>
      <c r="G217" s="173">
        <f t="shared" si="242"/>
        <v>13280.400000000001</v>
      </c>
      <c r="H217" s="174">
        <f t="shared" si="243"/>
        <v>11995.2</v>
      </c>
      <c r="I217" s="173">
        <f t="shared" si="244"/>
        <v>13280.400000000001</v>
      </c>
      <c r="J217" s="173">
        <f t="shared" si="245"/>
        <v>12852.000000000002</v>
      </c>
      <c r="K217" s="173">
        <f t="shared" si="246"/>
        <v>13280.400000000001</v>
      </c>
      <c r="L217" s="173">
        <f t="shared" si="247"/>
        <v>12852.000000000002</v>
      </c>
      <c r="M217" s="173">
        <f t="shared" si="248"/>
        <v>13280.400000000001</v>
      </c>
      <c r="N217" s="173">
        <v>0</v>
      </c>
      <c r="O217" s="173">
        <v>0</v>
      </c>
      <c r="P217" s="173">
        <v>0</v>
      </c>
      <c r="Q217" s="173">
        <v>0</v>
      </c>
      <c r="R217" s="175">
        <v>0</v>
      </c>
      <c r="S217" s="176">
        <v>212</v>
      </c>
    </row>
    <row r="218" spans="1:25" ht="15.75" customHeight="1">
      <c r="A218" s="177"/>
      <c r="B218" s="178">
        <v>1</v>
      </c>
      <c r="C218" s="187" t="s">
        <v>46</v>
      </c>
      <c r="D218" s="180">
        <v>71.400000000000006</v>
      </c>
      <c r="E218" s="181">
        <v>1</v>
      </c>
      <c r="F218" s="182">
        <f t="shared" si="67"/>
        <v>10924.2</v>
      </c>
      <c r="G218" s="183">
        <v>0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f>+D218*E218*31</f>
        <v>2213.4</v>
      </c>
      <c r="O218" s="183">
        <f>+D218*E218*30</f>
        <v>2142</v>
      </c>
      <c r="P218" s="183">
        <f>+D218*E218*31</f>
        <v>2213.4</v>
      </c>
      <c r="Q218" s="183">
        <f>+D218*E218*30</f>
        <v>2142</v>
      </c>
      <c r="R218" s="184">
        <f>+D218*E218*31</f>
        <v>2213.4</v>
      </c>
      <c r="S218" s="185">
        <f>31+30+31+30+31</f>
        <v>153</v>
      </c>
      <c r="T218" s="186"/>
      <c r="U218" s="186"/>
      <c r="V218" s="186"/>
      <c r="W218" s="186"/>
      <c r="X218" s="186"/>
      <c r="Y218" s="186"/>
    </row>
    <row r="219" spans="1:25" ht="15.75" customHeight="1">
      <c r="A219" s="162"/>
      <c r="B219" s="163">
        <v>2</v>
      </c>
      <c r="C219" s="36" t="s">
        <v>50</v>
      </c>
      <c r="D219" s="23">
        <v>71.400000000000006</v>
      </c>
      <c r="E219" s="28">
        <v>1</v>
      </c>
      <c r="F219" s="164">
        <f t="shared" si="67"/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166">
        <v>0</v>
      </c>
      <c r="S219" s="167">
        <v>0</v>
      </c>
      <c r="T219" s="16"/>
      <c r="U219" s="16"/>
      <c r="V219" s="16"/>
      <c r="W219" s="16"/>
      <c r="X219" s="16"/>
      <c r="Y219" s="16"/>
    </row>
    <row r="220" spans="1:25" ht="15.75" customHeight="1">
      <c r="A220" s="177"/>
      <c r="B220" s="178">
        <v>2</v>
      </c>
      <c r="C220" s="187" t="s">
        <v>50</v>
      </c>
      <c r="D220" s="180">
        <v>71.400000000000006</v>
      </c>
      <c r="E220" s="181">
        <v>5</v>
      </c>
      <c r="F220" s="182">
        <f t="shared" si="67"/>
        <v>54621.000000000007</v>
      </c>
      <c r="G220" s="183">
        <v>0</v>
      </c>
      <c r="H220" s="183">
        <v>0</v>
      </c>
      <c r="I220" s="183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f>+D220*E220*31</f>
        <v>11067</v>
      </c>
      <c r="O220" s="183">
        <f>+D220*E220*30</f>
        <v>10710</v>
      </c>
      <c r="P220" s="183">
        <f>+D220*E220*31</f>
        <v>11067</v>
      </c>
      <c r="Q220" s="183">
        <f>+D220*E220*30</f>
        <v>10710</v>
      </c>
      <c r="R220" s="184">
        <f>+D220*E220*31</f>
        <v>11067</v>
      </c>
      <c r="S220" s="185">
        <f>31+30+31+30+31</f>
        <v>153</v>
      </c>
      <c r="T220" s="186"/>
      <c r="U220" s="186"/>
      <c r="V220" s="186"/>
      <c r="W220" s="186"/>
      <c r="X220" s="186"/>
      <c r="Y220" s="186"/>
    </row>
    <row r="221" spans="1:25" ht="15.75" customHeight="1">
      <c r="A221" s="94"/>
      <c r="B221" s="225"/>
      <c r="C221" s="169" t="s">
        <v>133</v>
      </c>
      <c r="D221" s="170"/>
      <c r="E221" s="171"/>
      <c r="F221" s="233">
        <f>182427-SUM(F216:F220)</f>
        <v>10924.199999999983</v>
      </c>
      <c r="G221" s="234"/>
      <c r="H221" s="305"/>
      <c r="I221" s="236"/>
      <c r="J221" s="236"/>
      <c r="K221" s="236"/>
      <c r="L221" s="236"/>
      <c r="M221" s="236"/>
      <c r="N221" s="236"/>
      <c r="O221" s="236"/>
      <c r="P221" s="236"/>
      <c r="Q221" s="236"/>
      <c r="R221" s="306">
        <f>F221</f>
        <v>10924.199999999983</v>
      </c>
      <c r="S221" s="81"/>
    </row>
    <row r="222" spans="1:25" ht="15.75" customHeight="1">
      <c r="A222" s="94"/>
      <c r="B222" s="307"/>
      <c r="C222" s="460" t="s">
        <v>88</v>
      </c>
      <c r="D222" s="426"/>
      <c r="E222" s="238"/>
      <c r="F222" s="202"/>
      <c r="G222" s="203"/>
      <c r="H222" s="203"/>
      <c r="I222" s="203"/>
      <c r="J222" s="203"/>
      <c r="K222" s="203"/>
      <c r="L222" s="203"/>
      <c r="M222" s="203"/>
      <c r="N222" s="239"/>
      <c r="O222" s="239"/>
      <c r="P222" s="239"/>
      <c r="Q222" s="203"/>
      <c r="R222" s="240"/>
      <c r="S222" s="81"/>
    </row>
    <row r="223" spans="1:25" ht="24" customHeight="1">
      <c r="A223" s="94"/>
      <c r="B223" s="241"/>
      <c r="C223" s="455" t="s">
        <v>138</v>
      </c>
      <c r="D223" s="415"/>
      <c r="E223" s="207" t="e">
        <f t="shared" ref="E223:R223" si="249">E225+#REF!+#REF!+#REF!+#REF!+#REF!+#REF!</f>
        <v>#REF!</v>
      </c>
      <c r="F223" s="208" t="e">
        <f t="shared" si="249"/>
        <v>#REF!</v>
      </c>
      <c r="G223" s="242" t="e">
        <f t="shared" si="249"/>
        <v>#REF!</v>
      </c>
      <c r="H223" s="242" t="e">
        <f t="shared" si="249"/>
        <v>#REF!</v>
      </c>
      <c r="I223" s="242" t="e">
        <f t="shared" si="249"/>
        <v>#REF!</v>
      </c>
      <c r="J223" s="242" t="e">
        <f t="shared" si="249"/>
        <v>#REF!</v>
      </c>
      <c r="K223" s="242" t="e">
        <f t="shared" si="249"/>
        <v>#REF!</v>
      </c>
      <c r="L223" s="242" t="e">
        <f t="shared" si="249"/>
        <v>#REF!</v>
      </c>
      <c r="M223" s="242" t="e">
        <f t="shared" si="249"/>
        <v>#REF!</v>
      </c>
      <c r="N223" s="242" t="e">
        <f t="shared" si="249"/>
        <v>#REF!</v>
      </c>
      <c r="O223" s="242" t="e">
        <f t="shared" si="249"/>
        <v>#REF!</v>
      </c>
      <c r="P223" s="242" t="e">
        <f t="shared" si="249"/>
        <v>#REF!</v>
      </c>
      <c r="Q223" s="242" t="e">
        <f t="shared" si="249"/>
        <v>#REF!</v>
      </c>
      <c r="R223" s="210" t="e">
        <f t="shared" si="249"/>
        <v>#REF!</v>
      </c>
      <c r="S223" s="81" t="e">
        <f>F223-SUM(G223:R223)</f>
        <v>#REF!</v>
      </c>
      <c r="T223" s="3"/>
    </row>
    <row r="224" spans="1:25" ht="15.75" customHeight="1">
      <c r="A224" s="94"/>
      <c r="B224" s="96"/>
      <c r="C224" s="308"/>
      <c r="D224" s="309"/>
      <c r="E224" s="145"/>
      <c r="F224" s="247" t="e">
        <f>+F226+#REF!+#REF!+#REF!+#REF!+#REF!+#REF!</f>
        <v>#REF!</v>
      </c>
      <c r="G224" s="147"/>
      <c r="H224" s="147"/>
      <c r="I224" s="147"/>
      <c r="J224" s="147"/>
      <c r="K224" s="147"/>
      <c r="L224" s="248"/>
      <c r="M224" s="147"/>
      <c r="N224" s="308"/>
      <c r="O224" s="308"/>
      <c r="P224" s="308"/>
      <c r="Q224" s="147"/>
      <c r="R224" s="310"/>
      <c r="S224" s="81"/>
    </row>
    <row r="225" spans="1:25" ht="25.5" customHeight="1">
      <c r="A225" s="94"/>
      <c r="B225" s="257"/>
      <c r="C225" s="472" t="s">
        <v>139</v>
      </c>
      <c r="D225" s="457"/>
      <c r="E225" s="311">
        <f t="shared" ref="E225:R225" si="250">SUM(E228:E285)</f>
        <v>179</v>
      </c>
      <c r="F225" s="252">
        <f t="shared" si="250"/>
        <v>2190944.4299999997</v>
      </c>
      <c r="G225" s="218">
        <f t="shared" si="250"/>
        <v>146639.61000000002</v>
      </c>
      <c r="H225" s="254">
        <f t="shared" si="250"/>
        <v>137067.29999999999</v>
      </c>
      <c r="I225" s="254">
        <f t="shared" si="250"/>
        <v>144961.35</v>
      </c>
      <c r="J225" s="254">
        <f t="shared" si="250"/>
        <v>139801.50000000003</v>
      </c>
      <c r="K225" s="254">
        <f t="shared" si="250"/>
        <v>144461.54999999999</v>
      </c>
      <c r="L225" s="255">
        <f t="shared" si="250"/>
        <v>139801.50000000003</v>
      </c>
      <c r="M225" s="254">
        <f t="shared" si="250"/>
        <v>146674.94999999998</v>
      </c>
      <c r="N225" s="254">
        <f t="shared" si="250"/>
        <v>269501.20999999996</v>
      </c>
      <c r="O225" s="254">
        <f t="shared" si="250"/>
        <v>221693.7</v>
      </c>
      <c r="P225" s="254">
        <f t="shared" si="250"/>
        <v>240412.12999999992</v>
      </c>
      <c r="Q225" s="254">
        <f t="shared" si="250"/>
        <v>226194.90000000005</v>
      </c>
      <c r="R225" s="260">
        <f t="shared" si="250"/>
        <v>233734.72999999995</v>
      </c>
      <c r="S225" s="81">
        <f>F225-SUM(G225:R225)</f>
        <v>0</v>
      </c>
    </row>
    <row r="226" spans="1:25" ht="15.75" customHeight="1">
      <c r="A226" s="94"/>
      <c r="B226" s="257"/>
      <c r="C226" s="258"/>
      <c r="D226" s="258"/>
      <c r="E226" s="311"/>
      <c r="F226" s="252">
        <f>SUM(F228:F285)</f>
        <v>2190944.4299999997</v>
      </c>
      <c r="G226" s="218"/>
      <c r="H226" s="254"/>
      <c r="I226" s="254"/>
      <c r="J226" s="254"/>
      <c r="K226" s="254"/>
      <c r="L226" s="254"/>
      <c r="M226" s="254"/>
      <c r="N226" s="254"/>
      <c r="O226" s="254"/>
      <c r="P226" s="254"/>
      <c r="Q226" s="259"/>
      <c r="R226" s="260"/>
      <c r="S226" s="81"/>
    </row>
    <row r="227" spans="1:25" ht="15.75" customHeight="1">
      <c r="A227" s="94"/>
      <c r="B227" s="168"/>
      <c r="C227" s="157"/>
      <c r="D227" s="157"/>
      <c r="E227" s="261" t="s">
        <v>131</v>
      </c>
      <c r="F227" s="312">
        <v>0</v>
      </c>
      <c r="G227" s="253"/>
      <c r="H227" s="253"/>
      <c r="I227" s="253"/>
      <c r="J227" s="253"/>
      <c r="K227" s="253"/>
      <c r="L227" s="253"/>
      <c r="M227" s="313"/>
      <c r="N227" s="253"/>
      <c r="O227" s="253"/>
      <c r="P227" s="314"/>
      <c r="Q227" s="314"/>
      <c r="R227" s="264"/>
      <c r="S227" s="81"/>
    </row>
    <row r="228" spans="1:25" ht="15.75" customHeight="1">
      <c r="A228" s="94"/>
      <c r="B228" s="265">
        <v>1</v>
      </c>
      <c r="C228" s="266" t="s">
        <v>36</v>
      </c>
      <c r="D228" s="267">
        <v>72.540000000000006</v>
      </c>
      <c r="E228" s="315">
        <v>4</v>
      </c>
      <c r="F228" s="269">
        <f t="shared" ref="F228:F244" si="251">+E228*S228*D228</f>
        <v>61513.920000000006</v>
      </c>
      <c r="G228" s="270">
        <f t="shared" ref="G228:G231" si="252">E228*D228*31</f>
        <v>8994.9600000000009</v>
      </c>
      <c r="H228" s="271">
        <f t="shared" ref="H228:H231" si="253">E228*D228*28</f>
        <v>8124.4800000000005</v>
      </c>
      <c r="I228" s="270">
        <f t="shared" ref="I228:I231" si="254">E228*D228*31</f>
        <v>8994.9600000000009</v>
      </c>
      <c r="J228" s="270">
        <f t="shared" ref="J228:J231" si="255">E228*D228*30</f>
        <v>8704.8000000000011</v>
      </c>
      <c r="K228" s="270">
        <f t="shared" ref="K228:K231" si="256">E228*D228*31</f>
        <v>8994.9600000000009</v>
      </c>
      <c r="L228" s="270">
        <f t="shared" ref="L228:L231" si="257">E228*D228*30</f>
        <v>8704.8000000000011</v>
      </c>
      <c r="M228" s="173">
        <f t="shared" ref="M228:M231" si="258">E228*D228*31</f>
        <v>8994.9600000000009</v>
      </c>
      <c r="N228" s="173">
        <v>0</v>
      </c>
      <c r="O228" s="173">
        <v>0</v>
      </c>
      <c r="P228" s="173">
        <v>0</v>
      </c>
      <c r="Q228" s="173">
        <v>0</v>
      </c>
      <c r="R228" s="175">
        <v>0</v>
      </c>
      <c r="S228" s="176">
        <v>212</v>
      </c>
    </row>
    <row r="229" spans="1:25" ht="15.75" customHeight="1">
      <c r="A229" s="94"/>
      <c r="B229" s="168">
        <v>2</v>
      </c>
      <c r="C229" s="169" t="s">
        <v>52</v>
      </c>
      <c r="D229" s="170">
        <v>73.59</v>
      </c>
      <c r="E229" s="171">
        <v>1</v>
      </c>
      <c r="F229" s="172">
        <f t="shared" si="251"/>
        <v>15601.08</v>
      </c>
      <c r="G229" s="270">
        <f t="shared" si="252"/>
        <v>2281.29</v>
      </c>
      <c r="H229" s="271">
        <f t="shared" si="253"/>
        <v>2060.52</v>
      </c>
      <c r="I229" s="270">
        <f t="shared" si="254"/>
        <v>2281.29</v>
      </c>
      <c r="J229" s="270">
        <f t="shared" si="255"/>
        <v>2207.7000000000003</v>
      </c>
      <c r="K229" s="270">
        <f t="shared" si="256"/>
        <v>2281.29</v>
      </c>
      <c r="L229" s="270">
        <f t="shared" si="257"/>
        <v>2207.7000000000003</v>
      </c>
      <c r="M229" s="173">
        <f t="shared" si="258"/>
        <v>2281.29</v>
      </c>
      <c r="N229" s="173">
        <v>0</v>
      </c>
      <c r="O229" s="173">
        <v>0</v>
      </c>
      <c r="P229" s="173">
        <v>0</v>
      </c>
      <c r="Q229" s="173">
        <v>0</v>
      </c>
      <c r="R229" s="175">
        <v>0</v>
      </c>
      <c r="S229" s="176">
        <v>212</v>
      </c>
    </row>
    <row r="230" spans="1:25" ht="15.75" customHeight="1">
      <c r="A230" s="94"/>
      <c r="B230" s="168">
        <v>3</v>
      </c>
      <c r="C230" s="169" t="s">
        <v>55</v>
      </c>
      <c r="D230" s="170">
        <v>77.59</v>
      </c>
      <c r="E230" s="171">
        <v>1</v>
      </c>
      <c r="F230" s="172">
        <f t="shared" si="251"/>
        <v>16449.080000000002</v>
      </c>
      <c r="G230" s="270">
        <f t="shared" si="252"/>
        <v>2405.29</v>
      </c>
      <c r="H230" s="271">
        <f t="shared" si="253"/>
        <v>2172.52</v>
      </c>
      <c r="I230" s="270">
        <f t="shared" si="254"/>
        <v>2405.29</v>
      </c>
      <c r="J230" s="270">
        <f t="shared" si="255"/>
        <v>2327.7000000000003</v>
      </c>
      <c r="K230" s="270">
        <f t="shared" si="256"/>
        <v>2405.29</v>
      </c>
      <c r="L230" s="270">
        <f t="shared" si="257"/>
        <v>2327.7000000000003</v>
      </c>
      <c r="M230" s="173">
        <f t="shared" si="258"/>
        <v>2405.29</v>
      </c>
      <c r="N230" s="173">
        <v>0</v>
      </c>
      <c r="O230" s="173">
        <v>0</v>
      </c>
      <c r="P230" s="173">
        <v>0</v>
      </c>
      <c r="Q230" s="173">
        <v>0</v>
      </c>
      <c r="R230" s="175">
        <v>0</v>
      </c>
      <c r="S230" s="176">
        <v>212</v>
      </c>
    </row>
    <row r="231" spans="1:25" ht="15.75" customHeight="1">
      <c r="A231" s="94"/>
      <c r="B231" s="265">
        <v>4</v>
      </c>
      <c r="C231" s="226" t="s">
        <v>62</v>
      </c>
      <c r="D231" s="227">
        <v>71.400000000000006</v>
      </c>
      <c r="E231" s="228">
        <v>11</v>
      </c>
      <c r="F231" s="229">
        <f t="shared" si="251"/>
        <v>166504.80000000002</v>
      </c>
      <c r="G231" s="173">
        <f t="shared" si="252"/>
        <v>24347.4</v>
      </c>
      <c r="H231" s="174">
        <f t="shared" si="253"/>
        <v>21991.200000000004</v>
      </c>
      <c r="I231" s="173">
        <f t="shared" si="254"/>
        <v>24347.4</v>
      </c>
      <c r="J231" s="173">
        <f t="shared" si="255"/>
        <v>23562.000000000004</v>
      </c>
      <c r="K231" s="173">
        <f t="shared" si="256"/>
        <v>24347.4</v>
      </c>
      <c r="L231" s="173">
        <f t="shared" si="257"/>
        <v>23562.000000000004</v>
      </c>
      <c r="M231" s="230">
        <f t="shared" si="258"/>
        <v>24347.4</v>
      </c>
      <c r="N231" s="230">
        <v>0</v>
      </c>
      <c r="O231" s="230">
        <v>0</v>
      </c>
      <c r="P231" s="230">
        <v>0</v>
      </c>
      <c r="Q231" s="230">
        <v>0</v>
      </c>
      <c r="R231" s="316">
        <v>0</v>
      </c>
      <c r="S231" s="176">
        <v>212</v>
      </c>
    </row>
    <row r="232" spans="1:25" ht="15.75" customHeight="1">
      <c r="A232" s="94"/>
      <c r="B232" s="265">
        <v>4</v>
      </c>
      <c r="C232" s="226" t="s">
        <v>62</v>
      </c>
      <c r="D232" s="227">
        <v>71.400000000000006</v>
      </c>
      <c r="E232" s="228">
        <v>1</v>
      </c>
      <c r="F232" s="229">
        <f t="shared" si="251"/>
        <v>1499.4</v>
      </c>
      <c r="G232" s="173">
        <v>0</v>
      </c>
      <c r="H232" s="174">
        <f>E232*D232*21</f>
        <v>1499.4</v>
      </c>
      <c r="I232" s="173">
        <v>0</v>
      </c>
      <c r="J232" s="173">
        <v>0</v>
      </c>
      <c r="K232" s="173">
        <v>0</v>
      </c>
      <c r="L232" s="173">
        <v>0</v>
      </c>
      <c r="M232" s="230">
        <v>0</v>
      </c>
      <c r="N232" s="230">
        <v>0</v>
      </c>
      <c r="O232" s="230">
        <v>0</v>
      </c>
      <c r="P232" s="230">
        <v>0</v>
      </c>
      <c r="Q232" s="230">
        <v>0</v>
      </c>
      <c r="R232" s="316">
        <v>0</v>
      </c>
      <c r="S232" s="176">
        <v>21</v>
      </c>
    </row>
    <row r="233" spans="1:25" ht="15.75" customHeight="1">
      <c r="A233" s="94"/>
      <c r="B233" s="265">
        <v>4</v>
      </c>
      <c r="C233" s="226" t="s">
        <v>62</v>
      </c>
      <c r="D233" s="227">
        <v>71.400000000000006</v>
      </c>
      <c r="E233" s="228">
        <v>1</v>
      </c>
      <c r="F233" s="229">
        <f t="shared" si="251"/>
        <v>0</v>
      </c>
      <c r="G233" s="173">
        <v>0</v>
      </c>
      <c r="H233" s="174">
        <v>0</v>
      </c>
      <c r="I233" s="173">
        <v>0</v>
      </c>
      <c r="J233" s="173">
        <v>0</v>
      </c>
      <c r="K233" s="173">
        <v>0</v>
      </c>
      <c r="L233" s="173">
        <v>0</v>
      </c>
      <c r="M233" s="230">
        <v>0</v>
      </c>
      <c r="N233" s="230">
        <v>0</v>
      </c>
      <c r="O233" s="230">
        <v>0</v>
      </c>
      <c r="P233" s="230">
        <v>0</v>
      </c>
      <c r="Q233" s="230">
        <v>0</v>
      </c>
      <c r="R233" s="316">
        <v>0</v>
      </c>
      <c r="S233" s="176">
        <v>0</v>
      </c>
    </row>
    <row r="234" spans="1:25" ht="15.75" customHeight="1">
      <c r="A234" s="94"/>
      <c r="B234" s="265">
        <v>4</v>
      </c>
      <c r="C234" s="226" t="s">
        <v>62</v>
      </c>
      <c r="D234" s="227">
        <v>71.400000000000006</v>
      </c>
      <c r="E234" s="228">
        <v>1</v>
      </c>
      <c r="F234" s="229">
        <f t="shared" si="251"/>
        <v>4212.6000000000004</v>
      </c>
      <c r="G234" s="173">
        <f t="shared" ref="G234:G235" si="259">E234*D234*31</f>
        <v>2213.4</v>
      </c>
      <c r="H234" s="174">
        <f t="shared" ref="H234:H235" si="260">E234*D234*28</f>
        <v>1999.2000000000003</v>
      </c>
      <c r="I234" s="173">
        <v>0</v>
      </c>
      <c r="J234" s="173">
        <v>0</v>
      </c>
      <c r="K234" s="173">
        <v>0</v>
      </c>
      <c r="L234" s="173">
        <v>0</v>
      </c>
      <c r="M234" s="230">
        <v>0</v>
      </c>
      <c r="N234" s="230">
        <v>0</v>
      </c>
      <c r="O234" s="230">
        <v>0</v>
      </c>
      <c r="P234" s="230">
        <v>0</v>
      </c>
      <c r="Q234" s="230">
        <v>0</v>
      </c>
      <c r="R234" s="316">
        <v>0</v>
      </c>
      <c r="S234" s="176">
        <f t="shared" ref="S234:S235" si="261">31+28</f>
        <v>59</v>
      </c>
      <c r="T234" s="61"/>
      <c r="U234" s="61"/>
      <c r="V234" s="61"/>
      <c r="W234" s="61"/>
      <c r="X234" s="61"/>
      <c r="Y234" s="61"/>
    </row>
    <row r="235" spans="1:25" ht="15.75" customHeight="1">
      <c r="A235" s="94"/>
      <c r="B235" s="265">
        <v>4</v>
      </c>
      <c r="C235" s="226" t="s">
        <v>62</v>
      </c>
      <c r="D235" s="227">
        <v>71.400000000000006</v>
      </c>
      <c r="E235" s="228">
        <v>1</v>
      </c>
      <c r="F235" s="229">
        <f t="shared" si="251"/>
        <v>4212.6000000000004</v>
      </c>
      <c r="G235" s="173">
        <f t="shared" si="259"/>
        <v>2213.4</v>
      </c>
      <c r="H235" s="174">
        <f t="shared" si="260"/>
        <v>1999.2000000000003</v>
      </c>
      <c r="I235" s="173">
        <v>0</v>
      </c>
      <c r="J235" s="173">
        <v>0</v>
      </c>
      <c r="K235" s="173">
        <v>0</v>
      </c>
      <c r="L235" s="173">
        <v>0</v>
      </c>
      <c r="M235" s="230">
        <v>0</v>
      </c>
      <c r="N235" s="230">
        <v>0</v>
      </c>
      <c r="O235" s="230">
        <v>0</v>
      </c>
      <c r="P235" s="230">
        <v>0</v>
      </c>
      <c r="Q235" s="230">
        <v>0</v>
      </c>
      <c r="R235" s="316">
        <v>0</v>
      </c>
      <c r="S235" s="176">
        <f t="shared" si="261"/>
        <v>59</v>
      </c>
      <c r="T235" s="61"/>
      <c r="U235" s="61"/>
      <c r="V235" s="61"/>
      <c r="W235" s="61"/>
      <c r="X235" s="61"/>
      <c r="Y235" s="61"/>
    </row>
    <row r="236" spans="1:25" ht="15.75" customHeight="1">
      <c r="A236" s="94"/>
      <c r="B236" s="265">
        <v>4</v>
      </c>
      <c r="C236" s="226" t="s">
        <v>62</v>
      </c>
      <c r="D236" s="227">
        <v>71.400000000000006</v>
      </c>
      <c r="E236" s="228">
        <v>1</v>
      </c>
      <c r="F236" s="229">
        <f t="shared" si="251"/>
        <v>10924.2</v>
      </c>
      <c r="G236" s="173">
        <v>0</v>
      </c>
      <c r="H236" s="174">
        <v>0</v>
      </c>
      <c r="I236" s="173">
        <f t="shared" ref="I236:I241" si="262">E236*D236*31</f>
        <v>2213.4</v>
      </c>
      <c r="J236" s="173">
        <f t="shared" ref="J236:J241" si="263">E236*D236*30</f>
        <v>2142</v>
      </c>
      <c r="K236" s="173">
        <f t="shared" ref="K236:K241" si="264">E236*D236*31</f>
        <v>2213.4</v>
      </c>
      <c r="L236" s="173">
        <f t="shared" ref="L236:L241" si="265">E236*D236*30</f>
        <v>2142</v>
      </c>
      <c r="M236" s="230">
        <f t="shared" ref="M236:M242" si="266">E236*D236*31</f>
        <v>2213.4</v>
      </c>
      <c r="N236" s="230">
        <v>0</v>
      </c>
      <c r="O236" s="230">
        <v>0</v>
      </c>
      <c r="P236" s="230">
        <v>0</v>
      </c>
      <c r="Q236" s="230">
        <v>0</v>
      </c>
      <c r="R236" s="316">
        <v>0</v>
      </c>
      <c r="S236" s="176">
        <f>31+30+31+30+31</f>
        <v>153</v>
      </c>
      <c r="T236" s="61"/>
      <c r="U236" s="61"/>
      <c r="V236" s="61"/>
      <c r="W236" s="61"/>
      <c r="X236" s="61"/>
      <c r="Y236" s="61"/>
    </row>
    <row r="237" spans="1:25" ht="15.75" customHeight="1">
      <c r="A237" s="94"/>
      <c r="B237" s="168">
        <v>5</v>
      </c>
      <c r="C237" s="169" t="s">
        <v>40</v>
      </c>
      <c r="D237" s="170">
        <v>71.400000000000006</v>
      </c>
      <c r="E237" s="171">
        <v>1</v>
      </c>
      <c r="F237" s="172">
        <f t="shared" si="251"/>
        <v>15136.800000000001</v>
      </c>
      <c r="G237" s="173">
        <f t="shared" ref="G237:G243" si="267">E237*D237*31</f>
        <v>2213.4</v>
      </c>
      <c r="H237" s="173">
        <f t="shared" ref="H237:H243" si="268">E237*D237*28</f>
        <v>1999.2000000000003</v>
      </c>
      <c r="I237" s="173">
        <f t="shared" si="262"/>
        <v>2213.4</v>
      </c>
      <c r="J237" s="173">
        <f t="shared" si="263"/>
        <v>2142</v>
      </c>
      <c r="K237" s="173">
        <f t="shared" si="264"/>
        <v>2213.4</v>
      </c>
      <c r="L237" s="173">
        <f t="shared" si="265"/>
        <v>2142</v>
      </c>
      <c r="M237" s="173">
        <f t="shared" si="266"/>
        <v>2213.4</v>
      </c>
      <c r="N237" s="173">
        <v>0</v>
      </c>
      <c r="O237" s="173">
        <v>0</v>
      </c>
      <c r="P237" s="173">
        <v>0</v>
      </c>
      <c r="Q237" s="173">
        <v>0</v>
      </c>
      <c r="R237" s="175">
        <v>0</v>
      </c>
      <c r="S237" s="176">
        <v>212</v>
      </c>
      <c r="T237" s="61"/>
      <c r="U237" s="61"/>
      <c r="V237" s="61"/>
      <c r="W237" s="61"/>
      <c r="X237" s="61"/>
      <c r="Y237" s="61"/>
    </row>
    <row r="238" spans="1:25" ht="15.75" customHeight="1">
      <c r="A238" s="94"/>
      <c r="B238" s="168">
        <v>6</v>
      </c>
      <c r="C238" s="169" t="s">
        <v>60</v>
      </c>
      <c r="D238" s="170">
        <v>72.540000000000006</v>
      </c>
      <c r="E238" s="171">
        <v>4</v>
      </c>
      <c r="F238" s="172">
        <f t="shared" si="251"/>
        <v>61513.920000000006</v>
      </c>
      <c r="G238" s="270">
        <f t="shared" si="267"/>
        <v>8994.9600000000009</v>
      </c>
      <c r="H238" s="271">
        <f t="shared" si="268"/>
        <v>8124.4800000000005</v>
      </c>
      <c r="I238" s="270">
        <f t="shared" si="262"/>
        <v>8994.9600000000009</v>
      </c>
      <c r="J238" s="270">
        <f t="shared" si="263"/>
        <v>8704.8000000000011</v>
      </c>
      <c r="K238" s="270">
        <f t="shared" si="264"/>
        <v>8994.9600000000009</v>
      </c>
      <c r="L238" s="270">
        <f t="shared" si="265"/>
        <v>8704.8000000000011</v>
      </c>
      <c r="M238" s="173">
        <f t="shared" si="266"/>
        <v>8994.9600000000009</v>
      </c>
      <c r="N238" s="173">
        <v>0</v>
      </c>
      <c r="O238" s="173">
        <v>0</v>
      </c>
      <c r="P238" s="173">
        <v>0</v>
      </c>
      <c r="Q238" s="173">
        <v>0</v>
      </c>
      <c r="R238" s="175">
        <v>0</v>
      </c>
      <c r="S238" s="176">
        <v>212</v>
      </c>
      <c r="T238" s="61"/>
      <c r="U238" s="61"/>
      <c r="V238" s="61"/>
      <c r="W238" s="61"/>
      <c r="X238" s="61"/>
      <c r="Y238" s="61"/>
    </row>
    <row r="239" spans="1:25" ht="15.75" customHeight="1">
      <c r="A239" s="94"/>
      <c r="B239" s="265">
        <v>7</v>
      </c>
      <c r="C239" s="169" t="s">
        <v>63</v>
      </c>
      <c r="D239" s="170">
        <v>73.59</v>
      </c>
      <c r="E239" s="171">
        <v>1</v>
      </c>
      <c r="F239" s="172">
        <f t="shared" si="251"/>
        <v>15601.08</v>
      </c>
      <c r="G239" s="270">
        <f t="shared" si="267"/>
        <v>2281.29</v>
      </c>
      <c r="H239" s="271">
        <f t="shared" si="268"/>
        <v>2060.52</v>
      </c>
      <c r="I239" s="270">
        <f t="shared" si="262"/>
        <v>2281.29</v>
      </c>
      <c r="J239" s="270">
        <f t="shared" si="263"/>
        <v>2207.7000000000003</v>
      </c>
      <c r="K239" s="270">
        <f t="shared" si="264"/>
        <v>2281.29</v>
      </c>
      <c r="L239" s="270">
        <f t="shared" si="265"/>
        <v>2207.7000000000003</v>
      </c>
      <c r="M239" s="173">
        <f t="shared" si="266"/>
        <v>2281.29</v>
      </c>
      <c r="N239" s="173">
        <v>0</v>
      </c>
      <c r="O239" s="173">
        <v>0</v>
      </c>
      <c r="P239" s="173">
        <v>0</v>
      </c>
      <c r="Q239" s="173">
        <v>0</v>
      </c>
      <c r="R239" s="175">
        <v>0</v>
      </c>
      <c r="S239" s="176">
        <v>212</v>
      </c>
      <c r="T239" s="61"/>
      <c r="U239" s="61"/>
      <c r="V239" s="61"/>
      <c r="W239" s="61"/>
      <c r="X239" s="61"/>
      <c r="Y239" s="61"/>
    </row>
    <row r="240" spans="1:25" ht="15.75" customHeight="1">
      <c r="A240" s="94"/>
      <c r="B240" s="168">
        <v>8</v>
      </c>
      <c r="C240" s="169" t="s">
        <v>54</v>
      </c>
      <c r="D240" s="170">
        <v>77.59</v>
      </c>
      <c r="E240" s="171">
        <v>2</v>
      </c>
      <c r="F240" s="172">
        <f t="shared" si="251"/>
        <v>32898.160000000003</v>
      </c>
      <c r="G240" s="270">
        <f t="shared" si="267"/>
        <v>4810.58</v>
      </c>
      <c r="H240" s="271">
        <f t="shared" si="268"/>
        <v>4345.04</v>
      </c>
      <c r="I240" s="270">
        <f t="shared" si="262"/>
        <v>4810.58</v>
      </c>
      <c r="J240" s="270">
        <f t="shared" si="263"/>
        <v>4655.4000000000005</v>
      </c>
      <c r="K240" s="270">
        <f t="shared" si="264"/>
        <v>4810.58</v>
      </c>
      <c r="L240" s="270">
        <f t="shared" si="265"/>
        <v>4655.4000000000005</v>
      </c>
      <c r="M240" s="173">
        <f t="shared" si="266"/>
        <v>4810.58</v>
      </c>
      <c r="N240" s="173">
        <v>0</v>
      </c>
      <c r="O240" s="173">
        <v>0</v>
      </c>
      <c r="P240" s="173">
        <v>0</v>
      </c>
      <c r="Q240" s="173">
        <v>0</v>
      </c>
      <c r="R240" s="175">
        <v>0</v>
      </c>
      <c r="S240" s="176">
        <v>212</v>
      </c>
      <c r="T240" s="61"/>
      <c r="U240" s="61"/>
      <c r="V240" s="61"/>
      <c r="W240" s="61"/>
      <c r="X240" s="61"/>
      <c r="Y240" s="61"/>
    </row>
    <row r="241" spans="1:25" ht="15.75" customHeight="1">
      <c r="A241" s="317"/>
      <c r="B241" s="163">
        <v>9</v>
      </c>
      <c r="C241" s="36" t="s">
        <v>38</v>
      </c>
      <c r="D241" s="23">
        <v>71.400000000000006</v>
      </c>
      <c r="E241" s="28">
        <v>14</v>
      </c>
      <c r="F241" s="164">
        <f t="shared" si="251"/>
        <v>211915.2</v>
      </c>
      <c r="G241" s="273">
        <f t="shared" si="267"/>
        <v>30987.600000000006</v>
      </c>
      <c r="H241" s="274">
        <f t="shared" si="268"/>
        <v>27988.800000000003</v>
      </c>
      <c r="I241" s="273">
        <f t="shared" si="262"/>
        <v>30987.600000000006</v>
      </c>
      <c r="J241" s="273">
        <f t="shared" si="263"/>
        <v>29988.000000000004</v>
      </c>
      <c r="K241" s="273">
        <f t="shared" si="264"/>
        <v>30987.600000000006</v>
      </c>
      <c r="L241" s="273">
        <f t="shared" si="265"/>
        <v>29988.000000000004</v>
      </c>
      <c r="M241" s="29">
        <f t="shared" si="266"/>
        <v>30987.600000000006</v>
      </c>
      <c r="N241" s="29">
        <v>0</v>
      </c>
      <c r="O241" s="29">
        <v>0</v>
      </c>
      <c r="P241" s="29">
        <v>0</v>
      </c>
      <c r="Q241" s="29">
        <v>0</v>
      </c>
      <c r="R241" s="166">
        <v>0</v>
      </c>
      <c r="S241" s="318">
        <v>212</v>
      </c>
      <c r="T241" s="16"/>
      <c r="U241" s="319"/>
      <c r="V241" s="319"/>
      <c r="W241" s="319"/>
      <c r="X241" s="319"/>
      <c r="Y241" s="319"/>
    </row>
    <row r="242" spans="1:25" ht="15.75" customHeight="1">
      <c r="A242" s="320"/>
      <c r="B242" s="302">
        <v>15</v>
      </c>
      <c r="C242" s="43" t="s">
        <v>38</v>
      </c>
      <c r="D242" s="44">
        <v>71.400000000000006</v>
      </c>
      <c r="E242" s="40">
        <v>1</v>
      </c>
      <c r="F242" s="272">
        <f t="shared" si="251"/>
        <v>6925.8</v>
      </c>
      <c r="G242" s="321">
        <f t="shared" si="267"/>
        <v>2213.4</v>
      </c>
      <c r="H242" s="322">
        <f t="shared" si="268"/>
        <v>1999.2000000000003</v>
      </c>
      <c r="I242" s="321">
        <f>E242*D242*7</f>
        <v>499.80000000000007</v>
      </c>
      <c r="J242" s="321">
        <v>0</v>
      </c>
      <c r="K242" s="321">
        <v>0</v>
      </c>
      <c r="L242" s="321">
        <v>0</v>
      </c>
      <c r="M242" s="303">
        <f t="shared" si="266"/>
        <v>2213.4</v>
      </c>
      <c r="N242" s="303">
        <v>0</v>
      </c>
      <c r="O242" s="303">
        <v>0</v>
      </c>
      <c r="P242" s="303">
        <v>0</v>
      </c>
      <c r="Q242" s="303">
        <v>0</v>
      </c>
      <c r="R242" s="323">
        <v>0</v>
      </c>
      <c r="S242" s="324">
        <f>212-24-30-31-30</f>
        <v>97</v>
      </c>
      <c r="T242" s="304"/>
      <c r="U242" s="325"/>
      <c r="V242" s="325"/>
      <c r="W242" s="325"/>
      <c r="X242" s="325"/>
      <c r="Y242" s="325"/>
    </row>
    <row r="243" spans="1:25" ht="15.75" customHeight="1">
      <c r="A243" s="317"/>
      <c r="B243" s="163">
        <v>9</v>
      </c>
      <c r="C243" s="36" t="s">
        <v>38</v>
      </c>
      <c r="D243" s="23">
        <v>71.400000000000006</v>
      </c>
      <c r="E243" s="28">
        <v>1</v>
      </c>
      <c r="F243" s="164">
        <f t="shared" si="251"/>
        <v>4212.6000000000004</v>
      </c>
      <c r="G243" s="273">
        <f t="shared" si="267"/>
        <v>2213.4</v>
      </c>
      <c r="H243" s="274">
        <f t="shared" si="268"/>
        <v>1999.2000000000003</v>
      </c>
      <c r="I243" s="273">
        <v>0</v>
      </c>
      <c r="J243" s="273">
        <v>0</v>
      </c>
      <c r="K243" s="273">
        <v>0</v>
      </c>
      <c r="L243" s="273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166">
        <v>0</v>
      </c>
      <c r="S243" s="318">
        <f>31+28</f>
        <v>59</v>
      </c>
      <c r="T243" s="16"/>
      <c r="U243" s="319"/>
      <c r="V243" s="319"/>
      <c r="W243" s="319"/>
      <c r="X243" s="319"/>
      <c r="Y243" s="319"/>
    </row>
    <row r="244" spans="1:25" ht="15.75" customHeight="1">
      <c r="A244" s="317"/>
      <c r="B244" s="163">
        <v>9</v>
      </c>
      <c r="C244" s="36" t="s">
        <v>38</v>
      </c>
      <c r="D244" s="23">
        <v>71.400000000000006</v>
      </c>
      <c r="E244" s="28">
        <v>1</v>
      </c>
      <c r="F244" s="164">
        <f t="shared" si="251"/>
        <v>10924.2</v>
      </c>
      <c r="G244" s="273">
        <v>0</v>
      </c>
      <c r="H244" s="274">
        <v>0</v>
      </c>
      <c r="I244" s="273">
        <f t="shared" ref="I244:I251" si="269">E244*D244*31</f>
        <v>2213.4</v>
      </c>
      <c r="J244" s="273">
        <f t="shared" ref="J244:J250" si="270">E244*D244*30</f>
        <v>2142</v>
      </c>
      <c r="K244" s="273">
        <f t="shared" ref="K244:K250" si="271">E244*D244*31</f>
        <v>2213.4</v>
      </c>
      <c r="L244" s="273">
        <f t="shared" ref="L244:L250" si="272">E244*D244*30</f>
        <v>2142</v>
      </c>
      <c r="M244" s="29">
        <f t="shared" ref="M244:M250" si="273">E244*D244*31</f>
        <v>2213.4</v>
      </c>
      <c r="N244" s="29">
        <v>0</v>
      </c>
      <c r="O244" s="29">
        <v>0</v>
      </c>
      <c r="P244" s="29">
        <v>0</v>
      </c>
      <c r="Q244" s="29">
        <v>0</v>
      </c>
      <c r="R244" s="166">
        <v>0</v>
      </c>
      <c r="S244" s="318">
        <f>31+30+31+30+31</f>
        <v>153</v>
      </c>
      <c r="T244" s="16"/>
      <c r="U244" s="319"/>
      <c r="V244" s="319"/>
      <c r="W244" s="319"/>
      <c r="X244" s="319"/>
      <c r="Y244" s="319"/>
    </row>
    <row r="245" spans="1:25" ht="15.75" customHeight="1">
      <c r="A245" s="326"/>
      <c r="B245" s="265">
        <v>10</v>
      </c>
      <c r="C245" s="169" t="s">
        <v>58</v>
      </c>
      <c r="D245" s="170">
        <v>75.64</v>
      </c>
      <c r="E245" s="171">
        <v>4</v>
      </c>
      <c r="F245" s="172">
        <f t="shared" ref="F245:F247" si="274">+E245*S246*D245</f>
        <v>64142.720000000001</v>
      </c>
      <c r="G245" s="270">
        <f t="shared" ref="G245:G250" si="275">E245*D245*31</f>
        <v>9379.36</v>
      </c>
      <c r="H245" s="271">
        <f t="shared" ref="H245:H250" si="276">E245*D245*28</f>
        <v>8471.68</v>
      </c>
      <c r="I245" s="270">
        <f t="shared" si="269"/>
        <v>9379.36</v>
      </c>
      <c r="J245" s="270">
        <f t="shared" si="270"/>
        <v>9076.7999999999993</v>
      </c>
      <c r="K245" s="270">
        <f t="shared" si="271"/>
        <v>9379.36</v>
      </c>
      <c r="L245" s="270">
        <f t="shared" si="272"/>
        <v>9076.7999999999993</v>
      </c>
      <c r="M245" s="173">
        <f t="shared" si="273"/>
        <v>9379.36</v>
      </c>
      <c r="N245" s="173">
        <v>0</v>
      </c>
      <c r="O245" s="173">
        <v>0</v>
      </c>
      <c r="P245" s="173">
        <v>0</v>
      </c>
      <c r="Q245" s="173">
        <v>0</v>
      </c>
      <c r="R245" s="175">
        <v>0</v>
      </c>
      <c r="S245" s="327">
        <v>212</v>
      </c>
      <c r="T245" s="61"/>
      <c r="U245" s="6"/>
      <c r="V245" s="6"/>
      <c r="W245" s="6"/>
      <c r="X245" s="6"/>
      <c r="Y245" s="6"/>
    </row>
    <row r="246" spans="1:25" ht="15.75" customHeight="1">
      <c r="A246" s="326"/>
      <c r="B246" s="168">
        <v>11</v>
      </c>
      <c r="C246" s="169" t="s">
        <v>64</v>
      </c>
      <c r="D246" s="170">
        <v>71.400000000000006</v>
      </c>
      <c r="E246" s="171">
        <v>2</v>
      </c>
      <c r="F246" s="172">
        <f t="shared" si="274"/>
        <v>30273.600000000002</v>
      </c>
      <c r="G246" s="270">
        <f t="shared" si="275"/>
        <v>4426.8</v>
      </c>
      <c r="H246" s="271">
        <f t="shared" si="276"/>
        <v>3998.4000000000005</v>
      </c>
      <c r="I246" s="270">
        <f t="shared" si="269"/>
        <v>4426.8</v>
      </c>
      <c r="J246" s="270">
        <f t="shared" si="270"/>
        <v>4284</v>
      </c>
      <c r="K246" s="270">
        <f t="shared" si="271"/>
        <v>4426.8</v>
      </c>
      <c r="L246" s="270">
        <f t="shared" si="272"/>
        <v>4284</v>
      </c>
      <c r="M246" s="173">
        <f t="shared" si="273"/>
        <v>4426.8</v>
      </c>
      <c r="N246" s="173">
        <v>0</v>
      </c>
      <c r="O246" s="173">
        <v>0</v>
      </c>
      <c r="P246" s="173">
        <v>0</v>
      </c>
      <c r="Q246" s="173">
        <v>0</v>
      </c>
      <c r="R246" s="175">
        <v>0</v>
      </c>
      <c r="S246" s="327">
        <v>212</v>
      </c>
      <c r="T246" s="61"/>
      <c r="U246" s="6"/>
      <c r="V246" s="6"/>
      <c r="W246" s="6"/>
      <c r="X246" s="6"/>
      <c r="Y246" s="6"/>
    </row>
    <row r="247" spans="1:25" ht="15.75" customHeight="1">
      <c r="A247" s="326"/>
      <c r="B247" s="168">
        <v>12</v>
      </c>
      <c r="C247" s="169" t="s">
        <v>45</v>
      </c>
      <c r="D247" s="170">
        <v>78.25</v>
      </c>
      <c r="E247" s="171">
        <v>2</v>
      </c>
      <c r="F247" s="172">
        <f t="shared" si="274"/>
        <v>33178</v>
      </c>
      <c r="G247" s="270">
        <f t="shared" si="275"/>
        <v>4851.5</v>
      </c>
      <c r="H247" s="271">
        <f t="shared" si="276"/>
        <v>4382</v>
      </c>
      <c r="I247" s="270">
        <f t="shared" si="269"/>
        <v>4851.5</v>
      </c>
      <c r="J247" s="270">
        <f t="shared" si="270"/>
        <v>4695</v>
      </c>
      <c r="K247" s="270">
        <f t="shared" si="271"/>
        <v>4851.5</v>
      </c>
      <c r="L247" s="270">
        <f t="shared" si="272"/>
        <v>4695</v>
      </c>
      <c r="M247" s="173">
        <f t="shared" si="273"/>
        <v>4851.5</v>
      </c>
      <c r="N247" s="173">
        <v>0</v>
      </c>
      <c r="O247" s="173">
        <v>0</v>
      </c>
      <c r="P247" s="173">
        <v>0</v>
      </c>
      <c r="Q247" s="173">
        <v>0</v>
      </c>
      <c r="R247" s="175">
        <v>0</v>
      </c>
      <c r="S247" s="327">
        <v>212</v>
      </c>
      <c r="T247" s="61"/>
      <c r="U247" s="6"/>
      <c r="V247" s="6"/>
      <c r="W247" s="6"/>
      <c r="X247" s="6"/>
      <c r="Y247" s="6"/>
    </row>
    <row r="248" spans="1:25" ht="15.75" customHeight="1">
      <c r="A248" s="326"/>
      <c r="B248" s="265">
        <v>13</v>
      </c>
      <c r="C248" s="169" t="s">
        <v>50</v>
      </c>
      <c r="D248" s="170">
        <v>71.400000000000006</v>
      </c>
      <c r="E248" s="171">
        <v>8</v>
      </c>
      <c r="F248" s="172">
        <f t="shared" ref="F248:F320" si="277">+E248*S248*D248</f>
        <v>121094.40000000001</v>
      </c>
      <c r="G248" s="270">
        <f t="shared" si="275"/>
        <v>17707.2</v>
      </c>
      <c r="H248" s="271">
        <f t="shared" si="276"/>
        <v>15993.600000000002</v>
      </c>
      <c r="I248" s="270">
        <f t="shared" si="269"/>
        <v>17707.2</v>
      </c>
      <c r="J248" s="270">
        <f t="shared" si="270"/>
        <v>17136</v>
      </c>
      <c r="K248" s="270">
        <f t="shared" si="271"/>
        <v>17707.2</v>
      </c>
      <c r="L248" s="270">
        <f t="shared" si="272"/>
        <v>17136</v>
      </c>
      <c r="M248" s="173">
        <f t="shared" si="273"/>
        <v>17707.2</v>
      </c>
      <c r="N248" s="173">
        <v>0</v>
      </c>
      <c r="O248" s="173">
        <v>0</v>
      </c>
      <c r="P248" s="173">
        <v>0</v>
      </c>
      <c r="Q248" s="173">
        <v>0</v>
      </c>
      <c r="R248" s="175">
        <v>0</v>
      </c>
      <c r="S248" s="327">
        <v>212</v>
      </c>
      <c r="T248" s="61"/>
      <c r="U248" s="6"/>
      <c r="V248" s="6"/>
      <c r="W248" s="6"/>
      <c r="X248" s="6"/>
      <c r="Y248" s="6"/>
    </row>
    <row r="249" spans="1:25" ht="15.75" customHeight="1">
      <c r="A249" s="326"/>
      <c r="B249" s="168">
        <v>14</v>
      </c>
      <c r="C249" s="169" t="s">
        <v>47</v>
      </c>
      <c r="D249" s="170">
        <v>72.540000000000006</v>
      </c>
      <c r="E249" s="171">
        <v>3</v>
      </c>
      <c r="F249" s="172">
        <f t="shared" si="277"/>
        <v>46135.44</v>
      </c>
      <c r="G249" s="173">
        <f t="shared" si="275"/>
        <v>6746.22</v>
      </c>
      <c r="H249" s="174">
        <f t="shared" si="276"/>
        <v>6093.3600000000006</v>
      </c>
      <c r="I249" s="173">
        <f t="shared" si="269"/>
        <v>6746.22</v>
      </c>
      <c r="J249" s="270">
        <f t="shared" si="270"/>
        <v>6528.6</v>
      </c>
      <c r="K249" s="270">
        <f t="shared" si="271"/>
        <v>6746.22</v>
      </c>
      <c r="L249" s="270">
        <f t="shared" si="272"/>
        <v>6528.6</v>
      </c>
      <c r="M249" s="173">
        <f t="shared" si="273"/>
        <v>6746.22</v>
      </c>
      <c r="N249" s="173">
        <v>0</v>
      </c>
      <c r="O249" s="173">
        <v>0</v>
      </c>
      <c r="P249" s="173">
        <v>0</v>
      </c>
      <c r="Q249" s="173">
        <v>0</v>
      </c>
      <c r="R249" s="175">
        <v>0</v>
      </c>
      <c r="S249" s="327">
        <v>212</v>
      </c>
      <c r="T249" s="61"/>
      <c r="U249" s="6"/>
      <c r="V249" s="6"/>
      <c r="W249" s="6"/>
      <c r="X249" s="6"/>
      <c r="Y249" s="6"/>
    </row>
    <row r="250" spans="1:25" ht="15.75" customHeight="1">
      <c r="A250" s="94"/>
      <c r="B250" s="168">
        <v>15</v>
      </c>
      <c r="C250" s="328" t="s">
        <v>65</v>
      </c>
      <c r="D250" s="170">
        <v>75.64</v>
      </c>
      <c r="E250" s="171">
        <v>1</v>
      </c>
      <c r="F250" s="172">
        <f t="shared" si="277"/>
        <v>16035.68</v>
      </c>
      <c r="G250" s="173">
        <f t="shared" si="275"/>
        <v>2344.84</v>
      </c>
      <c r="H250" s="174">
        <f t="shared" si="276"/>
        <v>2117.92</v>
      </c>
      <c r="I250" s="173">
        <f t="shared" si="269"/>
        <v>2344.84</v>
      </c>
      <c r="J250" s="270">
        <f t="shared" si="270"/>
        <v>2269.1999999999998</v>
      </c>
      <c r="K250" s="270">
        <f t="shared" si="271"/>
        <v>2344.84</v>
      </c>
      <c r="L250" s="270">
        <f t="shared" si="272"/>
        <v>2269.1999999999998</v>
      </c>
      <c r="M250" s="173">
        <f t="shared" si="273"/>
        <v>2344.84</v>
      </c>
      <c r="N250" s="173">
        <v>0</v>
      </c>
      <c r="O250" s="173">
        <v>0</v>
      </c>
      <c r="P250" s="173">
        <v>0</v>
      </c>
      <c r="Q250" s="173">
        <v>0</v>
      </c>
      <c r="R250" s="175">
        <v>0</v>
      </c>
      <c r="S250" s="176">
        <v>212</v>
      </c>
    </row>
    <row r="251" spans="1:25" ht="15.75" customHeight="1">
      <c r="A251" s="94"/>
      <c r="B251" s="265">
        <v>17</v>
      </c>
      <c r="C251" s="169" t="s">
        <v>66</v>
      </c>
      <c r="D251" s="170">
        <v>72.540000000000006</v>
      </c>
      <c r="E251" s="171">
        <v>1</v>
      </c>
      <c r="F251" s="172">
        <f t="shared" si="277"/>
        <v>5367.96</v>
      </c>
      <c r="G251" s="173">
        <v>0</v>
      </c>
      <c r="H251" s="174">
        <f>E251*D251*28+D251*E251*15</f>
        <v>3119.2200000000003</v>
      </c>
      <c r="I251" s="173">
        <f t="shared" si="269"/>
        <v>2248.7400000000002</v>
      </c>
      <c r="J251" s="270">
        <v>0</v>
      </c>
      <c r="K251" s="270">
        <v>0</v>
      </c>
      <c r="L251" s="270">
        <v>0</v>
      </c>
      <c r="M251" s="173">
        <v>0</v>
      </c>
      <c r="N251" s="173">
        <v>0</v>
      </c>
      <c r="O251" s="173">
        <v>0</v>
      </c>
      <c r="P251" s="173">
        <v>0</v>
      </c>
      <c r="Q251" s="173">
        <v>0</v>
      </c>
      <c r="R251" s="175">
        <v>0</v>
      </c>
      <c r="S251" s="176">
        <f>15+28+31</f>
        <v>74</v>
      </c>
    </row>
    <row r="252" spans="1:25" ht="15.75" customHeight="1">
      <c r="A252" s="94"/>
      <c r="B252" s="265">
        <v>18</v>
      </c>
      <c r="C252" s="169" t="s">
        <v>66</v>
      </c>
      <c r="D252" s="170">
        <v>72.540000000000006</v>
      </c>
      <c r="E252" s="171">
        <v>1</v>
      </c>
      <c r="F252" s="172">
        <f t="shared" si="277"/>
        <v>6601.14</v>
      </c>
      <c r="G252" s="173">
        <v>0</v>
      </c>
      <c r="H252" s="174">
        <v>0</v>
      </c>
      <c r="I252" s="173">
        <v>0</v>
      </c>
      <c r="J252" s="173">
        <f>E252*D252*30</f>
        <v>2176.2000000000003</v>
      </c>
      <c r="K252" s="173">
        <f>E252*D252*31</f>
        <v>2248.7400000000002</v>
      </c>
      <c r="L252" s="173">
        <f>E252*D252*30</f>
        <v>2176.2000000000003</v>
      </c>
      <c r="M252" s="173">
        <v>0</v>
      </c>
      <c r="N252" s="173">
        <v>0</v>
      </c>
      <c r="O252" s="173">
        <v>0</v>
      </c>
      <c r="P252" s="173">
        <v>0</v>
      </c>
      <c r="Q252" s="173">
        <v>0</v>
      </c>
      <c r="R252" s="175">
        <v>0</v>
      </c>
      <c r="S252" s="176">
        <f>30+31+30</f>
        <v>91</v>
      </c>
      <c r="T252" s="61"/>
      <c r="U252" s="61"/>
      <c r="V252" s="61"/>
      <c r="W252" s="61"/>
      <c r="X252" s="61"/>
      <c r="Y252" s="61"/>
    </row>
    <row r="253" spans="1:25" ht="15.75" customHeight="1">
      <c r="A253" s="162"/>
      <c r="B253" s="257">
        <v>18</v>
      </c>
      <c r="C253" s="36" t="s">
        <v>66</v>
      </c>
      <c r="D253" s="23">
        <v>72.540000000000006</v>
      </c>
      <c r="E253" s="28">
        <v>1</v>
      </c>
      <c r="F253" s="164">
        <f t="shared" si="277"/>
        <v>6673.68</v>
      </c>
      <c r="G253" s="29">
        <v>0</v>
      </c>
      <c r="H253" s="165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f t="shared" ref="M253:M254" si="278">E253*D253*31</f>
        <v>2248.7400000000002</v>
      </c>
      <c r="N253" s="29">
        <f>E253*D253*31</f>
        <v>2248.7400000000002</v>
      </c>
      <c r="O253" s="29">
        <f>E253*D253*30</f>
        <v>2176.2000000000003</v>
      </c>
      <c r="P253" s="29">
        <v>0</v>
      </c>
      <c r="Q253" s="29">
        <v>0</v>
      </c>
      <c r="R253" s="166">
        <v>0</v>
      </c>
      <c r="S253" s="167">
        <f>31+31+30</f>
        <v>92</v>
      </c>
      <c r="T253" s="16"/>
      <c r="U253" s="16"/>
      <c r="V253" s="16"/>
      <c r="W253" s="16"/>
      <c r="X253" s="16"/>
      <c r="Y253" s="16"/>
    </row>
    <row r="254" spans="1:25" ht="15.75" customHeight="1">
      <c r="A254" s="162"/>
      <c r="B254" s="257">
        <v>16</v>
      </c>
      <c r="C254" s="36" t="s">
        <v>61</v>
      </c>
      <c r="D254" s="23">
        <v>80.86</v>
      </c>
      <c r="E254" s="28">
        <v>2</v>
      </c>
      <c r="F254" s="164">
        <f t="shared" si="277"/>
        <v>34284.639999999999</v>
      </c>
      <c r="G254" s="29">
        <f>E254*D254*31</f>
        <v>5013.32</v>
      </c>
      <c r="H254" s="165">
        <f>E254*D254*28</f>
        <v>4528.16</v>
      </c>
      <c r="I254" s="29">
        <f>E254*D254*31</f>
        <v>5013.32</v>
      </c>
      <c r="J254" s="29">
        <f>E254*D254*30</f>
        <v>4851.6000000000004</v>
      </c>
      <c r="K254" s="29">
        <f>E254*D254*31</f>
        <v>5013.32</v>
      </c>
      <c r="L254" s="29">
        <f>E254*D254*30</f>
        <v>4851.6000000000004</v>
      </c>
      <c r="M254" s="29">
        <f t="shared" si="278"/>
        <v>5013.32</v>
      </c>
      <c r="N254" s="29">
        <v>0</v>
      </c>
      <c r="O254" s="29">
        <v>0</v>
      </c>
      <c r="P254" s="29">
        <v>0</v>
      </c>
      <c r="Q254" s="29">
        <v>0</v>
      </c>
      <c r="R254" s="166">
        <v>0</v>
      </c>
      <c r="S254" s="167">
        <v>212</v>
      </c>
      <c r="T254" s="16"/>
      <c r="U254" s="16"/>
      <c r="V254" s="16"/>
      <c r="W254" s="16"/>
      <c r="X254" s="16"/>
      <c r="Y254" s="16"/>
    </row>
    <row r="255" spans="1:25" ht="15.75" customHeight="1">
      <c r="A255" s="162"/>
      <c r="B255" s="163">
        <v>1</v>
      </c>
      <c r="C255" s="36" t="s">
        <v>55</v>
      </c>
      <c r="D255" s="23">
        <v>77.59</v>
      </c>
      <c r="E255" s="28">
        <v>19</v>
      </c>
      <c r="F255" s="164">
        <f t="shared" si="277"/>
        <v>246193.07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f t="shared" ref="N255:N256" si="279">+D255*E255*45</f>
        <v>66339.45</v>
      </c>
      <c r="O255" s="29">
        <f t="shared" ref="O255:O256" si="280">+D255*E255*30</f>
        <v>44226.3</v>
      </c>
      <c r="P255" s="29">
        <f t="shared" ref="P255:P256" si="281">+D255*E255*31</f>
        <v>45700.51</v>
      </c>
      <c r="Q255" s="29">
        <f t="shared" ref="Q255:Q256" si="282">+D255*E255*30</f>
        <v>44226.3</v>
      </c>
      <c r="R255" s="166">
        <f t="shared" ref="R255:R256" si="283">+D255*E255*31</f>
        <v>45700.51</v>
      </c>
      <c r="S255" s="167">
        <f t="shared" ref="S255:S256" si="284">14+31+30+31+30+31</f>
        <v>167</v>
      </c>
      <c r="T255" s="16"/>
      <c r="U255" s="16"/>
      <c r="V255" s="16"/>
      <c r="W255" s="16"/>
      <c r="X255" s="16"/>
      <c r="Y255" s="16"/>
    </row>
    <row r="256" spans="1:25" ht="15.75" customHeight="1">
      <c r="A256" s="162"/>
      <c r="B256" s="163">
        <v>2</v>
      </c>
      <c r="C256" s="36" t="s">
        <v>54</v>
      </c>
      <c r="D256" s="23">
        <v>77.59</v>
      </c>
      <c r="E256" s="28">
        <v>3</v>
      </c>
      <c r="F256" s="164">
        <f t="shared" si="277"/>
        <v>38872.590000000004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f t="shared" si="279"/>
        <v>10474.65</v>
      </c>
      <c r="O256" s="29">
        <f t="shared" si="280"/>
        <v>6983.1</v>
      </c>
      <c r="P256" s="29">
        <f t="shared" si="281"/>
        <v>7215.87</v>
      </c>
      <c r="Q256" s="29">
        <f t="shared" si="282"/>
        <v>6983.1</v>
      </c>
      <c r="R256" s="166">
        <f t="shared" si="283"/>
        <v>7215.87</v>
      </c>
      <c r="S256" s="167">
        <f t="shared" si="284"/>
        <v>167</v>
      </c>
      <c r="T256" s="16"/>
      <c r="U256" s="16"/>
      <c r="V256" s="16"/>
      <c r="W256" s="16"/>
      <c r="X256" s="16"/>
      <c r="Y256" s="16"/>
    </row>
    <row r="257" spans="1:25" ht="15.75" customHeight="1">
      <c r="A257" s="162"/>
      <c r="B257" s="163">
        <v>2</v>
      </c>
      <c r="C257" s="36" t="s">
        <v>54</v>
      </c>
      <c r="D257" s="23">
        <v>77.59</v>
      </c>
      <c r="E257" s="28">
        <v>2</v>
      </c>
      <c r="F257" s="164">
        <f t="shared" si="277"/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166">
        <v>0</v>
      </c>
      <c r="S257" s="167">
        <v>0</v>
      </c>
      <c r="T257" s="16"/>
      <c r="U257" s="16"/>
      <c r="V257" s="16"/>
      <c r="W257" s="16"/>
      <c r="X257" s="16"/>
      <c r="Y257" s="16"/>
    </row>
    <row r="258" spans="1:25" ht="15.75" customHeight="1">
      <c r="A258" s="162"/>
      <c r="B258" s="163">
        <v>3</v>
      </c>
      <c r="C258" s="36" t="s">
        <v>67</v>
      </c>
      <c r="D258" s="23">
        <v>75.64</v>
      </c>
      <c r="E258" s="28">
        <v>1</v>
      </c>
      <c r="F258" s="164">
        <f t="shared" si="277"/>
        <v>12631.88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f t="shared" ref="N258:N259" si="285">+D258*E258*45</f>
        <v>3403.8</v>
      </c>
      <c r="O258" s="29">
        <f t="shared" ref="O258:O259" si="286">+D258*E258*30</f>
        <v>2269.1999999999998</v>
      </c>
      <c r="P258" s="29">
        <f t="shared" ref="P258:P259" si="287">+D258*E258*31</f>
        <v>2344.84</v>
      </c>
      <c r="Q258" s="29">
        <f t="shared" ref="Q258:Q259" si="288">+D258*E258*30</f>
        <v>2269.1999999999998</v>
      </c>
      <c r="R258" s="166">
        <f t="shared" ref="R258:R259" si="289">+D258*E258*31</f>
        <v>2344.84</v>
      </c>
      <c r="S258" s="167">
        <f t="shared" ref="S258:S259" si="290">14+31+30+31+30+31</f>
        <v>167</v>
      </c>
      <c r="T258" s="16"/>
      <c r="U258" s="16"/>
      <c r="V258" s="16"/>
      <c r="W258" s="16"/>
      <c r="X258" s="16"/>
      <c r="Y258" s="16"/>
    </row>
    <row r="259" spans="1:25" ht="15.75" customHeight="1">
      <c r="A259" s="162"/>
      <c r="B259" s="163">
        <v>4</v>
      </c>
      <c r="C259" s="36" t="s">
        <v>38</v>
      </c>
      <c r="D259" s="23">
        <v>71.400000000000006</v>
      </c>
      <c r="E259" s="28">
        <v>5</v>
      </c>
      <c r="F259" s="164">
        <f t="shared" si="277"/>
        <v>59619.000000000007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f t="shared" si="285"/>
        <v>16065</v>
      </c>
      <c r="O259" s="29">
        <f t="shared" si="286"/>
        <v>10710</v>
      </c>
      <c r="P259" s="29">
        <f t="shared" si="287"/>
        <v>11067</v>
      </c>
      <c r="Q259" s="29">
        <f t="shared" si="288"/>
        <v>10710</v>
      </c>
      <c r="R259" s="166">
        <f t="shared" si="289"/>
        <v>11067</v>
      </c>
      <c r="S259" s="167">
        <f t="shared" si="290"/>
        <v>167</v>
      </c>
      <c r="T259" s="16"/>
      <c r="U259" s="16"/>
      <c r="V259" s="16"/>
      <c r="W259" s="16"/>
      <c r="X259" s="16"/>
      <c r="Y259" s="16"/>
    </row>
    <row r="260" spans="1:25" ht="15.75" customHeight="1">
      <c r="A260" s="162"/>
      <c r="B260" s="163">
        <v>4</v>
      </c>
      <c r="C260" s="36" t="s">
        <v>38</v>
      </c>
      <c r="D260" s="23">
        <v>71.400000000000006</v>
      </c>
      <c r="E260" s="28">
        <v>1</v>
      </c>
      <c r="F260" s="164">
        <f t="shared" si="277"/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166">
        <v>0</v>
      </c>
      <c r="S260" s="167">
        <v>0</v>
      </c>
      <c r="T260" s="16"/>
      <c r="U260" s="16"/>
      <c r="V260" s="16"/>
      <c r="W260" s="16"/>
      <c r="X260" s="16"/>
      <c r="Y260" s="16"/>
    </row>
    <row r="261" spans="1:25" ht="15.75" customHeight="1">
      <c r="A261" s="162"/>
      <c r="B261" s="163">
        <v>5</v>
      </c>
      <c r="C261" s="33" t="s">
        <v>62</v>
      </c>
      <c r="D261" s="32">
        <v>71.400000000000006</v>
      </c>
      <c r="E261" s="34">
        <v>6</v>
      </c>
      <c r="F261" s="164">
        <f t="shared" si="277"/>
        <v>71542.8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f t="shared" ref="N261:N263" si="291">+D261*E261*45</f>
        <v>19278</v>
      </c>
      <c r="O261" s="29">
        <f t="shared" ref="O261:O274" si="292">+D261*E261*30</f>
        <v>12852.000000000002</v>
      </c>
      <c r="P261" s="29">
        <f t="shared" ref="P261:P274" si="293">+D261*E261*31</f>
        <v>13280.400000000001</v>
      </c>
      <c r="Q261" s="29">
        <f t="shared" ref="Q261:Q274" si="294">+D261*E261*30</f>
        <v>12852.000000000002</v>
      </c>
      <c r="R261" s="166">
        <f t="shared" ref="R261:R274" si="295">+D261*E261*31</f>
        <v>13280.400000000001</v>
      </c>
      <c r="S261" s="167">
        <f t="shared" ref="S261:S263" si="296">14+31+30+31+30+31</f>
        <v>167</v>
      </c>
      <c r="T261" s="16"/>
      <c r="U261" s="16"/>
      <c r="V261" s="16"/>
      <c r="W261" s="16"/>
      <c r="X261" s="16"/>
      <c r="Y261" s="16"/>
    </row>
    <row r="262" spans="1:25" ht="15.75" customHeight="1">
      <c r="A262" s="162"/>
      <c r="B262" s="163">
        <v>6</v>
      </c>
      <c r="C262" s="33" t="s">
        <v>68</v>
      </c>
      <c r="D262" s="23">
        <v>75.64</v>
      </c>
      <c r="E262" s="34">
        <v>1</v>
      </c>
      <c r="F262" s="164">
        <f t="shared" si="277"/>
        <v>12631.88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f t="shared" si="291"/>
        <v>3403.8</v>
      </c>
      <c r="O262" s="29">
        <f t="shared" si="292"/>
        <v>2269.1999999999998</v>
      </c>
      <c r="P262" s="29">
        <f t="shared" si="293"/>
        <v>2344.84</v>
      </c>
      <c r="Q262" s="29">
        <f t="shared" si="294"/>
        <v>2269.1999999999998</v>
      </c>
      <c r="R262" s="166">
        <f t="shared" si="295"/>
        <v>2344.84</v>
      </c>
      <c r="S262" s="167">
        <f t="shared" si="296"/>
        <v>167</v>
      </c>
      <c r="T262" s="16"/>
      <c r="U262" s="16"/>
      <c r="V262" s="16"/>
      <c r="W262" s="16"/>
      <c r="X262" s="16"/>
      <c r="Y262" s="16"/>
    </row>
    <row r="263" spans="1:25" ht="15.75" customHeight="1">
      <c r="A263" s="162"/>
      <c r="B263" s="163">
        <v>7</v>
      </c>
      <c r="C263" s="36" t="s">
        <v>61</v>
      </c>
      <c r="D263" s="23">
        <v>80.86</v>
      </c>
      <c r="E263" s="28">
        <v>2</v>
      </c>
      <c r="F263" s="164">
        <f t="shared" si="277"/>
        <v>27007.24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f t="shared" si="291"/>
        <v>7277.4</v>
      </c>
      <c r="O263" s="29">
        <f t="shared" si="292"/>
        <v>4851.6000000000004</v>
      </c>
      <c r="P263" s="29">
        <f t="shared" si="293"/>
        <v>5013.32</v>
      </c>
      <c r="Q263" s="29">
        <f t="shared" si="294"/>
        <v>4851.6000000000004</v>
      </c>
      <c r="R263" s="166">
        <f t="shared" si="295"/>
        <v>5013.32</v>
      </c>
      <c r="S263" s="167">
        <f t="shared" si="296"/>
        <v>167</v>
      </c>
      <c r="T263" s="16"/>
      <c r="U263" s="16"/>
      <c r="V263" s="16"/>
      <c r="W263" s="16"/>
      <c r="X263" s="16"/>
      <c r="Y263" s="16"/>
    </row>
    <row r="264" spans="1:25" ht="15.75" customHeight="1">
      <c r="A264" s="162"/>
      <c r="B264" s="163">
        <v>8</v>
      </c>
      <c r="C264" s="36" t="s">
        <v>36</v>
      </c>
      <c r="D264" s="23">
        <v>72.540000000000006</v>
      </c>
      <c r="E264" s="47">
        <v>4</v>
      </c>
      <c r="F264" s="164">
        <f t="shared" si="277"/>
        <v>44394.48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f t="shared" ref="N264:N272" si="297">+D264*E264*31</f>
        <v>8994.9600000000009</v>
      </c>
      <c r="O264" s="29">
        <f t="shared" si="292"/>
        <v>8704.8000000000011</v>
      </c>
      <c r="P264" s="29">
        <f t="shared" si="293"/>
        <v>8994.9600000000009</v>
      </c>
      <c r="Q264" s="29">
        <f t="shared" si="294"/>
        <v>8704.8000000000011</v>
      </c>
      <c r="R264" s="166">
        <f t="shared" si="295"/>
        <v>8994.9600000000009</v>
      </c>
      <c r="S264" s="167">
        <f t="shared" ref="S264:S272" si="298">31+30+31+30+31</f>
        <v>153</v>
      </c>
      <c r="T264" s="16"/>
      <c r="U264" s="16"/>
      <c r="V264" s="16"/>
      <c r="W264" s="16"/>
      <c r="X264" s="16"/>
      <c r="Y264" s="16"/>
    </row>
    <row r="265" spans="1:25" ht="15.75" customHeight="1">
      <c r="A265" s="162"/>
      <c r="B265" s="163">
        <v>9</v>
      </c>
      <c r="C265" s="36" t="s">
        <v>52</v>
      </c>
      <c r="D265" s="23">
        <v>73.59</v>
      </c>
      <c r="E265" s="28">
        <v>1</v>
      </c>
      <c r="F265" s="164">
        <f t="shared" si="277"/>
        <v>11259.27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f t="shared" si="297"/>
        <v>2281.29</v>
      </c>
      <c r="O265" s="29">
        <f t="shared" si="292"/>
        <v>2207.7000000000003</v>
      </c>
      <c r="P265" s="29">
        <f t="shared" si="293"/>
        <v>2281.29</v>
      </c>
      <c r="Q265" s="29">
        <f t="shared" si="294"/>
        <v>2207.7000000000003</v>
      </c>
      <c r="R265" s="166">
        <f t="shared" si="295"/>
        <v>2281.29</v>
      </c>
      <c r="S265" s="167">
        <f t="shared" si="298"/>
        <v>153</v>
      </c>
      <c r="T265" s="16"/>
      <c r="U265" s="16"/>
      <c r="V265" s="16"/>
      <c r="W265" s="16"/>
      <c r="X265" s="16"/>
      <c r="Y265" s="16"/>
    </row>
    <row r="266" spans="1:25" ht="15.75" customHeight="1">
      <c r="A266" s="162"/>
      <c r="B266" s="163">
        <v>10</v>
      </c>
      <c r="C266" s="36" t="s">
        <v>55</v>
      </c>
      <c r="D266" s="23">
        <v>77.59</v>
      </c>
      <c r="E266" s="28">
        <v>1</v>
      </c>
      <c r="F266" s="164">
        <f t="shared" si="277"/>
        <v>11871.27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f t="shared" si="297"/>
        <v>2405.29</v>
      </c>
      <c r="O266" s="29">
        <f t="shared" si="292"/>
        <v>2327.7000000000003</v>
      </c>
      <c r="P266" s="29">
        <f t="shared" si="293"/>
        <v>2405.29</v>
      </c>
      <c r="Q266" s="29">
        <f t="shared" si="294"/>
        <v>2327.7000000000003</v>
      </c>
      <c r="R266" s="166">
        <f t="shared" si="295"/>
        <v>2405.29</v>
      </c>
      <c r="S266" s="167">
        <f t="shared" si="298"/>
        <v>153</v>
      </c>
      <c r="T266" s="16"/>
      <c r="U266" s="16"/>
      <c r="V266" s="16"/>
      <c r="W266" s="16"/>
      <c r="X266" s="16"/>
      <c r="Y266" s="16"/>
    </row>
    <row r="267" spans="1:25" ht="15.75" customHeight="1">
      <c r="A267" s="162"/>
      <c r="B267" s="163">
        <v>11</v>
      </c>
      <c r="C267" s="33" t="s">
        <v>62</v>
      </c>
      <c r="D267" s="32">
        <v>71.400000000000006</v>
      </c>
      <c r="E267" s="34">
        <v>12</v>
      </c>
      <c r="F267" s="164">
        <f t="shared" si="277"/>
        <v>131090.40000000002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f t="shared" si="297"/>
        <v>26560.800000000003</v>
      </c>
      <c r="O267" s="29">
        <f t="shared" si="292"/>
        <v>25704.000000000004</v>
      </c>
      <c r="P267" s="29">
        <f t="shared" si="293"/>
        <v>26560.800000000003</v>
      </c>
      <c r="Q267" s="29">
        <f t="shared" si="294"/>
        <v>25704.000000000004</v>
      </c>
      <c r="R267" s="166">
        <f t="shared" si="295"/>
        <v>26560.800000000003</v>
      </c>
      <c r="S267" s="167">
        <f t="shared" si="298"/>
        <v>153</v>
      </c>
      <c r="T267" s="16"/>
      <c r="U267" s="16"/>
      <c r="V267" s="16"/>
      <c r="W267" s="16"/>
      <c r="X267" s="16"/>
      <c r="Y267" s="16"/>
    </row>
    <row r="268" spans="1:25" ht="15.75" customHeight="1">
      <c r="A268" s="162"/>
      <c r="B268" s="163">
        <v>12</v>
      </c>
      <c r="C268" s="36" t="s">
        <v>40</v>
      </c>
      <c r="D268" s="23">
        <v>71.400000000000006</v>
      </c>
      <c r="E268" s="28">
        <v>1</v>
      </c>
      <c r="F268" s="164">
        <f t="shared" si="277"/>
        <v>10924.2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f t="shared" si="297"/>
        <v>2213.4</v>
      </c>
      <c r="O268" s="29">
        <f t="shared" si="292"/>
        <v>2142</v>
      </c>
      <c r="P268" s="29">
        <f t="shared" si="293"/>
        <v>2213.4</v>
      </c>
      <c r="Q268" s="29">
        <f t="shared" si="294"/>
        <v>2142</v>
      </c>
      <c r="R268" s="166">
        <f t="shared" si="295"/>
        <v>2213.4</v>
      </c>
      <c r="S268" s="167">
        <f t="shared" si="298"/>
        <v>153</v>
      </c>
      <c r="T268" s="16"/>
      <c r="U268" s="16"/>
      <c r="V268" s="16"/>
      <c r="W268" s="16"/>
      <c r="X268" s="16"/>
      <c r="Y268" s="16"/>
    </row>
    <row r="269" spans="1:25" ht="15.75" customHeight="1">
      <c r="A269" s="162"/>
      <c r="B269" s="163">
        <v>13</v>
      </c>
      <c r="C269" s="36" t="s">
        <v>60</v>
      </c>
      <c r="D269" s="23">
        <v>72.540000000000006</v>
      </c>
      <c r="E269" s="28">
        <v>4</v>
      </c>
      <c r="F269" s="164">
        <f t="shared" si="277"/>
        <v>44394.48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f t="shared" si="297"/>
        <v>8994.9600000000009</v>
      </c>
      <c r="O269" s="29">
        <f t="shared" si="292"/>
        <v>8704.8000000000011</v>
      </c>
      <c r="P269" s="29">
        <f t="shared" si="293"/>
        <v>8994.9600000000009</v>
      </c>
      <c r="Q269" s="29">
        <f t="shared" si="294"/>
        <v>8704.8000000000011</v>
      </c>
      <c r="R269" s="166">
        <f t="shared" si="295"/>
        <v>8994.9600000000009</v>
      </c>
      <c r="S269" s="167">
        <f t="shared" si="298"/>
        <v>153</v>
      </c>
      <c r="T269" s="16"/>
      <c r="U269" s="16"/>
      <c r="V269" s="16"/>
      <c r="W269" s="16"/>
      <c r="X269" s="16"/>
      <c r="Y269" s="16"/>
    </row>
    <row r="270" spans="1:25" ht="15.75" customHeight="1">
      <c r="A270" s="162"/>
      <c r="B270" s="163">
        <v>14</v>
      </c>
      <c r="C270" s="36" t="s">
        <v>63</v>
      </c>
      <c r="D270" s="23">
        <v>73.59</v>
      </c>
      <c r="E270" s="28">
        <v>1</v>
      </c>
      <c r="F270" s="164">
        <f t="shared" si="277"/>
        <v>11259.27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f t="shared" si="297"/>
        <v>2281.29</v>
      </c>
      <c r="O270" s="29">
        <f t="shared" si="292"/>
        <v>2207.7000000000003</v>
      </c>
      <c r="P270" s="29">
        <f t="shared" si="293"/>
        <v>2281.29</v>
      </c>
      <c r="Q270" s="29">
        <f t="shared" si="294"/>
        <v>2207.7000000000003</v>
      </c>
      <c r="R270" s="166">
        <f t="shared" si="295"/>
        <v>2281.29</v>
      </c>
      <c r="S270" s="167">
        <f t="shared" si="298"/>
        <v>153</v>
      </c>
      <c r="T270" s="16"/>
      <c r="U270" s="16"/>
      <c r="V270" s="16"/>
      <c r="W270" s="16"/>
      <c r="X270" s="16"/>
      <c r="Y270" s="16"/>
    </row>
    <row r="271" spans="1:25" ht="15.75" customHeight="1">
      <c r="A271" s="162"/>
      <c r="B271" s="163">
        <v>15</v>
      </c>
      <c r="C271" s="36" t="s">
        <v>54</v>
      </c>
      <c r="D271" s="23">
        <v>77.59</v>
      </c>
      <c r="E271" s="28">
        <v>2</v>
      </c>
      <c r="F271" s="164">
        <f t="shared" si="277"/>
        <v>23742.54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f t="shared" si="297"/>
        <v>4810.58</v>
      </c>
      <c r="O271" s="29">
        <f t="shared" si="292"/>
        <v>4655.4000000000005</v>
      </c>
      <c r="P271" s="29">
        <f t="shared" si="293"/>
        <v>4810.58</v>
      </c>
      <c r="Q271" s="29">
        <f t="shared" si="294"/>
        <v>4655.4000000000005</v>
      </c>
      <c r="R271" s="166">
        <f t="shared" si="295"/>
        <v>4810.58</v>
      </c>
      <c r="S271" s="167">
        <f t="shared" si="298"/>
        <v>153</v>
      </c>
      <c r="T271" s="16"/>
      <c r="U271" s="16"/>
      <c r="V271" s="16"/>
      <c r="W271" s="16"/>
      <c r="X271" s="16"/>
      <c r="Y271" s="16"/>
    </row>
    <row r="272" spans="1:25" ht="15.75" customHeight="1">
      <c r="A272" s="162"/>
      <c r="B272" s="163">
        <v>16</v>
      </c>
      <c r="C272" s="36" t="s">
        <v>38</v>
      </c>
      <c r="D272" s="23">
        <v>71.400000000000006</v>
      </c>
      <c r="E272" s="28">
        <v>15</v>
      </c>
      <c r="F272" s="164">
        <f t="shared" si="277"/>
        <v>163863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f t="shared" si="297"/>
        <v>33201</v>
      </c>
      <c r="O272" s="29">
        <f t="shared" si="292"/>
        <v>32130</v>
      </c>
      <c r="P272" s="29">
        <f t="shared" si="293"/>
        <v>33201</v>
      </c>
      <c r="Q272" s="29">
        <f t="shared" si="294"/>
        <v>32130</v>
      </c>
      <c r="R272" s="166">
        <f t="shared" si="295"/>
        <v>33201</v>
      </c>
      <c r="S272" s="167">
        <f t="shared" si="298"/>
        <v>153</v>
      </c>
      <c r="T272" s="16"/>
      <c r="U272" s="16"/>
      <c r="V272" s="16"/>
      <c r="W272" s="16"/>
      <c r="X272" s="16"/>
      <c r="Y272" s="16"/>
    </row>
    <row r="273" spans="1:25" ht="15.75" customHeight="1">
      <c r="A273" s="162"/>
      <c r="B273" s="163">
        <v>16</v>
      </c>
      <c r="C273" s="36" t="s">
        <v>38</v>
      </c>
      <c r="D273" s="23">
        <v>71.400000000000006</v>
      </c>
      <c r="E273" s="28">
        <v>1</v>
      </c>
      <c r="F273" s="164">
        <f t="shared" si="277"/>
        <v>12066.6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f>+D273*E273*47</f>
        <v>3355.8</v>
      </c>
      <c r="O273" s="29">
        <f t="shared" si="292"/>
        <v>2142</v>
      </c>
      <c r="P273" s="29">
        <f t="shared" si="293"/>
        <v>2213.4</v>
      </c>
      <c r="Q273" s="29">
        <f t="shared" si="294"/>
        <v>2142</v>
      </c>
      <c r="R273" s="166">
        <f t="shared" si="295"/>
        <v>2213.4</v>
      </c>
      <c r="S273" s="167">
        <f>47+30+31+30+31</f>
        <v>169</v>
      </c>
      <c r="T273" s="16"/>
      <c r="U273" s="16"/>
      <c r="V273" s="16"/>
      <c r="W273" s="16"/>
      <c r="X273" s="16"/>
      <c r="Y273" s="16"/>
    </row>
    <row r="274" spans="1:25" ht="15.75" customHeight="1">
      <c r="A274" s="162"/>
      <c r="B274" s="163">
        <v>17</v>
      </c>
      <c r="C274" s="36" t="s">
        <v>58</v>
      </c>
      <c r="D274" s="23">
        <v>75.64</v>
      </c>
      <c r="E274" s="28">
        <v>3</v>
      </c>
      <c r="F274" s="164">
        <f t="shared" si="277"/>
        <v>34718.76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f>+D274*E274*31</f>
        <v>7034.52</v>
      </c>
      <c r="O274" s="29">
        <f t="shared" si="292"/>
        <v>6807.6</v>
      </c>
      <c r="P274" s="29">
        <f t="shared" si="293"/>
        <v>7034.52</v>
      </c>
      <c r="Q274" s="29">
        <f t="shared" si="294"/>
        <v>6807.6</v>
      </c>
      <c r="R274" s="166">
        <f t="shared" si="295"/>
        <v>7034.52</v>
      </c>
      <c r="S274" s="167">
        <f>31+30+31+30+31</f>
        <v>153</v>
      </c>
      <c r="T274" s="16"/>
      <c r="U274" s="16"/>
      <c r="V274" s="16"/>
      <c r="W274" s="16"/>
      <c r="X274" s="16"/>
      <c r="Y274" s="16"/>
    </row>
    <row r="275" spans="1:25" ht="15.75" customHeight="1">
      <c r="A275" s="162"/>
      <c r="B275" s="163"/>
      <c r="C275" s="36" t="s">
        <v>58</v>
      </c>
      <c r="D275" s="23">
        <v>75.64</v>
      </c>
      <c r="E275" s="28">
        <v>1</v>
      </c>
      <c r="F275" s="164">
        <f t="shared" si="277"/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166">
        <v>0</v>
      </c>
      <c r="S275" s="167">
        <v>0</v>
      </c>
      <c r="T275" s="16"/>
      <c r="U275" s="16"/>
      <c r="V275" s="16"/>
      <c r="W275" s="16"/>
      <c r="X275" s="16"/>
      <c r="Y275" s="16"/>
    </row>
    <row r="276" spans="1:25" ht="15.75" customHeight="1">
      <c r="A276" s="162"/>
      <c r="B276" s="163">
        <v>18</v>
      </c>
      <c r="C276" s="36" t="s">
        <v>64</v>
      </c>
      <c r="D276" s="23">
        <v>71.400000000000006</v>
      </c>
      <c r="E276" s="28">
        <v>2</v>
      </c>
      <c r="F276" s="164">
        <f t="shared" si="277"/>
        <v>21848.400000000001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f t="shared" ref="N276:N278" si="299">+D276*E276*31</f>
        <v>4426.8</v>
      </c>
      <c r="O276" s="29">
        <f t="shared" ref="O276:O278" si="300">+D276*E276*30</f>
        <v>4284</v>
      </c>
      <c r="P276" s="29">
        <f t="shared" ref="P276:P278" si="301">+D276*E276*31</f>
        <v>4426.8</v>
      </c>
      <c r="Q276" s="29">
        <f t="shared" ref="Q276:Q278" si="302">+D276*E276*30</f>
        <v>4284</v>
      </c>
      <c r="R276" s="166">
        <f t="shared" ref="R276:R278" si="303">+D276*E276*31</f>
        <v>4426.8</v>
      </c>
      <c r="S276" s="167">
        <f t="shared" ref="S276:S278" si="304">31+30+31+30+31</f>
        <v>153</v>
      </c>
      <c r="T276" s="16"/>
      <c r="U276" s="16"/>
      <c r="V276" s="16"/>
      <c r="W276" s="16"/>
      <c r="X276" s="16"/>
      <c r="Y276" s="16"/>
    </row>
    <row r="277" spans="1:25" ht="15.75" customHeight="1">
      <c r="A277" s="162"/>
      <c r="B277" s="163">
        <v>19</v>
      </c>
      <c r="C277" s="36" t="s">
        <v>45</v>
      </c>
      <c r="D277" s="23">
        <v>78.25</v>
      </c>
      <c r="E277" s="28">
        <v>2</v>
      </c>
      <c r="F277" s="164">
        <f t="shared" si="277"/>
        <v>23944.5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f t="shared" si="299"/>
        <v>4851.5</v>
      </c>
      <c r="O277" s="29">
        <f t="shared" si="300"/>
        <v>4695</v>
      </c>
      <c r="P277" s="29">
        <f t="shared" si="301"/>
        <v>4851.5</v>
      </c>
      <c r="Q277" s="29">
        <f t="shared" si="302"/>
        <v>4695</v>
      </c>
      <c r="R277" s="166">
        <f t="shared" si="303"/>
        <v>4851.5</v>
      </c>
      <c r="S277" s="167">
        <f t="shared" si="304"/>
        <v>153</v>
      </c>
      <c r="T277" s="16"/>
      <c r="U277" s="16"/>
      <c r="V277" s="16"/>
      <c r="W277" s="16"/>
      <c r="X277" s="16"/>
      <c r="Y277" s="16"/>
    </row>
    <row r="278" spans="1:25" ht="15.75" customHeight="1">
      <c r="A278" s="162"/>
      <c r="B278" s="163">
        <v>20</v>
      </c>
      <c r="C278" s="36" t="s">
        <v>50</v>
      </c>
      <c r="D278" s="23">
        <v>71.400000000000006</v>
      </c>
      <c r="E278" s="28">
        <v>7</v>
      </c>
      <c r="F278" s="164">
        <f t="shared" si="277"/>
        <v>76469.400000000009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f t="shared" si="299"/>
        <v>15493.800000000003</v>
      </c>
      <c r="O278" s="29">
        <f t="shared" si="300"/>
        <v>14994.000000000002</v>
      </c>
      <c r="P278" s="29">
        <f t="shared" si="301"/>
        <v>15493.800000000003</v>
      </c>
      <c r="Q278" s="29">
        <f t="shared" si="302"/>
        <v>14994.000000000002</v>
      </c>
      <c r="R278" s="166">
        <f t="shared" si="303"/>
        <v>15493.800000000003</v>
      </c>
      <c r="S278" s="167">
        <f t="shared" si="304"/>
        <v>153</v>
      </c>
      <c r="T278" s="16"/>
      <c r="U278" s="16"/>
      <c r="V278" s="16"/>
      <c r="W278" s="16"/>
      <c r="X278" s="16"/>
      <c r="Y278" s="16"/>
    </row>
    <row r="279" spans="1:25" ht="15.75" customHeight="1">
      <c r="A279" s="162"/>
      <c r="B279" s="163"/>
      <c r="C279" s="36" t="s">
        <v>50</v>
      </c>
      <c r="D279" s="23">
        <v>71.400000000000006</v>
      </c>
      <c r="E279" s="28">
        <v>1</v>
      </c>
      <c r="F279" s="164">
        <f t="shared" si="277"/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166">
        <v>0</v>
      </c>
      <c r="S279" s="167">
        <v>0</v>
      </c>
      <c r="T279" s="16"/>
      <c r="U279" s="16"/>
      <c r="V279" s="16"/>
      <c r="W279" s="16"/>
      <c r="X279" s="16"/>
      <c r="Y279" s="16"/>
    </row>
    <row r="280" spans="1:25" ht="15.75" customHeight="1">
      <c r="A280" s="162"/>
      <c r="B280" s="163">
        <v>21</v>
      </c>
      <c r="C280" s="36" t="s">
        <v>47</v>
      </c>
      <c r="D280" s="23">
        <v>72.540000000000006</v>
      </c>
      <c r="E280" s="28">
        <v>3</v>
      </c>
      <c r="F280" s="164">
        <f t="shared" si="277"/>
        <v>33295.86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f t="shared" ref="N280:N282" si="305">+D280*E280*31</f>
        <v>6746.22</v>
      </c>
      <c r="O280" s="29">
        <f t="shared" ref="O280:O282" si="306">+D280*E280*30</f>
        <v>6528.6</v>
      </c>
      <c r="P280" s="29">
        <f t="shared" ref="P280:P282" si="307">+D280*E280*31</f>
        <v>6746.22</v>
      </c>
      <c r="Q280" s="29">
        <f t="shared" ref="Q280:Q285" si="308">+D280*E280*30</f>
        <v>6528.6</v>
      </c>
      <c r="R280" s="166">
        <f t="shared" ref="R280:R285" si="309">+D280*E280*31</f>
        <v>6746.22</v>
      </c>
      <c r="S280" s="167">
        <f t="shared" ref="S280:S282" si="310">31+30+31+30+31</f>
        <v>153</v>
      </c>
      <c r="T280" s="16"/>
      <c r="U280" s="16"/>
      <c r="V280" s="16"/>
      <c r="W280" s="16"/>
      <c r="X280" s="16"/>
      <c r="Y280" s="16"/>
    </row>
    <row r="281" spans="1:25" ht="15.75" customHeight="1">
      <c r="A281" s="162"/>
      <c r="B281" s="163">
        <v>22</v>
      </c>
      <c r="C281" s="36" t="s">
        <v>61</v>
      </c>
      <c r="D281" s="23">
        <v>80.86</v>
      </c>
      <c r="E281" s="28">
        <v>2</v>
      </c>
      <c r="F281" s="164">
        <f t="shared" si="277"/>
        <v>24743.16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f t="shared" si="305"/>
        <v>5013.32</v>
      </c>
      <c r="O281" s="29">
        <f t="shared" si="306"/>
        <v>4851.6000000000004</v>
      </c>
      <c r="P281" s="29">
        <f t="shared" si="307"/>
        <v>5013.32</v>
      </c>
      <c r="Q281" s="29">
        <f t="shared" si="308"/>
        <v>4851.6000000000004</v>
      </c>
      <c r="R281" s="166">
        <f t="shared" si="309"/>
        <v>5013.32</v>
      </c>
      <c r="S281" s="167">
        <f t="shared" si="310"/>
        <v>153</v>
      </c>
      <c r="T281" s="16"/>
      <c r="U281" s="16"/>
      <c r="V281" s="16"/>
      <c r="W281" s="16"/>
      <c r="X281" s="16"/>
      <c r="Y281" s="16"/>
    </row>
    <row r="282" spans="1:25" ht="15.75" customHeight="1">
      <c r="A282" s="162"/>
      <c r="B282" s="163">
        <v>23</v>
      </c>
      <c r="C282" s="46" t="s">
        <v>65</v>
      </c>
      <c r="D282" s="23">
        <v>75.64</v>
      </c>
      <c r="E282" s="28">
        <v>1</v>
      </c>
      <c r="F282" s="164">
        <f t="shared" si="277"/>
        <v>11572.92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f t="shared" si="305"/>
        <v>2344.84</v>
      </c>
      <c r="O282" s="29">
        <f t="shared" si="306"/>
        <v>2269.1999999999998</v>
      </c>
      <c r="P282" s="29">
        <f t="shared" si="307"/>
        <v>2344.84</v>
      </c>
      <c r="Q282" s="29">
        <f t="shared" si="308"/>
        <v>2269.1999999999998</v>
      </c>
      <c r="R282" s="166">
        <f t="shared" si="309"/>
        <v>2344.84</v>
      </c>
      <c r="S282" s="167">
        <f t="shared" si="310"/>
        <v>153</v>
      </c>
      <c r="T282" s="16"/>
      <c r="U282" s="16"/>
      <c r="V282" s="16"/>
      <c r="W282" s="16"/>
      <c r="X282" s="16"/>
      <c r="Y282" s="16"/>
    </row>
    <row r="283" spans="1:25" ht="15.75" customHeight="1">
      <c r="A283" s="329"/>
      <c r="B283" s="163">
        <v>1</v>
      </c>
      <c r="C283" s="36" t="s">
        <v>55</v>
      </c>
      <c r="D283" s="23">
        <v>77.59</v>
      </c>
      <c r="E283" s="28">
        <v>1</v>
      </c>
      <c r="F283" s="164">
        <f t="shared" si="277"/>
        <v>9465.98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f t="shared" ref="P283:P285" si="311">+D283*E283*61</f>
        <v>4732.99</v>
      </c>
      <c r="Q283" s="29">
        <f t="shared" si="308"/>
        <v>2327.7000000000003</v>
      </c>
      <c r="R283" s="166">
        <f t="shared" si="309"/>
        <v>2405.29</v>
      </c>
      <c r="S283" s="167">
        <f t="shared" ref="S283:S285" si="312">30+31+30+31</f>
        <v>122</v>
      </c>
      <c r="T283" s="330"/>
      <c r="U283" s="330"/>
      <c r="V283" s="330"/>
      <c r="W283" s="330"/>
      <c r="X283" s="330"/>
      <c r="Y283" s="330"/>
    </row>
    <row r="284" spans="1:25" ht="15.75" customHeight="1">
      <c r="A284" s="162"/>
      <c r="B284" s="163">
        <v>4</v>
      </c>
      <c r="C284" s="36" t="s">
        <v>38</v>
      </c>
      <c r="D284" s="23">
        <v>71.400000000000006</v>
      </c>
      <c r="E284" s="28">
        <v>1</v>
      </c>
      <c r="F284" s="164">
        <f t="shared" si="277"/>
        <v>8710.8000000000011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f t="shared" si="311"/>
        <v>4355.4000000000005</v>
      </c>
      <c r="Q284" s="29">
        <f t="shared" si="308"/>
        <v>2142</v>
      </c>
      <c r="R284" s="166">
        <f t="shared" si="309"/>
        <v>2213.4</v>
      </c>
      <c r="S284" s="167">
        <f t="shared" si="312"/>
        <v>122</v>
      </c>
      <c r="T284" s="16"/>
      <c r="U284" s="16"/>
      <c r="V284" s="16"/>
      <c r="W284" s="16"/>
      <c r="X284" s="16"/>
      <c r="Y284" s="16"/>
    </row>
    <row r="285" spans="1:25" ht="15.75" customHeight="1">
      <c r="A285" s="162"/>
      <c r="B285" s="163">
        <v>4</v>
      </c>
      <c r="C285" s="36" t="s">
        <v>69</v>
      </c>
      <c r="D285" s="23">
        <v>73.59</v>
      </c>
      <c r="E285" s="28">
        <v>1</v>
      </c>
      <c r="F285" s="164">
        <f t="shared" si="277"/>
        <v>8977.98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f t="shared" si="311"/>
        <v>4488.99</v>
      </c>
      <c r="Q285" s="29">
        <f t="shared" si="308"/>
        <v>2207.7000000000003</v>
      </c>
      <c r="R285" s="166">
        <f t="shared" si="309"/>
        <v>2281.29</v>
      </c>
      <c r="S285" s="167">
        <f t="shared" si="312"/>
        <v>122</v>
      </c>
      <c r="T285" s="16"/>
      <c r="U285" s="16"/>
      <c r="V285" s="16"/>
      <c r="W285" s="16"/>
      <c r="X285" s="16"/>
      <c r="Y285" s="16"/>
    </row>
    <row r="286" spans="1:25" ht="15.75" customHeight="1">
      <c r="A286" s="162"/>
      <c r="B286" s="163">
        <v>1</v>
      </c>
      <c r="C286" s="36" t="s">
        <v>36</v>
      </c>
      <c r="D286" s="23">
        <v>72.540000000000006</v>
      </c>
      <c r="E286" s="28">
        <v>2</v>
      </c>
      <c r="F286" s="164">
        <f t="shared" si="277"/>
        <v>13057.2</v>
      </c>
      <c r="G286" s="29">
        <f t="shared" ref="G286:G287" si="313">E286*D286*31</f>
        <v>4497.4800000000005</v>
      </c>
      <c r="H286" s="165">
        <f t="shared" ref="H286:H287" si="314">E286*D286*28</f>
        <v>4062.2400000000002</v>
      </c>
      <c r="I286" s="29">
        <f t="shared" ref="I286:I287" si="315">E286*D286*31</f>
        <v>4497.4800000000005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166">
        <v>0</v>
      </c>
      <c r="S286" s="167">
        <f t="shared" ref="S286:S287" si="316">31+28+31</f>
        <v>90</v>
      </c>
      <c r="T286" s="16"/>
      <c r="U286" s="16"/>
      <c r="V286" s="16"/>
      <c r="W286" s="16"/>
      <c r="X286" s="16"/>
      <c r="Y286" s="16"/>
    </row>
    <row r="287" spans="1:25" ht="15.75" customHeight="1">
      <c r="A287" s="162"/>
      <c r="B287" s="163">
        <v>2</v>
      </c>
      <c r="C287" s="36" t="s">
        <v>37</v>
      </c>
      <c r="D287" s="23">
        <v>71.400000000000006</v>
      </c>
      <c r="E287" s="28">
        <v>13</v>
      </c>
      <c r="F287" s="164">
        <f t="shared" si="277"/>
        <v>83538</v>
      </c>
      <c r="G287" s="29">
        <f t="shared" si="313"/>
        <v>28774.2</v>
      </c>
      <c r="H287" s="165">
        <f t="shared" si="314"/>
        <v>25989.600000000002</v>
      </c>
      <c r="I287" s="29">
        <f t="shared" si="315"/>
        <v>28774.2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166">
        <v>0</v>
      </c>
      <c r="S287" s="167">
        <f t="shared" si="316"/>
        <v>90</v>
      </c>
      <c r="T287" s="16"/>
      <c r="U287" s="16"/>
      <c r="V287" s="16"/>
      <c r="W287" s="16"/>
      <c r="X287" s="16"/>
      <c r="Y287" s="16"/>
    </row>
    <row r="288" spans="1:25" ht="15.75" customHeight="1">
      <c r="A288" s="162"/>
      <c r="B288" s="163">
        <v>2</v>
      </c>
      <c r="C288" s="36" t="s">
        <v>37</v>
      </c>
      <c r="D288" s="23">
        <v>71.400000000000006</v>
      </c>
      <c r="E288" s="28">
        <v>2</v>
      </c>
      <c r="F288" s="164">
        <f t="shared" si="277"/>
        <v>12994.800000000001</v>
      </c>
      <c r="G288" s="29">
        <v>0</v>
      </c>
      <c r="H288" s="165">
        <v>0</v>
      </c>
      <c r="I288" s="29">
        <v>0</v>
      </c>
      <c r="J288" s="29">
        <f>E288*D288*30</f>
        <v>4284</v>
      </c>
      <c r="K288" s="29">
        <f>E288*D288*31</f>
        <v>4426.8</v>
      </c>
      <c r="L288" s="29">
        <f>E288*D288*30</f>
        <v>4284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166">
        <v>0</v>
      </c>
      <c r="S288" s="167">
        <f>30+31+30</f>
        <v>91</v>
      </c>
      <c r="T288" s="16"/>
      <c r="U288" s="16"/>
      <c r="V288" s="16"/>
      <c r="W288" s="16"/>
      <c r="X288" s="16"/>
      <c r="Y288" s="16"/>
    </row>
    <row r="289" spans="1:25" ht="15.75" customHeight="1">
      <c r="A289" s="162"/>
      <c r="B289" s="163">
        <v>2</v>
      </c>
      <c r="C289" s="36" t="s">
        <v>37</v>
      </c>
      <c r="D289" s="23">
        <v>71.400000000000006</v>
      </c>
      <c r="E289" s="28">
        <v>1</v>
      </c>
      <c r="F289" s="164">
        <f t="shared" si="277"/>
        <v>4212.6000000000004</v>
      </c>
      <c r="G289" s="29">
        <f t="shared" ref="G289:G291" si="317">E289*D289*31</f>
        <v>2213.4</v>
      </c>
      <c r="H289" s="165">
        <f t="shared" ref="H289:H291" si="318">E289*D289*28</f>
        <v>1999.2000000000003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166">
        <v>0</v>
      </c>
      <c r="S289" s="167">
        <f>31+28</f>
        <v>59</v>
      </c>
      <c r="T289" s="16"/>
      <c r="U289" s="16"/>
      <c r="V289" s="16"/>
      <c r="W289" s="16"/>
      <c r="X289" s="16"/>
      <c r="Y289" s="16"/>
    </row>
    <row r="290" spans="1:25" ht="15.75" customHeight="1">
      <c r="A290" s="162"/>
      <c r="B290" s="163">
        <v>3</v>
      </c>
      <c r="C290" s="36" t="s">
        <v>38</v>
      </c>
      <c r="D290" s="23">
        <v>71.400000000000006</v>
      </c>
      <c r="E290" s="28">
        <v>2</v>
      </c>
      <c r="F290" s="164">
        <f t="shared" si="277"/>
        <v>12852.000000000002</v>
      </c>
      <c r="G290" s="29">
        <f t="shared" si="317"/>
        <v>4426.8</v>
      </c>
      <c r="H290" s="165">
        <f t="shared" si="318"/>
        <v>3998.4000000000005</v>
      </c>
      <c r="I290" s="29">
        <f t="shared" ref="I290:I291" si="319">E290*D290*31</f>
        <v>4426.8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166">
        <v>0</v>
      </c>
      <c r="S290" s="167">
        <f t="shared" ref="S290:S291" si="320">31+28+31</f>
        <v>90</v>
      </c>
      <c r="T290" s="16"/>
      <c r="U290" s="16"/>
      <c r="V290" s="16"/>
      <c r="W290" s="16"/>
      <c r="X290" s="16"/>
      <c r="Y290" s="16"/>
    </row>
    <row r="291" spans="1:25" ht="15.75" customHeight="1">
      <c r="A291" s="162"/>
      <c r="B291" s="163">
        <v>4</v>
      </c>
      <c r="C291" s="36" t="s">
        <v>70</v>
      </c>
      <c r="D291" s="23">
        <v>80.86</v>
      </c>
      <c r="E291" s="28">
        <v>1</v>
      </c>
      <c r="F291" s="164">
        <f t="shared" si="277"/>
        <v>7277.4</v>
      </c>
      <c r="G291" s="29">
        <f t="shared" si="317"/>
        <v>2506.66</v>
      </c>
      <c r="H291" s="165">
        <f t="shared" si="318"/>
        <v>2264.08</v>
      </c>
      <c r="I291" s="29">
        <f t="shared" si="319"/>
        <v>2506.66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166">
        <v>0</v>
      </c>
      <c r="S291" s="167">
        <f t="shared" si="320"/>
        <v>90</v>
      </c>
      <c r="T291" s="16"/>
      <c r="U291" s="16"/>
      <c r="V291" s="16"/>
      <c r="W291" s="16"/>
      <c r="X291" s="16"/>
      <c r="Y291" s="16"/>
    </row>
    <row r="292" spans="1:25" ht="15.75" customHeight="1">
      <c r="A292" s="162"/>
      <c r="B292" s="163">
        <v>3</v>
      </c>
      <c r="C292" s="36" t="s">
        <v>70</v>
      </c>
      <c r="D292" s="23">
        <v>80.86</v>
      </c>
      <c r="E292" s="28">
        <v>1</v>
      </c>
      <c r="F292" s="164">
        <f t="shared" si="277"/>
        <v>7358.26</v>
      </c>
      <c r="G292" s="29">
        <v>0</v>
      </c>
      <c r="H292" s="165">
        <v>0</v>
      </c>
      <c r="I292" s="29">
        <v>0</v>
      </c>
      <c r="J292" s="29">
        <f>E292*D292*30</f>
        <v>2425.8000000000002</v>
      </c>
      <c r="K292" s="29">
        <f>E292*D292*31</f>
        <v>2506.66</v>
      </c>
      <c r="L292" s="29">
        <f>E292*D292*30</f>
        <v>2425.8000000000002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166">
        <v>0</v>
      </c>
      <c r="S292" s="167">
        <f>30+31+30</f>
        <v>91</v>
      </c>
      <c r="T292" s="16"/>
      <c r="U292" s="16"/>
      <c r="V292" s="16"/>
      <c r="W292" s="16"/>
      <c r="X292" s="16"/>
      <c r="Y292" s="16"/>
    </row>
    <row r="293" spans="1:25" ht="15.75" customHeight="1">
      <c r="A293" s="94"/>
      <c r="B293" s="168">
        <v>7</v>
      </c>
      <c r="C293" s="169" t="s">
        <v>50</v>
      </c>
      <c r="D293" s="170">
        <v>71.400000000000006</v>
      </c>
      <c r="E293" s="171">
        <v>1</v>
      </c>
      <c r="F293" s="172">
        <f t="shared" si="277"/>
        <v>5283.6</v>
      </c>
      <c r="G293" s="173">
        <v>0</v>
      </c>
      <c r="H293" s="174">
        <f t="shared" ref="H293:H294" si="321">E293*D293*28+D293*E293*15</f>
        <v>3070.2000000000003</v>
      </c>
      <c r="I293" s="173">
        <f t="shared" ref="I293:I296" si="322">E293*D293*31</f>
        <v>2213.4</v>
      </c>
      <c r="J293" s="173">
        <v>0</v>
      </c>
      <c r="K293" s="173">
        <v>0</v>
      </c>
      <c r="L293" s="173">
        <v>0</v>
      </c>
      <c r="M293" s="173">
        <v>0</v>
      </c>
      <c r="N293" s="173">
        <v>0</v>
      </c>
      <c r="O293" s="173">
        <v>0</v>
      </c>
      <c r="P293" s="173">
        <v>0</v>
      </c>
      <c r="Q293" s="173">
        <v>0</v>
      </c>
      <c r="R293" s="175">
        <v>0</v>
      </c>
      <c r="S293" s="176">
        <f t="shared" ref="S293:S294" si="323">15+28+31</f>
        <v>74</v>
      </c>
      <c r="T293" s="61"/>
      <c r="U293" s="61"/>
      <c r="V293" s="61"/>
      <c r="W293" s="61"/>
      <c r="X293" s="61"/>
      <c r="Y293" s="61"/>
    </row>
    <row r="294" spans="1:25" ht="15.75" customHeight="1">
      <c r="A294" s="94"/>
      <c r="B294" s="168">
        <v>8</v>
      </c>
      <c r="C294" s="169" t="s">
        <v>37</v>
      </c>
      <c r="D294" s="170">
        <v>71.400000000000006</v>
      </c>
      <c r="E294" s="171">
        <v>4</v>
      </c>
      <c r="F294" s="172">
        <f t="shared" si="277"/>
        <v>21134.400000000001</v>
      </c>
      <c r="G294" s="173">
        <v>0</v>
      </c>
      <c r="H294" s="174">
        <f t="shared" si="321"/>
        <v>12280.800000000001</v>
      </c>
      <c r="I294" s="173">
        <f t="shared" si="322"/>
        <v>8853.6</v>
      </c>
      <c r="J294" s="173">
        <v>0</v>
      </c>
      <c r="K294" s="173">
        <v>0</v>
      </c>
      <c r="L294" s="173">
        <v>0</v>
      </c>
      <c r="M294" s="173">
        <v>0</v>
      </c>
      <c r="N294" s="173">
        <v>0</v>
      </c>
      <c r="O294" s="173">
        <v>0</v>
      </c>
      <c r="P294" s="173">
        <v>0</v>
      </c>
      <c r="Q294" s="173">
        <v>0</v>
      </c>
      <c r="R294" s="175">
        <v>0</v>
      </c>
      <c r="S294" s="176">
        <f t="shared" si="323"/>
        <v>74</v>
      </c>
      <c r="T294" s="61"/>
      <c r="U294" s="61"/>
      <c r="V294" s="61"/>
      <c r="W294" s="61"/>
      <c r="X294" s="61"/>
      <c r="Y294" s="61"/>
    </row>
    <row r="295" spans="1:25" ht="15.75" customHeight="1">
      <c r="A295" s="94"/>
      <c r="B295" s="168">
        <v>5</v>
      </c>
      <c r="C295" s="169" t="s">
        <v>71</v>
      </c>
      <c r="D295" s="170">
        <v>72.540000000000006</v>
      </c>
      <c r="E295" s="171">
        <v>1</v>
      </c>
      <c r="F295" s="172">
        <f t="shared" si="277"/>
        <v>6528.6</v>
      </c>
      <c r="G295" s="173">
        <f t="shared" ref="G295:G296" si="324">E295*D295*31</f>
        <v>2248.7400000000002</v>
      </c>
      <c r="H295" s="174">
        <f t="shared" ref="H295:H296" si="325">E295*D295*28</f>
        <v>2031.1200000000001</v>
      </c>
      <c r="I295" s="173">
        <f t="shared" si="322"/>
        <v>2248.7400000000002</v>
      </c>
      <c r="J295" s="173">
        <v>0</v>
      </c>
      <c r="K295" s="173">
        <v>0</v>
      </c>
      <c r="L295" s="173">
        <v>0</v>
      </c>
      <c r="M295" s="173">
        <v>0</v>
      </c>
      <c r="N295" s="173">
        <v>0</v>
      </c>
      <c r="O295" s="173">
        <v>0</v>
      </c>
      <c r="P295" s="173">
        <v>0</v>
      </c>
      <c r="Q295" s="173">
        <v>0</v>
      </c>
      <c r="R295" s="175">
        <v>0</v>
      </c>
      <c r="S295" s="176">
        <f t="shared" ref="S295:S296" si="326">31+28+31</f>
        <v>90</v>
      </c>
      <c r="T295" s="61"/>
      <c r="U295" s="61"/>
      <c r="V295" s="61"/>
      <c r="W295" s="61"/>
      <c r="X295" s="61"/>
      <c r="Y295" s="61"/>
    </row>
    <row r="296" spans="1:25" ht="15.75" customHeight="1">
      <c r="A296" s="94"/>
      <c r="B296" s="168">
        <v>6</v>
      </c>
      <c r="C296" s="169" t="s">
        <v>50</v>
      </c>
      <c r="D296" s="170">
        <v>71.400000000000006</v>
      </c>
      <c r="E296" s="171">
        <v>3</v>
      </c>
      <c r="F296" s="172">
        <f t="shared" si="277"/>
        <v>19278</v>
      </c>
      <c r="G296" s="173">
        <f t="shared" si="324"/>
        <v>6640.2000000000007</v>
      </c>
      <c r="H296" s="174">
        <f t="shared" si="325"/>
        <v>5997.6</v>
      </c>
      <c r="I296" s="173">
        <f t="shared" si="322"/>
        <v>6640.2000000000007</v>
      </c>
      <c r="J296" s="173">
        <v>0</v>
      </c>
      <c r="K296" s="173">
        <v>0</v>
      </c>
      <c r="L296" s="173">
        <v>0</v>
      </c>
      <c r="M296" s="173">
        <v>0</v>
      </c>
      <c r="N296" s="173">
        <v>0</v>
      </c>
      <c r="O296" s="173">
        <v>0</v>
      </c>
      <c r="P296" s="173">
        <v>0</v>
      </c>
      <c r="Q296" s="173">
        <v>0</v>
      </c>
      <c r="R296" s="175">
        <v>0</v>
      </c>
      <c r="S296" s="176">
        <f t="shared" si="326"/>
        <v>90</v>
      </c>
      <c r="T296" s="61"/>
      <c r="U296" s="61"/>
      <c r="V296" s="61"/>
      <c r="W296" s="61"/>
      <c r="X296" s="61"/>
      <c r="Y296" s="61"/>
    </row>
    <row r="297" spans="1:25" ht="15.75" customHeight="1">
      <c r="A297" s="162"/>
      <c r="B297" s="163">
        <v>3</v>
      </c>
      <c r="C297" s="36" t="s">
        <v>70</v>
      </c>
      <c r="D297" s="23">
        <v>80.86</v>
      </c>
      <c r="E297" s="28">
        <v>1</v>
      </c>
      <c r="F297" s="164">
        <f t="shared" si="277"/>
        <v>7439.12</v>
      </c>
      <c r="G297" s="29">
        <v>0</v>
      </c>
      <c r="H297" s="165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f t="shared" ref="M297:M299" si="327">E297*D297*31</f>
        <v>2506.66</v>
      </c>
      <c r="N297" s="29">
        <f t="shared" ref="N297:N298" si="328">E297*D297*31</f>
        <v>2506.66</v>
      </c>
      <c r="O297" s="29">
        <f t="shared" ref="O297:O298" si="329">E297*D297*30</f>
        <v>2425.8000000000002</v>
      </c>
      <c r="P297" s="29">
        <v>0</v>
      </c>
      <c r="Q297" s="29">
        <v>0</v>
      </c>
      <c r="R297" s="166">
        <v>0</v>
      </c>
      <c r="S297" s="167">
        <f t="shared" ref="S297:S298" si="330">31+31+30</f>
        <v>92</v>
      </c>
      <c r="T297" s="16"/>
      <c r="U297" s="16"/>
      <c r="V297" s="16"/>
      <c r="W297" s="16"/>
      <c r="X297" s="16"/>
      <c r="Y297" s="16"/>
    </row>
    <row r="298" spans="1:25" ht="15.75" customHeight="1">
      <c r="A298" s="162"/>
      <c r="B298" s="163">
        <v>9</v>
      </c>
      <c r="C298" s="36" t="s">
        <v>37</v>
      </c>
      <c r="D298" s="23">
        <v>71.400000000000006</v>
      </c>
      <c r="E298" s="28">
        <v>2</v>
      </c>
      <c r="F298" s="164">
        <f t="shared" si="277"/>
        <v>13137.6</v>
      </c>
      <c r="G298" s="29">
        <v>0</v>
      </c>
      <c r="H298" s="165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f t="shared" si="327"/>
        <v>4426.8</v>
      </c>
      <c r="N298" s="29">
        <f t="shared" si="328"/>
        <v>4426.8</v>
      </c>
      <c r="O298" s="29">
        <f t="shared" si="329"/>
        <v>4284</v>
      </c>
      <c r="P298" s="29">
        <v>0</v>
      </c>
      <c r="Q298" s="29">
        <v>0</v>
      </c>
      <c r="R298" s="166">
        <v>0</v>
      </c>
      <c r="S298" s="167">
        <f t="shared" si="330"/>
        <v>92</v>
      </c>
      <c r="T298" s="16"/>
      <c r="U298" s="16"/>
      <c r="V298" s="16"/>
      <c r="W298" s="16"/>
      <c r="X298" s="16"/>
      <c r="Y298" s="16"/>
    </row>
    <row r="299" spans="1:25" ht="15.75" customHeight="1">
      <c r="A299" s="94"/>
      <c r="B299" s="168">
        <v>1</v>
      </c>
      <c r="C299" s="169" t="s">
        <v>37</v>
      </c>
      <c r="D299" s="170">
        <v>71.400000000000006</v>
      </c>
      <c r="E299" s="171">
        <v>1</v>
      </c>
      <c r="F299" s="172">
        <f t="shared" si="277"/>
        <v>15136.800000000001</v>
      </c>
      <c r="G299" s="173">
        <f>E299*D299*31</f>
        <v>2213.4</v>
      </c>
      <c r="H299" s="174">
        <f>E299*D299*28</f>
        <v>1999.2000000000003</v>
      </c>
      <c r="I299" s="173">
        <f>E299*D299*31</f>
        <v>2213.4</v>
      </c>
      <c r="J299" s="173">
        <f>E299*D299*30</f>
        <v>2142</v>
      </c>
      <c r="K299" s="173">
        <f>E299*D299*31</f>
        <v>2213.4</v>
      </c>
      <c r="L299" s="173">
        <f>E299*D299*30</f>
        <v>2142</v>
      </c>
      <c r="M299" s="173">
        <f t="shared" si="327"/>
        <v>2213.4</v>
      </c>
      <c r="N299" s="173">
        <v>0</v>
      </c>
      <c r="O299" s="173">
        <v>0</v>
      </c>
      <c r="P299" s="173">
        <v>0</v>
      </c>
      <c r="Q299" s="173">
        <v>0</v>
      </c>
      <c r="R299" s="175">
        <v>0</v>
      </c>
      <c r="S299" s="176">
        <v>212</v>
      </c>
    </row>
    <row r="300" spans="1:25" ht="15.75" customHeight="1">
      <c r="A300" s="162"/>
      <c r="B300" s="163"/>
      <c r="C300" s="46" t="s">
        <v>37</v>
      </c>
      <c r="D300" s="23">
        <v>71.400000000000006</v>
      </c>
      <c r="E300" s="28">
        <v>1</v>
      </c>
      <c r="F300" s="164">
        <f t="shared" si="277"/>
        <v>10924.2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f>+D300*E300*31</f>
        <v>2213.4</v>
      </c>
      <c r="O300" s="29">
        <f>+D300*E300*30</f>
        <v>2142</v>
      </c>
      <c r="P300" s="29">
        <f>+D300*E300*31</f>
        <v>2213.4</v>
      </c>
      <c r="Q300" s="29">
        <f>+D300*E300*30</f>
        <v>2142</v>
      </c>
      <c r="R300" s="166">
        <f>+D300*E300*31</f>
        <v>2213.4</v>
      </c>
      <c r="S300" s="167">
        <f>31+30+31+30+31</f>
        <v>153</v>
      </c>
      <c r="T300" s="16"/>
      <c r="U300" s="16"/>
      <c r="V300" s="16"/>
      <c r="W300" s="16"/>
      <c r="X300" s="16"/>
      <c r="Y300" s="16"/>
    </row>
    <row r="301" spans="1:25" ht="15.75" customHeight="1">
      <c r="A301" s="94"/>
      <c r="B301" s="168">
        <v>1</v>
      </c>
      <c r="C301" s="169" t="s">
        <v>46</v>
      </c>
      <c r="D301" s="170">
        <v>71.400000000000006</v>
      </c>
      <c r="E301" s="171">
        <v>1</v>
      </c>
      <c r="F301" s="172">
        <f t="shared" si="277"/>
        <v>15136.800000000001</v>
      </c>
      <c r="G301" s="173">
        <f>E301*D301*31</f>
        <v>2213.4</v>
      </c>
      <c r="H301" s="174">
        <f>E301*D301*28</f>
        <v>1999.2000000000003</v>
      </c>
      <c r="I301" s="173">
        <f>E301*D301*31</f>
        <v>2213.4</v>
      </c>
      <c r="J301" s="173">
        <f>E301*D301*30</f>
        <v>2142</v>
      </c>
      <c r="K301" s="173">
        <f>E301*D301*31</f>
        <v>2213.4</v>
      </c>
      <c r="L301" s="173">
        <f>E301*D301*30</f>
        <v>2142</v>
      </c>
      <c r="M301" s="173">
        <f>E301*D301*31</f>
        <v>2213.4</v>
      </c>
      <c r="N301" s="173">
        <v>0</v>
      </c>
      <c r="O301" s="173">
        <v>0</v>
      </c>
      <c r="P301" s="173">
        <v>0</v>
      </c>
      <c r="Q301" s="173">
        <v>0</v>
      </c>
      <c r="R301" s="175">
        <v>0</v>
      </c>
      <c r="S301" s="176">
        <v>212</v>
      </c>
    </row>
    <row r="302" spans="1:25" ht="15.75" customHeight="1">
      <c r="A302" s="162"/>
      <c r="B302" s="163">
        <v>1</v>
      </c>
      <c r="C302" s="36" t="s">
        <v>46</v>
      </c>
      <c r="D302" s="23">
        <v>71.400000000000006</v>
      </c>
      <c r="E302" s="28">
        <v>1</v>
      </c>
      <c r="F302" s="164">
        <f t="shared" si="277"/>
        <v>10924.2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f>+D302*E302*31</f>
        <v>2213.4</v>
      </c>
      <c r="O302" s="29">
        <f>+D302*E302*30</f>
        <v>2142</v>
      </c>
      <c r="P302" s="29">
        <f>+D302*E302*31</f>
        <v>2213.4</v>
      </c>
      <c r="Q302" s="29">
        <f>+D302*E302*30</f>
        <v>2142</v>
      </c>
      <c r="R302" s="166">
        <f>+D302*E302*31</f>
        <v>2213.4</v>
      </c>
      <c r="S302" s="167">
        <f>31+30+31+30+31</f>
        <v>153</v>
      </c>
      <c r="T302" s="16"/>
      <c r="U302" s="16"/>
      <c r="V302" s="16"/>
      <c r="W302" s="16"/>
      <c r="X302" s="16"/>
      <c r="Y302" s="16"/>
    </row>
    <row r="303" spans="1:25" ht="15.75" customHeight="1">
      <c r="A303" s="94"/>
      <c r="B303" s="168">
        <v>1</v>
      </c>
      <c r="C303" s="169" t="s">
        <v>37</v>
      </c>
      <c r="D303" s="170">
        <v>71.400000000000006</v>
      </c>
      <c r="E303" s="171">
        <v>1</v>
      </c>
      <c r="F303" s="172">
        <f t="shared" si="277"/>
        <v>15136.800000000001</v>
      </c>
      <c r="G303" s="173">
        <f>E303*D303*31</f>
        <v>2213.4</v>
      </c>
      <c r="H303" s="174">
        <f>E303*D303*28</f>
        <v>1999.2000000000003</v>
      </c>
      <c r="I303" s="173">
        <f>E303*D303*31</f>
        <v>2213.4</v>
      </c>
      <c r="J303" s="173">
        <f>E303*D303*30</f>
        <v>2142</v>
      </c>
      <c r="K303" s="173">
        <f>E303*D303*31</f>
        <v>2213.4</v>
      </c>
      <c r="L303" s="173">
        <f>E303*D303*30</f>
        <v>2142</v>
      </c>
      <c r="M303" s="173">
        <f>E303*D303*31</f>
        <v>2213.4</v>
      </c>
      <c r="N303" s="173">
        <v>0</v>
      </c>
      <c r="O303" s="173">
        <v>0</v>
      </c>
      <c r="P303" s="173">
        <v>0</v>
      </c>
      <c r="Q303" s="173">
        <v>0</v>
      </c>
      <c r="R303" s="175">
        <v>0</v>
      </c>
      <c r="S303" s="176">
        <v>212</v>
      </c>
    </row>
    <row r="304" spans="1:25" ht="15.75" customHeight="1">
      <c r="A304" s="162"/>
      <c r="B304" s="163">
        <v>1</v>
      </c>
      <c r="C304" s="36" t="s">
        <v>37</v>
      </c>
      <c r="D304" s="23">
        <v>71.400000000000006</v>
      </c>
      <c r="E304" s="28">
        <v>1</v>
      </c>
      <c r="F304" s="164">
        <f t="shared" si="277"/>
        <v>10924.2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f>+D304*E304*31</f>
        <v>2213.4</v>
      </c>
      <c r="O304" s="29">
        <f>+D304*E304*30</f>
        <v>2142</v>
      </c>
      <c r="P304" s="29">
        <f>+D304*E304*31</f>
        <v>2213.4</v>
      </c>
      <c r="Q304" s="29">
        <f>+D304*E304*30</f>
        <v>2142</v>
      </c>
      <c r="R304" s="166">
        <f>+D304*E304*31</f>
        <v>2213.4</v>
      </c>
      <c r="S304" s="167">
        <f>31+30+31+30+31</f>
        <v>153</v>
      </c>
      <c r="T304" s="16"/>
      <c r="U304" s="16"/>
      <c r="V304" s="16"/>
      <c r="W304" s="16"/>
      <c r="X304" s="16"/>
      <c r="Y304" s="16"/>
    </row>
    <row r="305" spans="1:25" ht="18.75" customHeight="1">
      <c r="A305" s="94"/>
      <c r="B305" s="168">
        <v>1</v>
      </c>
      <c r="C305" s="169" t="s">
        <v>37</v>
      </c>
      <c r="D305" s="170">
        <v>71.400000000000006</v>
      </c>
      <c r="E305" s="171">
        <v>1</v>
      </c>
      <c r="F305" s="172">
        <f t="shared" si="277"/>
        <v>15136.800000000001</v>
      </c>
      <c r="G305" s="173">
        <f t="shared" ref="G305:G307" si="331">E305*D305*31</f>
        <v>2213.4</v>
      </c>
      <c r="H305" s="174">
        <f t="shared" ref="H305:H307" si="332">E305*D305*28</f>
        <v>1999.2000000000003</v>
      </c>
      <c r="I305" s="173">
        <f t="shared" ref="I305:I308" si="333">E305*D305*31</f>
        <v>2213.4</v>
      </c>
      <c r="J305" s="173">
        <f t="shared" ref="J305:J307" si="334">E305*D305*30</f>
        <v>2142</v>
      </c>
      <c r="K305" s="173">
        <f t="shared" ref="K305:K307" si="335">E305*D305*31</f>
        <v>2213.4</v>
      </c>
      <c r="L305" s="173">
        <f t="shared" ref="L305:L307" si="336">E305*D305*30</f>
        <v>2142</v>
      </c>
      <c r="M305" s="173">
        <f t="shared" ref="M305:M307" si="337">E305*D305*31</f>
        <v>2213.4</v>
      </c>
      <c r="N305" s="173">
        <v>0</v>
      </c>
      <c r="O305" s="173">
        <v>0</v>
      </c>
      <c r="P305" s="173">
        <v>0</v>
      </c>
      <c r="Q305" s="173">
        <v>0</v>
      </c>
      <c r="R305" s="175">
        <v>0</v>
      </c>
      <c r="S305" s="176">
        <v>212</v>
      </c>
    </row>
    <row r="306" spans="1:25" ht="15.75" customHeight="1">
      <c r="A306" s="94"/>
      <c r="B306" s="168">
        <v>2</v>
      </c>
      <c r="C306" s="169" t="s">
        <v>38</v>
      </c>
      <c r="D306" s="170">
        <v>71.400000000000006</v>
      </c>
      <c r="E306" s="171">
        <v>1</v>
      </c>
      <c r="F306" s="172">
        <f t="shared" si="277"/>
        <v>15136.800000000001</v>
      </c>
      <c r="G306" s="173">
        <f t="shared" si="331"/>
        <v>2213.4</v>
      </c>
      <c r="H306" s="174">
        <f t="shared" si="332"/>
        <v>1999.2000000000003</v>
      </c>
      <c r="I306" s="173">
        <f t="shared" si="333"/>
        <v>2213.4</v>
      </c>
      <c r="J306" s="173">
        <f t="shared" si="334"/>
        <v>2142</v>
      </c>
      <c r="K306" s="173">
        <f t="shared" si="335"/>
        <v>2213.4</v>
      </c>
      <c r="L306" s="173">
        <f t="shared" si="336"/>
        <v>2142</v>
      </c>
      <c r="M306" s="173">
        <f t="shared" si="337"/>
        <v>2213.4</v>
      </c>
      <c r="N306" s="173">
        <v>0</v>
      </c>
      <c r="O306" s="173">
        <v>0</v>
      </c>
      <c r="P306" s="173">
        <v>0</v>
      </c>
      <c r="Q306" s="173">
        <v>0</v>
      </c>
      <c r="R306" s="175">
        <v>0</v>
      </c>
      <c r="S306" s="176">
        <v>212</v>
      </c>
    </row>
    <row r="307" spans="1:25" ht="15.75" customHeight="1">
      <c r="A307" s="94"/>
      <c r="B307" s="168">
        <v>3</v>
      </c>
      <c r="C307" s="169" t="s">
        <v>64</v>
      </c>
      <c r="D307" s="170">
        <v>71.400000000000006</v>
      </c>
      <c r="E307" s="171">
        <v>1</v>
      </c>
      <c r="F307" s="172">
        <f t="shared" si="277"/>
        <v>15136.800000000001</v>
      </c>
      <c r="G307" s="173">
        <f t="shared" si="331"/>
        <v>2213.4</v>
      </c>
      <c r="H307" s="174">
        <f t="shared" si="332"/>
        <v>1999.2000000000003</v>
      </c>
      <c r="I307" s="173">
        <f t="shared" si="333"/>
        <v>2213.4</v>
      </c>
      <c r="J307" s="173">
        <f t="shared" si="334"/>
        <v>2142</v>
      </c>
      <c r="K307" s="173">
        <f t="shared" si="335"/>
        <v>2213.4</v>
      </c>
      <c r="L307" s="173">
        <f t="shared" si="336"/>
        <v>2142</v>
      </c>
      <c r="M307" s="173">
        <f t="shared" si="337"/>
        <v>2213.4</v>
      </c>
      <c r="N307" s="173">
        <v>0</v>
      </c>
      <c r="O307" s="173">
        <v>0</v>
      </c>
      <c r="P307" s="173">
        <v>0</v>
      </c>
      <c r="Q307" s="173">
        <v>0</v>
      </c>
      <c r="R307" s="175">
        <v>0</v>
      </c>
      <c r="S307" s="176">
        <v>212</v>
      </c>
    </row>
    <row r="308" spans="1:25" ht="15.75" customHeight="1">
      <c r="A308" s="94"/>
      <c r="B308" s="168">
        <v>5</v>
      </c>
      <c r="C308" s="169" t="s">
        <v>38</v>
      </c>
      <c r="D308" s="170">
        <v>71.400000000000006</v>
      </c>
      <c r="E308" s="171">
        <v>1</v>
      </c>
      <c r="F308" s="172">
        <f t="shared" si="277"/>
        <v>5283.6</v>
      </c>
      <c r="G308" s="173">
        <v>0</v>
      </c>
      <c r="H308" s="174">
        <f>E308*D308*28+D308*E308*15</f>
        <v>3070.2000000000003</v>
      </c>
      <c r="I308" s="173">
        <f t="shared" si="333"/>
        <v>2213.4</v>
      </c>
      <c r="J308" s="173">
        <v>0</v>
      </c>
      <c r="K308" s="173">
        <v>0</v>
      </c>
      <c r="L308" s="173">
        <v>0</v>
      </c>
      <c r="M308" s="173">
        <v>0</v>
      </c>
      <c r="N308" s="173">
        <v>0</v>
      </c>
      <c r="O308" s="173">
        <v>0</v>
      </c>
      <c r="P308" s="173">
        <v>0</v>
      </c>
      <c r="Q308" s="173">
        <v>0</v>
      </c>
      <c r="R308" s="175">
        <v>0</v>
      </c>
      <c r="S308" s="176">
        <f>15+28+31</f>
        <v>74</v>
      </c>
    </row>
    <row r="309" spans="1:25" ht="15.75" customHeight="1">
      <c r="A309" s="94"/>
      <c r="B309" s="168">
        <v>6</v>
      </c>
      <c r="C309" s="169" t="s">
        <v>38</v>
      </c>
      <c r="D309" s="170">
        <v>71.400000000000006</v>
      </c>
      <c r="E309" s="171">
        <v>1</v>
      </c>
      <c r="F309" s="172">
        <f t="shared" si="277"/>
        <v>6497.4000000000005</v>
      </c>
      <c r="G309" s="173">
        <v>0</v>
      </c>
      <c r="H309" s="174">
        <v>0</v>
      </c>
      <c r="I309" s="173">
        <v>0</v>
      </c>
      <c r="J309" s="173">
        <f t="shared" ref="J309:J310" si="338">E309*D309*30</f>
        <v>2142</v>
      </c>
      <c r="K309" s="173">
        <f t="shared" ref="K309:K310" si="339">E309*D309*31</f>
        <v>2213.4</v>
      </c>
      <c r="L309" s="173">
        <f t="shared" ref="L309:L310" si="340">E309*D309*30</f>
        <v>2142</v>
      </c>
      <c r="M309" s="173">
        <v>0</v>
      </c>
      <c r="N309" s="173">
        <v>0</v>
      </c>
      <c r="O309" s="173">
        <v>0</v>
      </c>
      <c r="P309" s="173">
        <v>0</v>
      </c>
      <c r="Q309" s="173">
        <v>0</v>
      </c>
      <c r="R309" s="175">
        <v>0</v>
      </c>
      <c r="S309" s="176">
        <f>30+31+30</f>
        <v>91</v>
      </c>
      <c r="T309" s="61"/>
      <c r="U309" s="61"/>
      <c r="V309" s="61"/>
      <c r="W309" s="61"/>
      <c r="X309" s="61"/>
      <c r="Y309" s="61"/>
    </row>
    <row r="310" spans="1:25" ht="15.75" customHeight="1">
      <c r="A310" s="162"/>
      <c r="B310" s="163">
        <v>4</v>
      </c>
      <c r="C310" s="36" t="s">
        <v>50</v>
      </c>
      <c r="D310" s="23">
        <v>71.400000000000006</v>
      </c>
      <c r="E310" s="28">
        <v>1</v>
      </c>
      <c r="F310" s="164">
        <f t="shared" si="277"/>
        <v>15136.800000000001</v>
      </c>
      <c r="G310" s="29">
        <f>E310*D310*31</f>
        <v>2213.4</v>
      </c>
      <c r="H310" s="165">
        <f>E310*D310*28</f>
        <v>1999.2000000000003</v>
      </c>
      <c r="I310" s="29">
        <f>E310*D310*31</f>
        <v>2213.4</v>
      </c>
      <c r="J310" s="29">
        <f t="shared" si="338"/>
        <v>2142</v>
      </c>
      <c r="K310" s="29">
        <f t="shared" si="339"/>
        <v>2213.4</v>
      </c>
      <c r="L310" s="29">
        <f t="shared" si="340"/>
        <v>2142</v>
      </c>
      <c r="M310" s="29">
        <f>E310*D310*31</f>
        <v>2213.4</v>
      </c>
      <c r="N310" s="29">
        <v>0</v>
      </c>
      <c r="O310" s="29">
        <v>0</v>
      </c>
      <c r="P310" s="29">
        <v>0</v>
      </c>
      <c r="Q310" s="29">
        <v>0</v>
      </c>
      <c r="R310" s="166">
        <v>0</v>
      </c>
      <c r="S310" s="167">
        <v>212</v>
      </c>
      <c r="T310" s="16"/>
      <c r="U310" s="16"/>
      <c r="V310" s="16"/>
      <c r="W310" s="16"/>
      <c r="X310" s="16"/>
      <c r="Y310" s="16"/>
    </row>
    <row r="311" spans="1:25" ht="15.75" customHeight="1">
      <c r="A311" s="162"/>
      <c r="B311" s="163">
        <v>8</v>
      </c>
      <c r="C311" s="36" t="s">
        <v>38</v>
      </c>
      <c r="D311" s="23">
        <v>71.400000000000006</v>
      </c>
      <c r="E311" s="28">
        <v>1</v>
      </c>
      <c r="F311" s="164">
        <f t="shared" si="277"/>
        <v>6568.8</v>
      </c>
      <c r="G311" s="29">
        <v>0</v>
      </c>
      <c r="H311" s="165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f>+D311*E311*31</f>
        <v>2213.4</v>
      </c>
      <c r="N311" s="29">
        <f t="shared" ref="N311:N316" si="341">+D311*E311*31</f>
        <v>2213.4</v>
      </c>
      <c r="O311" s="29">
        <f t="shared" ref="O311:O315" si="342">+D311*E311*30</f>
        <v>2142</v>
      </c>
      <c r="P311" s="29">
        <v>0</v>
      </c>
      <c r="Q311" s="29">
        <v>0</v>
      </c>
      <c r="R311" s="166">
        <v>0</v>
      </c>
      <c r="S311" s="167">
        <f>31+31+30</f>
        <v>92</v>
      </c>
      <c r="T311" s="16"/>
      <c r="U311" s="16"/>
      <c r="V311" s="16"/>
      <c r="W311" s="16"/>
      <c r="X311" s="16"/>
      <c r="Y311" s="16"/>
    </row>
    <row r="312" spans="1:25" ht="18.75" customHeight="1">
      <c r="A312" s="162"/>
      <c r="B312" s="163">
        <v>1</v>
      </c>
      <c r="C312" s="36" t="s">
        <v>37</v>
      </c>
      <c r="D312" s="23">
        <v>71.400000000000006</v>
      </c>
      <c r="E312" s="28">
        <v>1</v>
      </c>
      <c r="F312" s="164">
        <f t="shared" si="277"/>
        <v>10924.2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f t="shared" si="341"/>
        <v>2213.4</v>
      </c>
      <c r="O312" s="29">
        <f t="shared" si="342"/>
        <v>2142</v>
      </c>
      <c r="P312" s="29">
        <f t="shared" ref="P312:P315" si="343">+D312*E312*31</f>
        <v>2213.4</v>
      </c>
      <c r="Q312" s="29">
        <f t="shared" ref="Q312:Q315" si="344">+D312*E312*30</f>
        <v>2142</v>
      </c>
      <c r="R312" s="166">
        <f t="shared" ref="R312:R315" si="345">+D312*E312*31</f>
        <v>2213.4</v>
      </c>
      <c r="S312" s="167">
        <f t="shared" ref="S312:S315" si="346">31+30+31+30+31</f>
        <v>153</v>
      </c>
      <c r="T312" s="16"/>
      <c r="U312" s="16"/>
      <c r="V312" s="16"/>
      <c r="W312" s="16"/>
      <c r="X312" s="16"/>
      <c r="Y312" s="16"/>
    </row>
    <row r="313" spans="1:25" ht="15.75" customHeight="1">
      <c r="A313" s="162"/>
      <c r="B313" s="163">
        <v>2</v>
      </c>
      <c r="C313" s="36" t="s">
        <v>38</v>
      </c>
      <c r="D313" s="23">
        <v>71.400000000000006</v>
      </c>
      <c r="E313" s="28">
        <v>1</v>
      </c>
      <c r="F313" s="164">
        <f t="shared" si="277"/>
        <v>10924.2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f t="shared" si="341"/>
        <v>2213.4</v>
      </c>
      <c r="O313" s="29">
        <f t="shared" si="342"/>
        <v>2142</v>
      </c>
      <c r="P313" s="29">
        <f t="shared" si="343"/>
        <v>2213.4</v>
      </c>
      <c r="Q313" s="29">
        <f t="shared" si="344"/>
        <v>2142</v>
      </c>
      <c r="R313" s="166">
        <f t="shared" si="345"/>
        <v>2213.4</v>
      </c>
      <c r="S313" s="167">
        <f t="shared" si="346"/>
        <v>153</v>
      </c>
      <c r="T313" s="16"/>
      <c r="U313" s="16"/>
      <c r="V313" s="16"/>
      <c r="W313" s="16"/>
      <c r="X313" s="16"/>
      <c r="Y313" s="16"/>
    </row>
    <row r="314" spans="1:25" ht="15.75" customHeight="1">
      <c r="A314" s="162"/>
      <c r="B314" s="163">
        <v>3</v>
      </c>
      <c r="C314" s="36" t="s">
        <v>64</v>
      </c>
      <c r="D314" s="23">
        <v>71.400000000000006</v>
      </c>
      <c r="E314" s="28">
        <v>1</v>
      </c>
      <c r="F314" s="164">
        <f t="shared" si="277"/>
        <v>10924.2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f t="shared" si="341"/>
        <v>2213.4</v>
      </c>
      <c r="O314" s="29">
        <f t="shared" si="342"/>
        <v>2142</v>
      </c>
      <c r="P314" s="29">
        <f t="shared" si="343"/>
        <v>2213.4</v>
      </c>
      <c r="Q314" s="29">
        <f t="shared" si="344"/>
        <v>2142</v>
      </c>
      <c r="R314" s="166">
        <f t="shared" si="345"/>
        <v>2213.4</v>
      </c>
      <c r="S314" s="167">
        <f t="shared" si="346"/>
        <v>153</v>
      </c>
      <c r="T314" s="16"/>
      <c r="U314" s="16"/>
      <c r="V314" s="16"/>
      <c r="W314" s="16"/>
      <c r="X314" s="16"/>
      <c r="Y314" s="16"/>
    </row>
    <row r="315" spans="1:25" ht="15.75" customHeight="1">
      <c r="A315" s="162"/>
      <c r="B315" s="163">
        <v>4</v>
      </c>
      <c r="C315" s="36" t="s">
        <v>50</v>
      </c>
      <c r="D315" s="23">
        <v>71.400000000000006</v>
      </c>
      <c r="E315" s="28">
        <v>1</v>
      </c>
      <c r="F315" s="164">
        <f t="shared" si="277"/>
        <v>10924.2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f t="shared" si="341"/>
        <v>2213.4</v>
      </c>
      <c r="O315" s="29">
        <f t="shared" si="342"/>
        <v>2142</v>
      </c>
      <c r="P315" s="29">
        <f t="shared" si="343"/>
        <v>2213.4</v>
      </c>
      <c r="Q315" s="29">
        <f t="shared" si="344"/>
        <v>2142</v>
      </c>
      <c r="R315" s="166">
        <f t="shared" si="345"/>
        <v>2213.4</v>
      </c>
      <c r="S315" s="167">
        <f t="shared" si="346"/>
        <v>153</v>
      </c>
      <c r="T315" s="16"/>
      <c r="U315" s="16"/>
      <c r="V315" s="16"/>
      <c r="W315" s="16"/>
      <c r="X315" s="16"/>
      <c r="Y315" s="16"/>
    </row>
    <row r="316" spans="1:25" ht="15.75" customHeight="1">
      <c r="A316" s="162"/>
      <c r="B316" s="163">
        <v>7</v>
      </c>
      <c r="C316" s="36" t="s">
        <v>37</v>
      </c>
      <c r="D316" s="23">
        <v>71.400000000000006</v>
      </c>
      <c r="E316" s="28">
        <v>2</v>
      </c>
      <c r="F316" s="164">
        <f t="shared" si="277"/>
        <v>13137.6</v>
      </c>
      <c r="G316" s="29">
        <v>0</v>
      </c>
      <c r="H316" s="165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f>+D316*E316*61</f>
        <v>8710.8000000000011</v>
      </c>
      <c r="N316" s="29">
        <f t="shared" si="341"/>
        <v>4426.8</v>
      </c>
      <c r="O316" s="29">
        <v>0</v>
      </c>
      <c r="P316" s="29">
        <v>0</v>
      </c>
      <c r="Q316" s="29">
        <v>0</v>
      </c>
      <c r="R316" s="166">
        <v>0</v>
      </c>
      <c r="S316" s="167">
        <f>30+31+31</f>
        <v>92</v>
      </c>
      <c r="T316" s="16"/>
      <c r="U316" s="16"/>
      <c r="V316" s="16"/>
      <c r="W316" s="16"/>
      <c r="X316" s="16"/>
      <c r="Y316" s="16"/>
    </row>
    <row r="317" spans="1:25" ht="15.75" customHeight="1">
      <c r="A317" s="94"/>
      <c r="B317" s="168">
        <v>1</v>
      </c>
      <c r="C317" s="169" t="s">
        <v>72</v>
      </c>
      <c r="D317" s="170">
        <v>72.540000000000006</v>
      </c>
      <c r="E317" s="171">
        <v>1</v>
      </c>
      <c r="F317" s="172">
        <f t="shared" si="277"/>
        <v>15378.480000000001</v>
      </c>
      <c r="G317" s="173">
        <f t="shared" ref="G317:G318" si="347">E317*D317*31</f>
        <v>2248.7400000000002</v>
      </c>
      <c r="H317" s="174">
        <f t="shared" ref="H317:H318" si="348">E317*D317*28</f>
        <v>2031.1200000000001</v>
      </c>
      <c r="I317" s="173">
        <f t="shared" ref="I317:I318" si="349">E317*D317*31</f>
        <v>2248.7400000000002</v>
      </c>
      <c r="J317" s="173">
        <f t="shared" ref="J317:J318" si="350">E317*D317*30</f>
        <v>2176.2000000000003</v>
      </c>
      <c r="K317" s="173">
        <f t="shared" ref="K317:K318" si="351">E317*D317*31</f>
        <v>2248.7400000000002</v>
      </c>
      <c r="L317" s="173">
        <f t="shared" ref="L317:L318" si="352">E317*D317*30</f>
        <v>2176.2000000000003</v>
      </c>
      <c r="M317" s="173">
        <f t="shared" ref="M317:M318" si="353">E317*D317*31</f>
        <v>2248.7400000000002</v>
      </c>
      <c r="N317" s="173">
        <v>0</v>
      </c>
      <c r="O317" s="173">
        <v>0</v>
      </c>
      <c r="P317" s="173">
        <v>0</v>
      </c>
      <c r="Q317" s="173">
        <v>0</v>
      </c>
      <c r="R317" s="175">
        <v>0</v>
      </c>
      <c r="S317" s="176">
        <v>212</v>
      </c>
    </row>
    <row r="318" spans="1:25" ht="15.75" customHeight="1">
      <c r="A318" s="94"/>
      <c r="B318" s="168">
        <v>2</v>
      </c>
      <c r="C318" s="169" t="s">
        <v>37</v>
      </c>
      <c r="D318" s="170">
        <v>71.400000000000006</v>
      </c>
      <c r="E318" s="171">
        <v>3</v>
      </c>
      <c r="F318" s="172">
        <f t="shared" si="277"/>
        <v>45410.400000000001</v>
      </c>
      <c r="G318" s="173">
        <f t="shared" si="347"/>
        <v>6640.2000000000007</v>
      </c>
      <c r="H318" s="174">
        <f t="shared" si="348"/>
        <v>5997.6</v>
      </c>
      <c r="I318" s="173">
        <f t="shared" si="349"/>
        <v>6640.2000000000007</v>
      </c>
      <c r="J318" s="173">
        <f t="shared" si="350"/>
        <v>6426.0000000000009</v>
      </c>
      <c r="K318" s="173">
        <f t="shared" si="351"/>
        <v>6640.2000000000007</v>
      </c>
      <c r="L318" s="173">
        <f t="shared" si="352"/>
        <v>6426.0000000000009</v>
      </c>
      <c r="M318" s="173">
        <f t="shared" si="353"/>
        <v>6640.2000000000007</v>
      </c>
      <c r="N318" s="173">
        <v>0</v>
      </c>
      <c r="O318" s="173">
        <v>0</v>
      </c>
      <c r="P318" s="173">
        <v>0</v>
      </c>
      <c r="Q318" s="173">
        <v>0</v>
      </c>
      <c r="R318" s="175">
        <v>0</v>
      </c>
      <c r="S318" s="176">
        <v>212</v>
      </c>
    </row>
    <row r="319" spans="1:25" ht="15.75" customHeight="1">
      <c r="A319" s="162"/>
      <c r="B319" s="163">
        <v>1</v>
      </c>
      <c r="C319" s="36" t="s">
        <v>72</v>
      </c>
      <c r="D319" s="23">
        <v>72.540000000000006</v>
      </c>
      <c r="E319" s="28">
        <v>1</v>
      </c>
      <c r="F319" s="164">
        <f t="shared" si="277"/>
        <v>11098.62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f t="shared" ref="N319:N320" si="354">+D319*E319*31</f>
        <v>2248.7400000000002</v>
      </c>
      <c r="O319" s="29">
        <f t="shared" ref="O319:O320" si="355">+D319*E319*30</f>
        <v>2176.2000000000003</v>
      </c>
      <c r="P319" s="29">
        <f t="shared" ref="P319:P320" si="356">+D319*E319*31</f>
        <v>2248.7400000000002</v>
      </c>
      <c r="Q319" s="29">
        <f t="shared" ref="Q319:Q320" si="357">+D319*E319*30</f>
        <v>2176.2000000000003</v>
      </c>
      <c r="R319" s="166">
        <f t="shared" ref="R319:R320" si="358">+D319*E319*31</f>
        <v>2248.7400000000002</v>
      </c>
      <c r="S319" s="167">
        <f t="shared" ref="S319:S320" si="359">31+30+31+30+31</f>
        <v>153</v>
      </c>
      <c r="T319" s="16"/>
      <c r="U319" s="16"/>
      <c r="V319" s="16"/>
      <c r="W319" s="16"/>
      <c r="X319" s="16"/>
      <c r="Y319" s="16"/>
    </row>
    <row r="320" spans="1:25" ht="15.75" customHeight="1">
      <c r="A320" s="162"/>
      <c r="B320" s="163">
        <v>2</v>
      </c>
      <c r="C320" s="36" t="s">
        <v>37</v>
      </c>
      <c r="D320" s="23">
        <v>71.400000000000006</v>
      </c>
      <c r="E320" s="28">
        <v>3</v>
      </c>
      <c r="F320" s="164">
        <f t="shared" si="277"/>
        <v>32772.600000000006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f t="shared" si="354"/>
        <v>6640.2000000000007</v>
      </c>
      <c r="O320" s="29">
        <f t="shared" si="355"/>
        <v>6426.0000000000009</v>
      </c>
      <c r="P320" s="29">
        <f t="shared" si="356"/>
        <v>6640.2000000000007</v>
      </c>
      <c r="Q320" s="29">
        <f t="shared" si="357"/>
        <v>6426.0000000000009</v>
      </c>
      <c r="R320" s="166">
        <f t="shared" si="358"/>
        <v>6640.2000000000007</v>
      </c>
      <c r="S320" s="167">
        <f t="shared" si="359"/>
        <v>153</v>
      </c>
      <c r="T320" s="16"/>
      <c r="U320" s="16"/>
      <c r="V320" s="16"/>
      <c r="W320" s="16"/>
      <c r="X320" s="16"/>
      <c r="Y320" s="16"/>
    </row>
    <row r="321" spans="1:25" ht="15.75" customHeight="1">
      <c r="A321" s="94"/>
      <c r="B321" s="232"/>
      <c r="C321" s="331" t="s">
        <v>133</v>
      </c>
      <c r="D321" s="332"/>
      <c r="E321" s="333"/>
      <c r="F321" s="233">
        <f>104661-SUM(F317:F320)</f>
        <v>0.89999999999417923</v>
      </c>
      <c r="G321" s="234"/>
      <c r="H321" s="305"/>
      <c r="I321" s="236"/>
      <c r="J321" s="236"/>
      <c r="K321" s="236"/>
      <c r="L321" s="236"/>
      <c r="M321" s="236"/>
      <c r="N321" s="236"/>
      <c r="O321" s="236"/>
      <c r="P321" s="236"/>
      <c r="Q321" s="236"/>
      <c r="R321" s="237">
        <f>F321</f>
        <v>0.89999999999417923</v>
      </c>
      <c r="S321" s="81"/>
    </row>
    <row r="322" spans="1:25" ht="30.75" customHeight="1">
      <c r="A322" s="94"/>
      <c r="B322" s="307"/>
      <c r="C322" s="470" t="s">
        <v>73</v>
      </c>
      <c r="D322" s="426"/>
      <c r="E322" s="334"/>
      <c r="F322" s="335"/>
      <c r="G322" s="336"/>
      <c r="H322" s="337"/>
      <c r="I322" s="336"/>
      <c r="J322" s="336"/>
      <c r="K322" s="336"/>
      <c r="L322" s="336"/>
      <c r="M322" s="336"/>
      <c r="N322" s="336"/>
      <c r="O322" s="336"/>
      <c r="P322" s="336"/>
      <c r="Q322" s="336"/>
      <c r="R322" s="338"/>
      <c r="S322" s="81"/>
    </row>
    <row r="323" spans="1:25" ht="29.25" customHeight="1">
      <c r="A323" s="94"/>
      <c r="B323" s="206"/>
      <c r="C323" s="458" t="s">
        <v>140</v>
      </c>
      <c r="D323" s="415"/>
      <c r="E323" s="339">
        <f>SUM(E326:E349)</f>
        <v>71</v>
      </c>
      <c r="F323" s="208">
        <f>SUM(F326:F350)</f>
        <v>888962</v>
      </c>
      <c r="G323" s="209">
        <f t="shared" ref="G323:Q323" si="360">SUM(G326:G349)</f>
        <v>60753.8</v>
      </c>
      <c r="H323" s="209">
        <f t="shared" si="360"/>
        <v>72259.3</v>
      </c>
      <c r="I323" s="209">
        <f t="shared" si="360"/>
        <v>73287.100000000006</v>
      </c>
      <c r="J323" s="209">
        <f t="shared" si="360"/>
        <v>70923</v>
      </c>
      <c r="K323" s="209">
        <f t="shared" si="360"/>
        <v>73287.100000000006</v>
      </c>
      <c r="L323" s="209">
        <f t="shared" si="360"/>
        <v>70923</v>
      </c>
      <c r="M323" s="209">
        <f t="shared" si="360"/>
        <v>73287.100000000006</v>
      </c>
      <c r="N323" s="242">
        <f t="shared" si="360"/>
        <v>71346.460000000006</v>
      </c>
      <c r="O323" s="242">
        <f t="shared" si="360"/>
        <v>76278</v>
      </c>
      <c r="P323" s="242">
        <f t="shared" si="360"/>
        <v>60753.8</v>
      </c>
      <c r="Q323" s="242">
        <f t="shared" si="360"/>
        <v>58794</v>
      </c>
      <c r="R323" s="210">
        <f>SUM(R326:R350)</f>
        <v>127069.33999999992</v>
      </c>
      <c r="S323" s="81">
        <f>F323-SUM(G323:R323)</f>
        <v>0</v>
      </c>
    </row>
    <row r="324" spans="1:25" ht="15.75" customHeight="1">
      <c r="A324" s="94"/>
      <c r="B324" s="340"/>
      <c r="C324" s="211"/>
      <c r="D324" s="211"/>
      <c r="E324" s="341"/>
      <c r="F324" s="213">
        <f>SUM(F326:F349)</f>
        <v>822646.46000000008</v>
      </c>
      <c r="G324" s="209"/>
      <c r="H324" s="214"/>
      <c r="I324" s="214"/>
      <c r="J324" s="214"/>
      <c r="K324" s="214"/>
      <c r="L324" s="214"/>
      <c r="M324" s="214"/>
      <c r="N324" s="342"/>
      <c r="O324" s="343"/>
      <c r="P324" s="342"/>
      <c r="Q324" s="342"/>
      <c r="R324" s="215"/>
      <c r="S324" s="81"/>
    </row>
    <row r="325" spans="1:25" ht="15.75" customHeight="1">
      <c r="A325" s="94"/>
      <c r="B325" s="265"/>
      <c r="C325" s="344"/>
      <c r="D325" s="344"/>
      <c r="E325" s="344" t="s">
        <v>131</v>
      </c>
      <c r="F325" s="345">
        <v>0</v>
      </c>
      <c r="G325" s="218"/>
      <c r="H325" s="218"/>
      <c r="I325" s="218"/>
      <c r="J325" s="218"/>
      <c r="K325" s="218"/>
      <c r="L325" s="218"/>
      <c r="M325" s="218"/>
      <c r="N325" s="346"/>
      <c r="O325" s="347"/>
      <c r="P325" s="218"/>
      <c r="Q325" s="218"/>
      <c r="R325" s="219"/>
      <c r="S325" s="81"/>
    </row>
    <row r="326" spans="1:25" ht="15.75" customHeight="1">
      <c r="A326" s="94"/>
      <c r="B326" s="265">
        <v>1</v>
      </c>
      <c r="C326" s="266" t="s">
        <v>37</v>
      </c>
      <c r="D326" s="267">
        <v>71.400000000000006</v>
      </c>
      <c r="E326" s="268">
        <v>8</v>
      </c>
      <c r="F326" s="269">
        <f t="shared" ref="F326:F349" si="361">+E326*S326*D326</f>
        <v>121094.40000000001</v>
      </c>
      <c r="G326" s="173">
        <f>E326*D326*31</f>
        <v>17707.2</v>
      </c>
      <c r="H326" s="174">
        <f>E326*D326*28</f>
        <v>15993.600000000002</v>
      </c>
      <c r="I326" s="173">
        <f>E326*D326*31</f>
        <v>17707.2</v>
      </c>
      <c r="J326" s="173">
        <f>E326*D326*30</f>
        <v>17136</v>
      </c>
      <c r="K326" s="173">
        <f>E326*D326*31</f>
        <v>17707.2</v>
      </c>
      <c r="L326" s="173">
        <f>E326*D326*30</f>
        <v>17136</v>
      </c>
      <c r="M326" s="173">
        <f>E326*D326*31</f>
        <v>17707.2</v>
      </c>
      <c r="N326" s="173">
        <v>0</v>
      </c>
      <c r="O326" s="173">
        <v>0</v>
      </c>
      <c r="P326" s="173">
        <v>0</v>
      </c>
      <c r="Q326" s="173">
        <v>0</v>
      </c>
      <c r="R326" s="175">
        <v>0</v>
      </c>
      <c r="S326" s="176">
        <v>212</v>
      </c>
      <c r="U326" s="61"/>
      <c r="V326" s="61"/>
      <c r="W326" s="61"/>
      <c r="X326" s="61"/>
      <c r="Y326" s="61"/>
    </row>
    <row r="327" spans="1:25" ht="15.75" customHeight="1">
      <c r="A327" s="94"/>
      <c r="B327" s="265">
        <v>1</v>
      </c>
      <c r="C327" s="266" t="s">
        <v>37</v>
      </c>
      <c r="D327" s="267">
        <v>71.400000000000006</v>
      </c>
      <c r="E327" s="268">
        <v>1</v>
      </c>
      <c r="F327" s="269">
        <f t="shared" si="361"/>
        <v>0</v>
      </c>
      <c r="G327" s="173">
        <v>0</v>
      </c>
      <c r="H327" s="174">
        <v>0</v>
      </c>
      <c r="I327" s="173">
        <v>0</v>
      </c>
      <c r="J327" s="173">
        <v>0</v>
      </c>
      <c r="K327" s="173">
        <v>0</v>
      </c>
      <c r="L327" s="173">
        <v>0</v>
      </c>
      <c r="M327" s="173">
        <v>0</v>
      </c>
      <c r="N327" s="173">
        <v>0</v>
      </c>
      <c r="O327" s="173">
        <v>0</v>
      </c>
      <c r="P327" s="173">
        <v>0</v>
      </c>
      <c r="Q327" s="173">
        <v>0</v>
      </c>
      <c r="R327" s="175">
        <v>0</v>
      </c>
      <c r="S327" s="176">
        <v>0</v>
      </c>
      <c r="U327" s="61"/>
      <c r="V327" s="61"/>
      <c r="W327" s="61"/>
      <c r="X327" s="61"/>
      <c r="Y327" s="61"/>
    </row>
    <row r="328" spans="1:25" ht="15.75" customHeight="1">
      <c r="A328" s="94"/>
      <c r="B328" s="168">
        <v>2</v>
      </c>
      <c r="C328" s="169" t="s">
        <v>74</v>
      </c>
      <c r="D328" s="170">
        <v>73.59</v>
      </c>
      <c r="E328" s="171">
        <v>1</v>
      </c>
      <c r="F328" s="172">
        <f t="shared" si="361"/>
        <v>15601.08</v>
      </c>
      <c r="G328" s="173">
        <f t="shared" ref="G328:G334" si="362">E328*D328*31</f>
        <v>2281.29</v>
      </c>
      <c r="H328" s="174">
        <f t="shared" ref="H328:H334" si="363">E328*D328*28</f>
        <v>2060.52</v>
      </c>
      <c r="I328" s="173">
        <f t="shared" ref="I328:I335" si="364">E328*D328*31</f>
        <v>2281.29</v>
      </c>
      <c r="J328" s="173">
        <f t="shared" ref="J328:J334" si="365">E328*D328*30</f>
        <v>2207.7000000000003</v>
      </c>
      <c r="K328" s="173">
        <f t="shared" ref="K328:K334" si="366">E328*D328*31</f>
        <v>2281.29</v>
      </c>
      <c r="L328" s="173">
        <f t="shared" ref="L328:L334" si="367">E328*D328*30</f>
        <v>2207.7000000000003</v>
      </c>
      <c r="M328" s="173">
        <f t="shared" ref="M328:M334" si="368">E328*D328*31</f>
        <v>2281.29</v>
      </c>
      <c r="N328" s="173">
        <v>0</v>
      </c>
      <c r="O328" s="173">
        <v>0</v>
      </c>
      <c r="P328" s="173">
        <v>0</v>
      </c>
      <c r="Q328" s="173">
        <v>0</v>
      </c>
      <c r="R328" s="175">
        <v>0</v>
      </c>
      <c r="S328" s="176">
        <v>212</v>
      </c>
    </row>
    <row r="329" spans="1:25" ht="15.75" customHeight="1">
      <c r="A329" s="94"/>
      <c r="B329" s="168">
        <v>3</v>
      </c>
      <c r="C329" s="169" t="s">
        <v>42</v>
      </c>
      <c r="D329" s="170">
        <v>74.63</v>
      </c>
      <c r="E329" s="171">
        <v>1</v>
      </c>
      <c r="F329" s="172">
        <f t="shared" si="361"/>
        <v>15821.56</v>
      </c>
      <c r="G329" s="173">
        <f t="shared" si="362"/>
        <v>2313.5299999999997</v>
      </c>
      <c r="H329" s="174">
        <f t="shared" si="363"/>
        <v>2089.64</v>
      </c>
      <c r="I329" s="173">
        <f t="shared" si="364"/>
        <v>2313.5299999999997</v>
      </c>
      <c r="J329" s="173">
        <f t="shared" si="365"/>
        <v>2238.8999999999996</v>
      </c>
      <c r="K329" s="173">
        <f t="shared" si="366"/>
        <v>2313.5299999999997</v>
      </c>
      <c r="L329" s="173">
        <f t="shared" si="367"/>
        <v>2238.8999999999996</v>
      </c>
      <c r="M329" s="173">
        <f t="shared" si="368"/>
        <v>2313.5299999999997</v>
      </c>
      <c r="N329" s="173">
        <v>0</v>
      </c>
      <c r="O329" s="173">
        <v>0</v>
      </c>
      <c r="P329" s="173">
        <v>0</v>
      </c>
      <c r="Q329" s="173">
        <v>0</v>
      </c>
      <c r="R329" s="175">
        <v>0</v>
      </c>
      <c r="S329" s="176">
        <v>212</v>
      </c>
    </row>
    <row r="330" spans="1:25" ht="15.75" customHeight="1">
      <c r="A330" s="94"/>
      <c r="B330" s="265">
        <v>4</v>
      </c>
      <c r="C330" s="169" t="s">
        <v>38</v>
      </c>
      <c r="D330" s="170">
        <v>71.400000000000006</v>
      </c>
      <c r="E330" s="171">
        <v>7</v>
      </c>
      <c r="F330" s="172">
        <f t="shared" si="361"/>
        <v>105957.6</v>
      </c>
      <c r="G330" s="173">
        <f t="shared" si="362"/>
        <v>15493.800000000003</v>
      </c>
      <c r="H330" s="174">
        <f t="shared" si="363"/>
        <v>13994.400000000001</v>
      </c>
      <c r="I330" s="173">
        <f t="shared" si="364"/>
        <v>15493.800000000003</v>
      </c>
      <c r="J330" s="173">
        <f t="shared" si="365"/>
        <v>14994.000000000002</v>
      </c>
      <c r="K330" s="173">
        <f t="shared" si="366"/>
        <v>15493.800000000003</v>
      </c>
      <c r="L330" s="173">
        <f t="shared" si="367"/>
        <v>14994.000000000002</v>
      </c>
      <c r="M330" s="173">
        <f t="shared" si="368"/>
        <v>15493.800000000003</v>
      </c>
      <c r="N330" s="173">
        <v>0</v>
      </c>
      <c r="O330" s="173">
        <v>0</v>
      </c>
      <c r="P330" s="173">
        <v>0</v>
      </c>
      <c r="Q330" s="173">
        <v>0</v>
      </c>
      <c r="R330" s="175">
        <v>0</v>
      </c>
      <c r="S330" s="176">
        <v>212</v>
      </c>
      <c r="U330" s="61"/>
      <c r="V330" s="61"/>
      <c r="W330" s="61"/>
      <c r="X330" s="61"/>
      <c r="Y330" s="61"/>
    </row>
    <row r="331" spans="1:25" ht="15.75" customHeight="1">
      <c r="A331" s="94"/>
      <c r="B331" s="168">
        <v>5</v>
      </c>
      <c r="C331" s="169" t="s">
        <v>75</v>
      </c>
      <c r="D331" s="170">
        <v>72.540000000000006</v>
      </c>
      <c r="E331" s="171">
        <v>2</v>
      </c>
      <c r="F331" s="172">
        <f t="shared" si="361"/>
        <v>30756.960000000003</v>
      </c>
      <c r="G331" s="173">
        <f t="shared" si="362"/>
        <v>4497.4800000000005</v>
      </c>
      <c r="H331" s="174">
        <f t="shared" si="363"/>
        <v>4062.2400000000002</v>
      </c>
      <c r="I331" s="173">
        <f t="shared" si="364"/>
        <v>4497.4800000000005</v>
      </c>
      <c r="J331" s="173">
        <f t="shared" si="365"/>
        <v>4352.4000000000005</v>
      </c>
      <c r="K331" s="173">
        <f t="shared" si="366"/>
        <v>4497.4800000000005</v>
      </c>
      <c r="L331" s="173">
        <f t="shared" si="367"/>
        <v>4352.4000000000005</v>
      </c>
      <c r="M331" s="173">
        <f t="shared" si="368"/>
        <v>4497.4800000000005</v>
      </c>
      <c r="N331" s="173">
        <v>0</v>
      </c>
      <c r="O331" s="173">
        <v>0</v>
      </c>
      <c r="P331" s="173">
        <v>0</v>
      </c>
      <c r="Q331" s="173">
        <v>0</v>
      </c>
      <c r="R331" s="175">
        <v>0</v>
      </c>
      <c r="S331" s="176">
        <v>212</v>
      </c>
    </row>
    <row r="332" spans="1:25" ht="15.75" customHeight="1">
      <c r="A332" s="94"/>
      <c r="B332" s="168">
        <v>6</v>
      </c>
      <c r="C332" s="169" t="s">
        <v>45</v>
      </c>
      <c r="D332" s="170">
        <v>78.25</v>
      </c>
      <c r="E332" s="171">
        <v>2</v>
      </c>
      <c r="F332" s="172">
        <f t="shared" si="361"/>
        <v>33178</v>
      </c>
      <c r="G332" s="173">
        <f t="shared" si="362"/>
        <v>4851.5</v>
      </c>
      <c r="H332" s="174">
        <f t="shared" si="363"/>
        <v>4382</v>
      </c>
      <c r="I332" s="173">
        <f t="shared" si="364"/>
        <v>4851.5</v>
      </c>
      <c r="J332" s="173">
        <f t="shared" si="365"/>
        <v>4695</v>
      </c>
      <c r="K332" s="173">
        <f t="shared" si="366"/>
        <v>4851.5</v>
      </c>
      <c r="L332" s="173">
        <f t="shared" si="367"/>
        <v>4695</v>
      </c>
      <c r="M332" s="173">
        <f t="shared" si="368"/>
        <v>4851.5</v>
      </c>
      <c r="N332" s="173">
        <v>0</v>
      </c>
      <c r="O332" s="173">
        <v>0</v>
      </c>
      <c r="P332" s="173">
        <v>0</v>
      </c>
      <c r="Q332" s="173">
        <v>0</v>
      </c>
      <c r="R332" s="175">
        <v>0</v>
      </c>
      <c r="S332" s="176">
        <v>212</v>
      </c>
    </row>
    <row r="333" spans="1:25" ht="15.75" customHeight="1">
      <c r="A333" s="94"/>
      <c r="B333" s="265">
        <v>7</v>
      </c>
      <c r="C333" s="169" t="s">
        <v>76</v>
      </c>
      <c r="D333" s="170">
        <v>72.540000000000006</v>
      </c>
      <c r="E333" s="171">
        <v>1</v>
      </c>
      <c r="F333" s="172">
        <f t="shared" si="361"/>
        <v>15378.480000000001</v>
      </c>
      <c r="G333" s="173">
        <f t="shared" si="362"/>
        <v>2248.7400000000002</v>
      </c>
      <c r="H333" s="174">
        <f t="shared" si="363"/>
        <v>2031.1200000000001</v>
      </c>
      <c r="I333" s="173">
        <f t="shared" si="364"/>
        <v>2248.7400000000002</v>
      </c>
      <c r="J333" s="173">
        <f t="shared" si="365"/>
        <v>2176.2000000000003</v>
      </c>
      <c r="K333" s="173">
        <f t="shared" si="366"/>
        <v>2248.7400000000002</v>
      </c>
      <c r="L333" s="173">
        <f t="shared" si="367"/>
        <v>2176.2000000000003</v>
      </c>
      <c r="M333" s="173">
        <f t="shared" si="368"/>
        <v>2248.7400000000002</v>
      </c>
      <c r="N333" s="173">
        <v>0</v>
      </c>
      <c r="O333" s="173">
        <v>0</v>
      </c>
      <c r="P333" s="173">
        <v>0</v>
      </c>
      <c r="Q333" s="173">
        <v>0</v>
      </c>
      <c r="R333" s="175">
        <v>0</v>
      </c>
      <c r="S333" s="176">
        <v>212</v>
      </c>
    </row>
    <row r="334" spans="1:25" ht="15.75" customHeight="1">
      <c r="A334" s="94"/>
      <c r="B334" s="168">
        <v>8</v>
      </c>
      <c r="C334" s="169" t="s">
        <v>77</v>
      </c>
      <c r="D334" s="170">
        <v>71.400000000000006</v>
      </c>
      <c r="E334" s="171">
        <v>4</v>
      </c>
      <c r="F334" s="172">
        <f t="shared" si="361"/>
        <v>60547.200000000004</v>
      </c>
      <c r="G334" s="173">
        <f t="shared" si="362"/>
        <v>8853.6</v>
      </c>
      <c r="H334" s="174">
        <f t="shared" si="363"/>
        <v>7996.8000000000011</v>
      </c>
      <c r="I334" s="173">
        <f t="shared" si="364"/>
        <v>8853.6</v>
      </c>
      <c r="J334" s="173">
        <f t="shared" si="365"/>
        <v>8568</v>
      </c>
      <c r="K334" s="173">
        <f t="shared" si="366"/>
        <v>8853.6</v>
      </c>
      <c r="L334" s="173">
        <f t="shared" si="367"/>
        <v>8568</v>
      </c>
      <c r="M334" s="173">
        <f t="shared" si="368"/>
        <v>8853.6</v>
      </c>
      <c r="N334" s="173">
        <v>0</v>
      </c>
      <c r="O334" s="173">
        <v>0</v>
      </c>
      <c r="P334" s="173">
        <v>0</v>
      </c>
      <c r="Q334" s="173">
        <v>0</v>
      </c>
      <c r="R334" s="175">
        <v>0</v>
      </c>
      <c r="S334" s="176">
        <v>212</v>
      </c>
    </row>
    <row r="335" spans="1:25" ht="15.75" customHeight="1">
      <c r="A335" s="94"/>
      <c r="B335" s="168">
        <v>5</v>
      </c>
      <c r="C335" s="169" t="s">
        <v>61</v>
      </c>
      <c r="D335" s="170">
        <v>80.86</v>
      </c>
      <c r="E335" s="171">
        <v>5</v>
      </c>
      <c r="F335" s="172">
        <f t="shared" si="361"/>
        <v>29918.2</v>
      </c>
      <c r="G335" s="173">
        <v>0</v>
      </c>
      <c r="H335" s="174">
        <f>E335*D335*28+D335*E335*15</f>
        <v>17384.900000000001</v>
      </c>
      <c r="I335" s="173">
        <f t="shared" si="364"/>
        <v>12533.300000000001</v>
      </c>
      <c r="J335" s="173">
        <v>0</v>
      </c>
      <c r="K335" s="173">
        <v>0</v>
      </c>
      <c r="L335" s="173">
        <v>0</v>
      </c>
      <c r="M335" s="173">
        <v>0</v>
      </c>
      <c r="N335" s="173">
        <v>0</v>
      </c>
      <c r="O335" s="173"/>
      <c r="P335" s="173">
        <v>0</v>
      </c>
      <c r="Q335" s="173">
        <v>0</v>
      </c>
      <c r="R335" s="175">
        <v>0</v>
      </c>
      <c r="S335" s="176">
        <f>15+28+31</f>
        <v>74</v>
      </c>
    </row>
    <row r="336" spans="1:25" ht="15.75" customHeight="1">
      <c r="A336" s="94"/>
      <c r="B336" s="168">
        <v>10</v>
      </c>
      <c r="C336" s="169" t="s">
        <v>61</v>
      </c>
      <c r="D336" s="170">
        <v>80.86</v>
      </c>
      <c r="E336" s="171">
        <v>5</v>
      </c>
      <c r="F336" s="172">
        <f t="shared" si="361"/>
        <v>36791.300000000003</v>
      </c>
      <c r="G336" s="173">
        <v>0</v>
      </c>
      <c r="H336" s="174">
        <v>0</v>
      </c>
      <c r="I336" s="173">
        <v>0</v>
      </c>
      <c r="J336" s="173">
        <f>E336*D336*30</f>
        <v>12129</v>
      </c>
      <c r="K336" s="173">
        <f>E336*D336*31</f>
        <v>12533.300000000001</v>
      </c>
      <c r="L336" s="173">
        <f>E336*D336*30</f>
        <v>12129</v>
      </c>
      <c r="M336" s="173">
        <v>0</v>
      </c>
      <c r="N336" s="173">
        <v>0</v>
      </c>
      <c r="O336" s="173">
        <v>0</v>
      </c>
      <c r="P336" s="173">
        <v>0</v>
      </c>
      <c r="Q336" s="173">
        <v>0</v>
      </c>
      <c r="R336" s="175">
        <v>0</v>
      </c>
      <c r="S336" s="176">
        <f>30+31+30</f>
        <v>91</v>
      </c>
      <c r="T336" s="61"/>
      <c r="U336" s="61"/>
      <c r="V336" s="61"/>
      <c r="W336" s="61"/>
      <c r="X336" s="61"/>
      <c r="Y336" s="61"/>
    </row>
    <row r="337" spans="1:25" ht="15.75" customHeight="1">
      <c r="A337" s="162"/>
      <c r="B337" s="163">
        <v>11</v>
      </c>
      <c r="C337" s="36" t="s">
        <v>61</v>
      </c>
      <c r="D337" s="23">
        <v>80.86</v>
      </c>
      <c r="E337" s="28">
        <v>4</v>
      </c>
      <c r="F337" s="164">
        <f t="shared" si="361"/>
        <v>29756.48</v>
      </c>
      <c r="G337" s="29">
        <v>0</v>
      </c>
      <c r="H337" s="165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f t="shared" ref="M337:M338" si="369">+D337*E337*31</f>
        <v>10026.64</v>
      </c>
      <c r="N337" s="29">
        <f>+D337*E337*31</f>
        <v>10026.64</v>
      </c>
      <c r="O337" s="29">
        <f t="shared" ref="O337:O338" si="370">+D337*E337*30</f>
        <v>9703.2000000000007</v>
      </c>
      <c r="P337" s="29">
        <v>0</v>
      </c>
      <c r="Q337" s="29">
        <v>0</v>
      </c>
      <c r="R337" s="166">
        <v>0</v>
      </c>
      <c r="S337" s="167">
        <f>31+31+30</f>
        <v>92</v>
      </c>
      <c r="T337" s="16"/>
      <c r="U337" s="16"/>
      <c r="V337" s="16"/>
      <c r="W337" s="16"/>
      <c r="X337" s="16"/>
      <c r="Y337" s="16"/>
    </row>
    <row r="338" spans="1:25" ht="15.75" customHeight="1">
      <c r="A338" s="162"/>
      <c r="B338" s="163">
        <v>11</v>
      </c>
      <c r="C338" s="36" t="s">
        <v>61</v>
      </c>
      <c r="D338" s="23">
        <v>80.86</v>
      </c>
      <c r="E338" s="28">
        <v>1</v>
      </c>
      <c r="F338" s="164">
        <f t="shared" si="361"/>
        <v>5498.48</v>
      </c>
      <c r="G338" s="29">
        <v>0</v>
      </c>
      <c r="H338" s="165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f t="shared" si="369"/>
        <v>2506.66</v>
      </c>
      <c r="N338" s="29">
        <f>+D338*E338*7</f>
        <v>566.02</v>
      </c>
      <c r="O338" s="29">
        <f t="shared" si="370"/>
        <v>2425.8000000000002</v>
      </c>
      <c r="P338" s="29">
        <v>0</v>
      </c>
      <c r="Q338" s="29">
        <v>0</v>
      </c>
      <c r="R338" s="166">
        <v>0</v>
      </c>
      <c r="S338" s="167">
        <f>7+31+30</f>
        <v>68</v>
      </c>
      <c r="T338" s="16"/>
      <c r="U338" s="16"/>
      <c r="V338" s="16"/>
      <c r="W338" s="16"/>
      <c r="X338" s="16"/>
      <c r="Y338" s="16"/>
    </row>
    <row r="339" spans="1:25" ht="14.25" customHeight="1">
      <c r="A339" s="162"/>
      <c r="B339" s="163">
        <v>9</v>
      </c>
      <c r="C339" s="36" t="s">
        <v>61</v>
      </c>
      <c r="D339" s="23">
        <v>80.86</v>
      </c>
      <c r="E339" s="28">
        <v>1</v>
      </c>
      <c r="F339" s="164">
        <f t="shared" si="361"/>
        <v>17142.32</v>
      </c>
      <c r="G339" s="29">
        <f>E339*D339*31</f>
        <v>2506.66</v>
      </c>
      <c r="H339" s="165">
        <f>E339*D339*28</f>
        <v>2264.08</v>
      </c>
      <c r="I339" s="29">
        <f>E339*D339*31</f>
        <v>2506.66</v>
      </c>
      <c r="J339" s="29">
        <f>E339*D339*30</f>
        <v>2425.8000000000002</v>
      </c>
      <c r="K339" s="29">
        <f>E339*D339*31</f>
        <v>2506.66</v>
      </c>
      <c r="L339" s="29">
        <f>E339*D339*30</f>
        <v>2425.8000000000002</v>
      </c>
      <c r="M339" s="29">
        <f>E339*D339*31</f>
        <v>2506.66</v>
      </c>
      <c r="N339" s="29">
        <v>0</v>
      </c>
      <c r="O339" s="29">
        <v>0</v>
      </c>
      <c r="P339" s="29">
        <v>0</v>
      </c>
      <c r="Q339" s="29">
        <v>0</v>
      </c>
      <c r="R339" s="166">
        <v>0</v>
      </c>
      <c r="S339" s="167">
        <v>212</v>
      </c>
      <c r="T339" s="16"/>
      <c r="U339" s="16"/>
      <c r="V339" s="16"/>
      <c r="W339" s="16"/>
      <c r="X339" s="16"/>
      <c r="Y339" s="16"/>
    </row>
    <row r="340" spans="1:25" ht="15.75" customHeight="1">
      <c r="A340" s="162"/>
      <c r="B340" s="257">
        <v>1</v>
      </c>
      <c r="C340" s="37" t="s">
        <v>37</v>
      </c>
      <c r="D340" s="38">
        <v>71.400000000000006</v>
      </c>
      <c r="E340" s="39">
        <v>1</v>
      </c>
      <c r="F340" s="294">
        <f t="shared" si="361"/>
        <v>5355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f>+D340*E340*75</f>
        <v>5355</v>
      </c>
      <c r="P340" s="29">
        <v>0</v>
      </c>
      <c r="Q340" s="29">
        <v>0</v>
      </c>
      <c r="R340" s="166">
        <v>0</v>
      </c>
      <c r="S340" s="167">
        <f>14+31+30</f>
        <v>75</v>
      </c>
      <c r="T340" s="16"/>
      <c r="U340" s="16"/>
      <c r="V340" s="16"/>
      <c r="W340" s="16"/>
      <c r="X340" s="16"/>
      <c r="Y340" s="16"/>
    </row>
    <row r="341" spans="1:25" ht="15.75" customHeight="1">
      <c r="A341" s="162"/>
      <c r="B341" s="257">
        <v>1</v>
      </c>
      <c r="C341" s="37" t="s">
        <v>37</v>
      </c>
      <c r="D341" s="38">
        <v>71.400000000000006</v>
      </c>
      <c r="E341" s="39">
        <v>8</v>
      </c>
      <c r="F341" s="294">
        <f t="shared" si="361"/>
        <v>87393.600000000006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f t="shared" ref="N341:N349" si="371">+D341*E341*31</f>
        <v>17707.2</v>
      </c>
      <c r="O341" s="29">
        <f t="shared" ref="O341:O349" si="372">+D341*E341*30</f>
        <v>17136</v>
      </c>
      <c r="P341" s="29">
        <f t="shared" ref="P341:P349" si="373">+D341*E341*31</f>
        <v>17707.2</v>
      </c>
      <c r="Q341" s="29">
        <f t="shared" ref="Q341:Q349" si="374">+D341*E341*30</f>
        <v>17136</v>
      </c>
      <c r="R341" s="166">
        <f t="shared" ref="R341:R349" si="375">+D341*E341*31</f>
        <v>17707.2</v>
      </c>
      <c r="S341" s="167">
        <f t="shared" ref="S341:S349" si="376">31+30+31+30+31</f>
        <v>153</v>
      </c>
      <c r="T341" s="16"/>
      <c r="U341" s="16"/>
      <c r="V341" s="16"/>
      <c r="W341" s="16"/>
      <c r="X341" s="16"/>
      <c r="Y341" s="16"/>
    </row>
    <row r="342" spans="1:25" ht="15.75" customHeight="1">
      <c r="A342" s="162"/>
      <c r="B342" s="163">
        <v>2</v>
      </c>
      <c r="C342" s="36" t="s">
        <v>74</v>
      </c>
      <c r="D342" s="23">
        <v>73.59</v>
      </c>
      <c r="E342" s="28">
        <v>1</v>
      </c>
      <c r="F342" s="164">
        <f t="shared" si="361"/>
        <v>11259.27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f t="shared" si="371"/>
        <v>2281.29</v>
      </c>
      <c r="O342" s="29">
        <f t="shared" si="372"/>
        <v>2207.7000000000003</v>
      </c>
      <c r="P342" s="29">
        <f t="shared" si="373"/>
        <v>2281.29</v>
      </c>
      <c r="Q342" s="29">
        <f t="shared" si="374"/>
        <v>2207.7000000000003</v>
      </c>
      <c r="R342" s="166">
        <f t="shared" si="375"/>
        <v>2281.29</v>
      </c>
      <c r="S342" s="167">
        <f t="shared" si="376"/>
        <v>153</v>
      </c>
      <c r="T342" s="16"/>
      <c r="U342" s="16"/>
      <c r="V342" s="16"/>
      <c r="W342" s="16"/>
      <c r="X342" s="16"/>
      <c r="Y342" s="16"/>
    </row>
    <row r="343" spans="1:25" ht="15.75" customHeight="1">
      <c r="A343" s="162"/>
      <c r="B343" s="163">
        <v>3</v>
      </c>
      <c r="C343" s="36" t="s">
        <v>42</v>
      </c>
      <c r="D343" s="23">
        <v>74.63</v>
      </c>
      <c r="E343" s="28">
        <v>1</v>
      </c>
      <c r="F343" s="164">
        <f t="shared" si="361"/>
        <v>11418.39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f t="shared" si="371"/>
        <v>2313.5299999999997</v>
      </c>
      <c r="O343" s="29">
        <f t="shared" si="372"/>
        <v>2238.8999999999996</v>
      </c>
      <c r="P343" s="29">
        <f t="shared" si="373"/>
        <v>2313.5299999999997</v>
      </c>
      <c r="Q343" s="29">
        <f t="shared" si="374"/>
        <v>2238.8999999999996</v>
      </c>
      <c r="R343" s="166">
        <f t="shared" si="375"/>
        <v>2313.5299999999997</v>
      </c>
      <c r="S343" s="167">
        <f t="shared" si="376"/>
        <v>153</v>
      </c>
      <c r="T343" s="16"/>
      <c r="U343" s="16"/>
      <c r="V343" s="16"/>
      <c r="W343" s="16"/>
      <c r="X343" s="16"/>
      <c r="Y343" s="16"/>
    </row>
    <row r="344" spans="1:25" ht="15.75" customHeight="1">
      <c r="A344" s="162"/>
      <c r="B344" s="257">
        <v>4</v>
      </c>
      <c r="C344" s="36" t="s">
        <v>38</v>
      </c>
      <c r="D344" s="23">
        <v>71.400000000000006</v>
      </c>
      <c r="E344" s="28">
        <v>7</v>
      </c>
      <c r="F344" s="164">
        <f t="shared" si="361"/>
        <v>76469.400000000009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f t="shared" si="371"/>
        <v>15493.800000000003</v>
      </c>
      <c r="O344" s="29">
        <f t="shared" si="372"/>
        <v>14994.000000000002</v>
      </c>
      <c r="P344" s="29">
        <f t="shared" si="373"/>
        <v>15493.800000000003</v>
      </c>
      <c r="Q344" s="29">
        <f t="shared" si="374"/>
        <v>14994.000000000002</v>
      </c>
      <c r="R344" s="166">
        <f t="shared" si="375"/>
        <v>15493.800000000003</v>
      </c>
      <c r="S344" s="167">
        <f t="shared" si="376"/>
        <v>153</v>
      </c>
      <c r="T344" s="16"/>
      <c r="U344" s="16"/>
      <c r="V344" s="16"/>
      <c r="W344" s="16"/>
      <c r="X344" s="16"/>
      <c r="Y344" s="16"/>
    </row>
    <row r="345" spans="1:25" ht="15.75" customHeight="1">
      <c r="A345" s="162"/>
      <c r="B345" s="163">
        <v>5</v>
      </c>
      <c r="C345" s="36" t="s">
        <v>75</v>
      </c>
      <c r="D345" s="23">
        <v>72.540000000000006</v>
      </c>
      <c r="E345" s="28">
        <v>2</v>
      </c>
      <c r="F345" s="164">
        <f t="shared" si="361"/>
        <v>22197.24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f t="shared" si="371"/>
        <v>4497.4800000000005</v>
      </c>
      <c r="O345" s="29">
        <f t="shared" si="372"/>
        <v>4352.4000000000005</v>
      </c>
      <c r="P345" s="29">
        <f t="shared" si="373"/>
        <v>4497.4800000000005</v>
      </c>
      <c r="Q345" s="29">
        <f t="shared" si="374"/>
        <v>4352.4000000000005</v>
      </c>
      <c r="R345" s="166">
        <f t="shared" si="375"/>
        <v>4497.4800000000005</v>
      </c>
      <c r="S345" s="167">
        <f t="shared" si="376"/>
        <v>153</v>
      </c>
      <c r="T345" s="16"/>
      <c r="U345" s="16"/>
      <c r="V345" s="16"/>
      <c r="W345" s="16"/>
      <c r="X345" s="16"/>
      <c r="Y345" s="16"/>
    </row>
    <row r="346" spans="1:25" ht="15.75" customHeight="1">
      <c r="A346" s="162"/>
      <c r="B346" s="163">
        <v>6</v>
      </c>
      <c r="C346" s="36" t="s">
        <v>45</v>
      </c>
      <c r="D346" s="23">
        <v>78.25</v>
      </c>
      <c r="E346" s="28">
        <v>2</v>
      </c>
      <c r="F346" s="164">
        <f t="shared" si="361"/>
        <v>23944.5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f t="shared" si="371"/>
        <v>4851.5</v>
      </c>
      <c r="O346" s="29">
        <f t="shared" si="372"/>
        <v>4695</v>
      </c>
      <c r="P346" s="29">
        <f t="shared" si="373"/>
        <v>4851.5</v>
      </c>
      <c r="Q346" s="29">
        <f t="shared" si="374"/>
        <v>4695</v>
      </c>
      <c r="R346" s="166">
        <f t="shared" si="375"/>
        <v>4851.5</v>
      </c>
      <c r="S346" s="167">
        <f t="shared" si="376"/>
        <v>153</v>
      </c>
      <c r="T346" s="16"/>
      <c r="U346" s="16"/>
      <c r="V346" s="16"/>
      <c r="W346" s="16"/>
      <c r="X346" s="16"/>
      <c r="Y346" s="16"/>
    </row>
    <row r="347" spans="1:25" ht="15.75" customHeight="1">
      <c r="A347" s="162"/>
      <c r="B347" s="257">
        <v>7</v>
      </c>
      <c r="C347" s="36" t="s">
        <v>76</v>
      </c>
      <c r="D347" s="23">
        <v>72.540000000000006</v>
      </c>
      <c r="E347" s="28">
        <v>1</v>
      </c>
      <c r="F347" s="164">
        <f t="shared" si="361"/>
        <v>11098.62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f t="shared" si="371"/>
        <v>2248.7400000000002</v>
      </c>
      <c r="O347" s="29">
        <f t="shared" si="372"/>
        <v>2176.2000000000003</v>
      </c>
      <c r="P347" s="29">
        <f t="shared" si="373"/>
        <v>2248.7400000000002</v>
      </c>
      <c r="Q347" s="29">
        <f t="shared" si="374"/>
        <v>2176.2000000000003</v>
      </c>
      <c r="R347" s="166">
        <f t="shared" si="375"/>
        <v>2248.7400000000002</v>
      </c>
      <c r="S347" s="167">
        <f t="shared" si="376"/>
        <v>153</v>
      </c>
      <c r="T347" s="16"/>
      <c r="U347" s="16"/>
      <c r="V347" s="16"/>
      <c r="W347" s="16"/>
      <c r="X347" s="16"/>
      <c r="Y347" s="16"/>
    </row>
    <row r="348" spans="1:25" ht="15.75" customHeight="1">
      <c r="A348" s="162"/>
      <c r="B348" s="163">
        <v>8</v>
      </c>
      <c r="C348" s="36" t="s">
        <v>77</v>
      </c>
      <c r="D348" s="23">
        <v>71.400000000000006</v>
      </c>
      <c r="E348" s="28">
        <v>4</v>
      </c>
      <c r="F348" s="164">
        <f t="shared" si="361"/>
        <v>43696.800000000003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f t="shared" si="371"/>
        <v>8853.6</v>
      </c>
      <c r="O348" s="29">
        <f t="shared" si="372"/>
        <v>8568</v>
      </c>
      <c r="P348" s="29">
        <f t="shared" si="373"/>
        <v>8853.6</v>
      </c>
      <c r="Q348" s="29">
        <f t="shared" si="374"/>
        <v>8568</v>
      </c>
      <c r="R348" s="166">
        <f t="shared" si="375"/>
        <v>8853.6</v>
      </c>
      <c r="S348" s="167">
        <f t="shared" si="376"/>
        <v>153</v>
      </c>
      <c r="T348" s="16"/>
      <c r="U348" s="16"/>
      <c r="V348" s="16"/>
      <c r="W348" s="16"/>
      <c r="X348" s="16"/>
      <c r="Y348" s="16"/>
    </row>
    <row r="349" spans="1:25" ht="14.25" customHeight="1">
      <c r="A349" s="162"/>
      <c r="B349" s="163">
        <v>9</v>
      </c>
      <c r="C349" s="36" t="s">
        <v>61</v>
      </c>
      <c r="D349" s="23">
        <v>80.86</v>
      </c>
      <c r="E349" s="28">
        <v>1</v>
      </c>
      <c r="F349" s="164">
        <f t="shared" si="361"/>
        <v>12371.58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f t="shared" si="371"/>
        <v>2506.66</v>
      </c>
      <c r="O349" s="29">
        <f t="shared" si="372"/>
        <v>2425.8000000000002</v>
      </c>
      <c r="P349" s="29">
        <f t="shared" si="373"/>
        <v>2506.66</v>
      </c>
      <c r="Q349" s="29">
        <f t="shared" si="374"/>
        <v>2425.8000000000002</v>
      </c>
      <c r="R349" s="166">
        <f t="shared" si="375"/>
        <v>2506.66</v>
      </c>
      <c r="S349" s="167">
        <f t="shared" si="376"/>
        <v>153</v>
      </c>
      <c r="T349" s="16"/>
      <c r="U349" s="16"/>
      <c r="V349" s="16"/>
      <c r="W349" s="16"/>
      <c r="X349" s="16"/>
      <c r="Y349" s="16"/>
    </row>
    <row r="350" spans="1:25" ht="15" customHeight="1">
      <c r="A350" s="94"/>
      <c r="B350" s="232"/>
      <c r="C350" s="331" t="s">
        <v>133</v>
      </c>
      <c r="D350" s="332"/>
      <c r="E350" s="333"/>
      <c r="F350" s="233">
        <f>741393-SUM(F326:F349)+147569</f>
        <v>66315.539999999921</v>
      </c>
      <c r="G350" s="348"/>
      <c r="H350" s="305"/>
      <c r="I350" s="348"/>
      <c r="J350" s="234"/>
      <c r="K350" s="236"/>
      <c r="L350" s="236"/>
      <c r="M350" s="236"/>
      <c r="N350" s="236"/>
      <c r="O350" s="236"/>
      <c r="P350" s="236"/>
      <c r="Q350" s="236"/>
      <c r="R350" s="237">
        <f>F350</f>
        <v>66315.539999999921</v>
      </c>
      <c r="S350" s="81"/>
      <c r="T350" s="81"/>
    </row>
    <row r="351" spans="1:25" ht="26.25" customHeight="1">
      <c r="A351" s="94"/>
      <c r="B351" s="349"/>
      <c r="C351" s="470" t="s">
        <v>98</v>
      </c>
      <c r="D351" s="426"/>
      <c r="E351" s="334"/>
      <c r="F351" s="335"/>
      <c r="G351" s="337"/>
      <c r="H351" s="337"/>
      <c r="I351" s="336"/>
      <c r="J351" s="336"/>
      <c r="K351" s="336"/>
      <c r="L351" s="336"/>
      <c r="M351" s="336"/>
      <c r="N351" s="336"/>
      <c r="O351" s="336"/>
      <c r="P351" s="336"/>
      <c r="Q351" s="336"/>
      <c r="R351" s="338"/>
      <c r="S351" s="81"/>
      <c r="T351" s="81"/>
    </row>
    <row r="352" spans="1:25" ht="26.25" customHeight="1">
      <c r="A352" s="94"/>
      <c r="B352" s="96"/>
      <c r="C352" s="458" t="s">
        <v>141</v>
      </c>
      <c r="D352" s="415"/>
      <c r="E352" s="350">
        <f>SUM(E354)</f>
        <v>0</v>
      </c>
      <c r="F352" s="247">
        <f>SUM(F354:F355)</f>
        <v>0</v>
      </c>
      <c r="G352" s="351">
        <f t="shared" ref="G352:Q352" si="377">SUM(G354)</f>
        <v>0</v>
      </c>
      <c r="H352" s="351">
        <f t="shared" si="377"/>
        <v>0</v>
      </c>
      <c r="I352" s="351">
        <f t="shared" si="377"/>
        <v>0</v>
      </c>
      <c r="J352" s="351">
        <f t="shared" si="377"/>
        <v>0</v>
      </c>
      <c r="K352" s="351">
        <f t="shared" si="377"/>
        <v>0</v>
      </c>
      <c r="L352" s="351">
        <f t="shared" si="377"/>
        <v>0</v>
      </c>
      <c r="M352" s="351">
        <f t="shared" si="377"/>
        <v>0</v>
      </c>
      <c r="N352" s="351">
        <f t="shared" si="377"/>
        <v>0</v>
      </c>
      <c r="O352" s="351">
        <f t="shared" si="377"/>
        <v>0</v>
      </c>
      <c r="P352" s="351">
        <f t="shared" si="377"/>
        <v>0</v>
      </c>
      <c r="Q352" s="351">
        <f t="shared" si="377"/>
        <v>0</v>
      </c>
      <c r="R352" s="352">
        <f>SUM(R354:R355)</f>
        <v>0</v>
      </c>
      <c r="S352" s="81">
        <f>F352-SUM(G352:R352)</f>
        <v>0</v>
      </c>
      <c r="T352" s="81"/>
    </row>
    <row r="353" spans="1:25" ht="15" customHeight="1">
      <c r="A353" s="94"/>
      <c r="B353" s="243"/>
      <c r="C353" s="245"/>
      <c r="D353" s="245"/>
      <c r="E353" s="353"/>
      <c r="F353" s="247">
        <f>SUM(F354)</f>
        <v>0</v>
      </c>
      <c r="G353" s="354"/>
      <c r="H353" s="354"/>
      <c r="I353" s="354"/>
      <c r="J353" s="354"/>
      <c r="K353" s="354"/>
      <c r="L353" s="354"/>
      <c r="M353" s="354"/>
      <c r="N353" s="354"/>
      <c r="O353" s="354"/>
      <c r="P353" s="354"/>
      <c r="Q353" s="354"/>
      <c r="R353" s="355"/>
      <c r="S353" s="81"/>
      <c r="T353" s="81"/>
    </row>
    <row r="354" spans="1:25" ht="15" customHeight="1">
      <c r="A354" s="94"/>
      <c r="B354" s="163"/>
      <c r="C354" s="36"/>
      <c r="D354" s="23"/>
      <c r="E354" s="28">
        <v>0</v>
      </c>
      <c r="F354" s="164">
        <f>+E354*S354*D354</f>
        <v>0</v>
      </c>
      <c r="G354" s="29">
        <f>E354*D354*31</f>
        <v>0</v>
      </c>
      <c r="H354" s="165">
        <f>E354*D354*28</f>
        <v>0</v>
      </c>
      <c r="I354" s="29">
        <f>E354*D354*31</f>
        <v>0</v>
      </c>
      <c r="J354" s="29">
        <f>E354*D354*30</f>
        <v>0</v>
      </c>
      <c r="K354" s="29">
        <f>E354*D354*31</f>
        <v>0</v>
      </c>
      <c r="L354" s="29">
        <f>E354*D354*30</f>
        <v>0</v>
      </c>
      <c r="M354" s="29">
        <f>E354*D354*31</f>
        <v>0</v>
      </c>
      <c r="N354" s="29">
        <v>0</v>
      </c>
      <c r="O354" s="29">
        <v>0</v>
      </c>
      <c r="P354" s="29">
        <v>0</v>
      </c>
      <c r="Q354" s="29">
        <v>0</v>
      </c>
      <c r="R354" s="166">
        <v>0</v>
      </c>
      <c r="S354" s="81"/>
      <c r="T354" s="81"/>
    </row>
    <row r="355" spans="1:25" ht="15" customHeight="1">
      <c r="A355" s="94"/>
      <c r="B355" s="232"/>
      <c r="C355" s="331" t="s">
        <v>133</v>
      </c>
      <c r="D355" s="332"/>
      <c r="E355" s="333"/>
      <c r="F355" s="233">
        <f>SUM(F354)</f>
        <v>0</v>
      </c>
      <c r="G355" s="234"/>
      <c r="H355" s="305"/>
      <c r="I355" s="236"/>
      <c r="J355" s="236"/>
      <c r="K355" s="236"/>
      <c r="L355" s="236"/>
      <c r="M355" s="236"/>
      <c r="N355" s="236"/>
      <c r="O355" s="236"/>
      <c r="P355" s="236"/>
      <c r="Q355" s="236"/>
      <c r="R355" s="237">
        <f>F355</f>
        <v>0</v>
      </c>
      <c r="S355" s="81"/>
      <c r="T355" s="81"/>
    </row>
    <row r="356" spans="1:25" ht="30.75" customHeight="1">
      <c r="A356" s="94"/>
      <c r="B356" s="307"/>
      <c r="C356" s="470" t="s">
        <v>78</v>
      </c>
      <c r="D356" s="426"/>
      <c r="E356" s="334"/>
      <c r="F356" s="335"/>
      <c r="G356" s="336"/>
      <c r="H356" s="337"/>
      <c r="I356" s="336"/>
      <c r="J356" s="336"/>
      <c r="K356" s="336"/>
      <c r="L356" s="336"/>
      <c r="M356" s="336"/>
      <c r="N356" s="336"/>
      <c r="O356" s="336"/>
      <c r="P356" s="336"/>
      <c r="Q356" s="336"/>
      <c r="R356" s="338"/>
      <c r="S356" s="81"/>
    </row>
    <row r="357" spans="1:25" ht="29.25" customHeight="1">
      <c r="A357" s="94"/>
      <c r="B357" s="206"/>
      <c r="C357" s="458" t="s">
        <v>142</v>
      </c>
      <c r="D357" s="415"/>
      <c r="E357" s="339">
        <f>SUM(E360:E425)</f>
        <v>247</v>
      </c>
      <c r="F357" s="208">
        <f>SUM(F360:F426)</f>
        <v>3142404</v>
      </c>
      <c r="G357" s="209">
        <f t="shared" ref="G357:Q357" si="378">SUM(G360:G425)</f>
        <v>246897.32999999993</v>
      </c>
      <c r="H357" s="209">
        <f t="shared" si="378"/>
        <v>233364.60000000003</v>
      </c>
      <c r="I357" s="209">
        <f t="shared" si="378"/>
        <v>254252.24999999991</v>
      </c>
      <c r="J357" s="209">
        <f t="shared" si="378"/>
        <v>246147.30000000008</v>
      </c>
      <c r="K357" s="209">
        <f t="shared" si="378"/>
        <v>279877.40999999992</v>
      </c>
      <c r="L357" s="209">
        <f t="shared" si="378"/>
        <v>257989.14000000007</v>
      </c>
      <c r="M357" s="209">
        <f t="shared" si="378"/>
        <v>262426.46999999997</v>
      </c>
      <c r="N357" s="209">
        <f t="shared" si="378"/>
        <v>244985.48999999993</v>
      </c>
      <c r="O357" s="209">
        <f t="shared" si="378"/>
        <v>238867.20000000004</v>
      </c>
      <c r="P357" s="209">
        <f t="shared" si="378"/>
        <v>217913.87999999995</v>
      </c>
      <c r="Q357" s="209">
        <f t="shared" si="378"/>
        <v>210884.40000000005</v>
      </c>
      <c r="R357" s="210">
        <f>SUM(R360:R426)</f>
        <v>448798.52999999939</v>
      </c>
      <c r="S357" s="81">
        <f>F357-SUM(G357:R357)</f>
        <v>0</v>
      </c>
    </row>
    <row r="358" spans="1:25" ht="15.75" customHeight="1">
      <c r="A358" s="94"/>
      <c r="B358" s="356"/>
      <c r="C358" s="357"/>
      <c r="D358" s="358"/>
      <c r="E358" s="339"/>
      <c r="F358" s="208">
        <f>SUM(F360:F425)</f>
        <v>2911519.3500000006</v>
      </c>
      <c r="G358" s="209"/>
      <c r="H358" s="209"/>
      <c r="I358" s="209"/>
      <c r="J358" s="209"/>
      <c r="K358" s="209"/>
      <c r="L358" s="209"/>
      <c r="M358" s="209"/>
      <c r="N358" s="351"/>
      <c r="O358" s="359"/>
      <c r="P358" s="351"/>
      <c r="Q358" s="351"/>
      <c r="R358" s="210"/>
      <c r="S358" s="81"/>
    </row>
    <row r="359" spans="1:25" ht="15.75" customHeight="1">
      <c r="A359" s="94"/>
      <c r="B359" s="168"/>
      <c r="C359" s="157"/>
      <c r="D359" s="344"/>
      <c r="E359" s="344" t="s">
        <v>131</v>
      </c>
      <c r="F359" s="345">
        <v>0</v>
      </c>
      <c r="G359" s="218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9"/>
      <c r="S359" s="81"/>
    </row>
    <row r="360" spans="1:25" ht="15.75" customHeight="1">
      <c r="A360" s="162"/>
      <c r="B360" s="257">
        <v>1</v>
      </c>
      <c r="C360" s="48" t="s">
        <v>36</v>
      </c>
      <c r="D360" s="38">
        <v>72.540000000000006</v>
      </c>
      <c r="E360" s="45">
        <v>30</v>
      </c>
      <c r="F360" s="294">
        <f t="shared" ref="F360:F425" si="379">+E360*S360*D360</f>
        <v>461354.4</v>
      </c>
      <c r="G360" s="29">
        <f t="shared" ref="G360:G362" si="380">E360*D360*31</f>
        <v>67462.200000000012</v>
      </c>
      <c r="H360" s="165">
        <f>E360*D360*28</f>
        <v>60933.600000000006</v>
      </c>
      <c r="I360" s="29">
        <f>E360*D360*31</f>
        <v>67462.200000000012</v>
      </c>
      <c r="J360" s="29">
        <f>E360*D360*30</f>
        <v>65286.000000000007</v>
      </c>
      <c r="K360" s="29">
        <f>E360*D360*31</f>
        <v>67462.200000000012</v>
      </c>
      <c r="L360" s="29">
        <f>E360*D360*30</f>
        <v>65286.000000000007</v>
      </c>
      <c r="M360" s="29">
        <f>E360*D360*31</f>
        <v>67462.200000000012</v>
      </c>
      <c r="N360" s="29">
        <v>0</v>
      </c>
      <c r="O360" s="29">
        <v>0</v>
      </c>
      <c r="P360" s="29">
        <v>0</v>
      </c>
      <c r="Q360" s="29">
        <v>0</v>
      </c>
      <c r="R360" s="166">
        <v>0</v>
      </c>
      <c r="S360" s="167">
        <v>212</v>
      </c>
      <c r="T360" s="16"/>
      <c r="U360" s="16"/>
      <c r="V360" s="16"/>
      <c r="W360" s="16"/>
      <c r="X360" s="16"/>
      <c r="Y360" s="16"/>
    </row>
    <row r="361" spans="1:25" ht="15.75" customHeight="1">
      <c r="A361" s="162"/>
      <c r="B361" s="257">
        <v>1</v>
      </c>
      <c r="C361" s="48" t="s">
        <v>36</v>
      </c>
      <c r="D361" s="38">
        <v>72.540000000000006</v>
      </c>
      <c r="E361" s="45">
        <v>1</v>
      </c>
      <c r="F361" s="294">
        <f t="shared" si="379"/>
        <v>2248.7400000000002</v>
      </c>
      <c r="G361" s="29">
        <f t="shared" si="380"/>
        <v>2248.7400000000002</v>
      </c>
      <c r="H361" s="165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0</v>
      </c>
      <c r="R361" s="166">
        <v>0</v>
      </c>
      <c r="S361" s="167">
        <f>31</f>
        <v>31</v>
      </c>
      <c r="T361" s="16"/>
      <c r="U361" s="16"/>
      <c r="V361" s="16"/>
      <c r="W361" s="16"/>
      <c r="X361" s="16"/>
      <c r="Y361" s="16"/>
    </row>
    <row r="362" spans="1:25" ht="15.75" customHeight="1">
      <c r="A362" s="162"/>
      <c r="B362" s="257">
        <v>1</v>
      </c>
      <c r="C362" s="48" t="s">
        <v>36</v>
      </c>
      <c r="D362" s="38">
        <v>72.540000000000006</v>
      </c>
      <c r="E362" s="45">
        <v>1</v>
      </c>
      <c r="F362" s="294">
        <f t="shared" si="379"/>
        <v>2248.7400000000002</v>
      </c>
      <c r="G362" s="29">
        <f t="shared" si="380"/>
        <v>2248.7400000000002</v>
      </c>
      <c r="H362" s="165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166">
        <v>0</v>
      </c>
      <c r="S362" s="167">
        <v>31</v>
      </c>
      <c r="T362" s="16"/>
      <c r="U362" s="16"/>
      <c r="V362" s="16"/>
      <c r="W362" s="16"/>
      <c r="X362" s="16"/>
      <c r="Y362" s="16"/>
    </row>
    <row r="363" spans="1:25" ht="15.75" customHeight="1">
      <c r="A363" s="162"/>
      <c r="B363" s="257">
        <v>1</v>
      </c>
      <c r="C363" s="48" t="s">
        <v>36</v>
      </c>
      <c r="D363" s="38">
        <v>72.540000000000006</v>
      </c>
      <c r="E363" s="45">
        <v>2</v>
      </c>
      <c r="F363" s="294">
        <f t="shared" si="379"/>
        <v>0</v>
      </c>
      <c r="G363" s="29">
        <v>0</v>
      </c>
      <c r="H363" s="165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166">
        <v>0</v>
      </c>
      <c r="S363" s="167">
        <v>0</v>
      </c>
      <c r="T363" s="16"/>
      <c r="U363" s="16"/>
      <c r="V363" s="16"/>
      <c r="W363" s="16"/>
      <c r="X363" s="16"/>
      <c r="Y363" s="16"/>
    </row>
    <row r="364" spans="1:25" ht="15.75" customHeight="1">
      <c r="A364" s="162"/>
      <c r="B364" s="163">
        <v>2</v>
      </c>
      <c r="C364" s="50" t="s">
        <v>79</v>
      </c>
      <c r="D364" s="23">
        <v>73.59</v>
      </c>
      <c r="E364" s="28">
        <v>2</v>
      </c>
      <c r="F364" s="164">
        <f t="shared" si="379"/>
        <v>31202.16</v>
      </c>
      <c r="G364" s="29">
        <f t="shared" ref="G364:G365" si="381">E364*D364*31</f>
        <v>4562.58</v>
      </c>
      <c r="H364" s="165">
        <f t="shared" ref="H364:H365" si="382">E364*D364*28</f>
        <v>4121.04</v>
      </c>
      <c r="I364" s="29">
        <f t="shared" ref="I364:I365" si="383">E364*D364*31</f>
        <v>4562.58</v>
      </c>
      <c r="J364" s="29">
        <f t="shared" ref="J364:J365" si="384">E364*D364*30</f>
        <v>4415.4000000000005</v>
      </c>
      <c r="K364" s="29">
        <f t="shared" ref="K364:K365" si="385">E364*D364*31</f>
        <v>4562.58</v>
      </c>
      <c r="L364" s="29">
        <f t="shared" ref="L364:L365" si="386">E364*D364*30</f>
        <v>4415.4000000000005</v>
      </c>
      <c r="M364" s="29">
        <f t="shared" ref="M364:M365" si="387">E364*D364*31</f>
        <v>4562.58</v>
      </c>
      <c r="N364" s="29">
        <v>0</v>
      </c>
      <c r="O364" s="29">
        <v>0</v>
      </c>
      <c r="P364" s="29">
        <v>0</v>
      </c>
      <c r="Q364" s="29">
        <v>0</v>
      </c>
      <c r="R364" s="166">
        <v>0</v>
      </c>
      <c r="S364" s="167">
        <v>212</v>
      </c>
      <c r="T364" s="16"/>
      <c r="U364" s="16"/>
      <c r="V364" s="16"/>
      <c r="W364" s="16"/>
      <c r="X364" s="16"/>
      <c r="Y364" s="16"/>
    </row>
    <row r="365" spans="1:25" ht="15.75" customHeight="1">
      <c r="A365" s="162"/>
      <c r="B365" s="163">
        <v>3</v>
      </c>
      <c r="C365" s="50" t="s">
        <v>80</v>
      </c>
      <c r="D365" s="23">
        <v>71.400000000000006</v>
      </c>
      <c r="E365" s="28">
        <v>28</v>
      </c>
      <c r="F365" s="164">
        <f t="shared" si="379"/>
        <v>423830.4</v>
      </c>
      <c r="G365" s="29">
        <f t="shared" si="381"/>
        <v>61975.200000000012</v>
      </c>
      <c r="H365" s="165">
        <f t="shared" si="382"/>
        <v>55977.600000000006</v>
      </c>
      <c r="I365" s="29">
        <f t="shared" si="383"/>
        <v>61975.200000000012</v>
      </c>
      <c r="J365" s="29">
        <f t="shared" si="384"/>
        <v>59976.000000000007</v>
      </c>
      <c r="K365" s="29">
        <f t="shared" si="385"/>
        <v>61975.200000000012</v>
      </c>
      <c r="L365" s="29">
        <f t="shared" si="386"/>
        <v>59976.000000000007</v>
      </c>
      <c r="M365" s="29">
        <f t="shared" si="387"/>
        <v>61975.200000000012</v>
      </c>
      <c r="N365" s="29">
        <v>0</v>
      </c>
      <c r="O365" s="29">
        <v>0</v>
      </c>
      <c r="P365" s="29">
        <v>0</v>
      </c>
      <c r="Q365" s="29">
        <v>0</v>
      </c>
      <c r="R365" s="166">
        <v>0</v>
      </c>
      <c r="S365" s="167">
        <v>212</v>
      </c>
      <c r="T365" s="16"/>
      <c r="U365" s="16"/>
      <c r="V365" s="16"/>
      <c r="W365" s="16"/>
      <c r="X365" s="16"/>
      <c r="Y365" s="16"/>
    </row>
    <row r="366" spans="1:25" ht="15.75" customHeight="1">
      <c r="A366" s="162"/>
      <c r="B366" s="163">
        <v>3</v>
      </c>
      <c r="C366" s="50" t="s">
        <v>80</v>
      </c>
      <c r="D366" s="23">
        <v>71.400000000000006</v>
      </c>
      <c r="E366" s="28">
        <v>1</v>
      </c>
      <c r="F366" s="164">
        <f t="shared" si="379"/>
        <v>0</v>
      </c>
      <c r="G366" s="29">
        <v>0</v>
      </c>
      <c r="H366" s="165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166">
        <v>0</v>
      </c>
      <c r="S366" s="167">
        <v>0</v>
      </c>
      <c r="T366" s="16"/>
      <c r="U366" s="16"/>
      <c r="V366" s="16"/>
      <c r="W366" s="16"/>
      <c r="X366" s="16"/>
      <c r="Y366" s="16"/>
    </row>
    <row r="367" spans="1:25" ht="15.75" customHeight="1">
      <c r="A367" s="162"/>
      <c r="B367" s="257">
        <v>4</v>
      </c>
      <c r="C367" s="51" t="s">
        <v>40</v>
      </c>
      <c r="D367" s="23">
        <v>71.400000000000006</v>
      </c>
      <c r="E367" s="28">
        <v>2</v>
      </c>
      <c r="F367" s="164">
        <f t="shared" si="379"/>
        <v>30273.600000000002</v>
      </c>
      <c r="G367" s="29">
        <f t="shared" ref="G367:G385" si="388">E367*D367*31</f>
        <v>4426.8</v>
      </c>
      <c r="H367" s="165">
        <f t="shared" ref="H367:H371" si="389">E367*D367*28</f>
        <v>3998.4000000000005</v>
      </c>
      <c r="I367" s="29">
        <f t="shared" ref="I367:I371" si="390">E367*D367*31</f>
        <v>4426.8</v>
      </c>
      <c r="J367" s="29">
        <f t="shared" ref="J367:J371" si="391">E367*D367*30</f>
        <v>4284</v>
      </c>
      <c r="K367" s="29">
        <f t="shared" ref="K367:K371" si="392">E367*D367*31</f>
        <v>4426.8</v>
      </c>
      <c r="L367" s="29">
        <f t="shared" ref="L367:L371" si="393">E367*D367*30</f>
        <v>4284</v>
      </c>
      <c r="M367" s="29">
        <f t="shared" ref="M367:M370" si="394">E367*D367*31</f>
        <v>4426.8</v>
      </c>
      <c r="N367" s="29">
        <v>0</v>
      </c>
      <c r="O367" s="29">
        <v>0</v>
      </c>
      <c r="P367" s="29">
        <v>0</v>
      </c>
      <c r="Q367" s="29">
        <v>0</v>
      </c>
      <c r="R367" s="166">
        <v>0</v>
      </c>
      <c r="S367" s="167">
        <v>212</v>
      </c>
      <c r="T367" s="16"/>
      <c r="U367" s="16"/>
      <c r="V367" s="16"/>
      <c r="W367" s="16"/>
      <c r="X367" s="16"/>
      <c r="Y367" s="16"/>
    </row>
    <row r="368" spans="1:25" ht="15.75" customHeight="1">
      <c r="A368" s="162"/>
      <c r="B368" s="163">
        <v>5</v>
      </c>
      <c r="C368" s="50" t="s">
        <v>81</v>
      </c>
      <c r="D368" s="23">
        <v>71.400000000000006</v>
      </c>
      <c r="E368" s="28">
        <v>1</v>
      </c>
      <c r="F368" s="164">
        <f t="shared" si="379"/>
        <v>15136.800000000001</v>
      </c>
      <c r="G368" s="29">
        <f t="shared" si="388"/>
        <v>2213.4</v>
      </c>
      <c r="H368" s="165">
        <f t="shared" si="389"/>
        <v>1999.2000000000003</v>
      </c>
      <c r="I368" s="29">
        <f t="shared" si="390"/>
        <v>2213.4</v>
      </c>
      <c r="J368" s="29">
        <f t="shared" si="391"/>
        <v>2142</v>
      </c>
      <c r="K368" s="29">
        <f t="shared" si="392"/>
        <v>2213.4</v>
      </c>
      <c r="L368" s="29">
        <f t="shared" si="393"/>
        <v>2142</v>
      </c>
      <c r="M368" s="29">
        <f t="shared" si="394"/>
        <v>2213.4</v>
      </c>
      <c r="N368" s="29">
        <v>0</v>
      </c>
      <c r="O368" s="29">
        <v>0</v>
      </c>
      <c r="P368" s="29">
        <v>0</v>
      </c>
      <c r="Q368" s="29">
        <v>0</v>
      </c>
      <c r="R368" s="166">
        <v>0</v>
      </c>
      <c r="S368" s="167">
        <v>212</v>
      </c>
      <c r="T368" s="16"/>
      <c r="U368" s="16"/>
      <c r="V368" s="16"/>
      <c r="W368" s="16"/>
      <c r="X368" s="16"/>
      <c r="Y368" s="16"/>
    </row>
    <row r="369" spans="1:25" ht="15.75" customHeight="1">
      <c r="A369" s="162"/>
      <c r="B369" s="163">
        <v>6</v>
      </c>
      <c r="C369" s="50" t="s">
        <v>82</v>
      </c>
      <c r="D369" s="23">
        <v>71.400000000000006</v>
      </c>
      <c r="E369" s="28">
        <v>1</v>
      </c>
      <c r="F369" s="164">
        <f t="shared" si="379"/>
        <v>15136.800000000001</v>
      </c>
      <c r="G369" s="29">
        <f t="shared" si="388"/>
        <v>2213.4</v>
      </c>
      <c r="H369" s="165">
        <f t="shared" si="389"/>
        <v>1999.2000000000003</v>
      </c>
      <c r="I369" s="29">
        <f t="shared" si="390"/>
        <v>2213.4</v>
      </c>
      <c r="J369" s="29">
        <f t="shared" si="391"/>
        <v>2142</v>
      </c>
      <c r="K369" s="29">
        <f t="shared" si="392"/>
        <v>2213.4</v>
      </c>
      <c r="L369" s="29">
        <f t="shared" si="393"/>
        <v>2142</v>
      </c>
      <c r="M369" s="29">
        <f t="shared" si="394"/>
        <v>2213.4</v>
      </c>
      <c r="N369" s="29">
        <v>0</v>
      </c>
      <c r="O369" s="29">
        <v>0</v>
      </c>
      <c r="P369" s="29">
        <v>0</v>
      </c>
      <c r="Q369" s="29">
        <v>0</v>
      </c>
      <c r="R369" s="166">
        <v>0</v>
      </c>
      <c r="S369" s="167">
        <v>212</v>
      </c>
      <c r="T369" s="16"/>
      <c r="U369" s="16"/>
      <c r="V369" s="16"/>
      <c r="W369" s="16"/>
      <c r="X369" s="16"/>
      <c r="Y369" s="16"/>
    </row>
    <row r="370" spans="1:25" ht="15.75" customHeight="1">
      <c r="A370" s="162"/>
      <c r="B370" s="257">
        <v>7</v>
      </c>
      <c r="C370" s="50" t="s">
        <v>37</v>
      </c>
      <c r="D370" s="23">
        <v>71.400000000000006</v>
      </c>
      <c r="E370" s="28">
        <v>7</v>
      </c>
      <c r="F370" s="164">
        <f t="shared" si="379"/>
        <v>105957.6</v>
      </c>
      <c r="G370" s="29">
        <f t="shared" si="388"/>
        <v>15493.800000000003</v>
      </c>
      <c r="H370" s="165">
        <f t="shared" si="389"/>
        <v>13994.400000000001</v>
      </c>
      <c r="I370" s="29">
        <f t="shared" si="390"/>
        <v>15493.800000000003</v>
      </c>
      <c r="J370" s="29">
        <f t="shared" si="391"/>
        <v>14994.000000000002</v>
      </c>
      <c r="K370" s="29">
        <f t="shared" si="392"/>
        <v>15493.800000000003</v>
      </c>
      <c r="L370" s="29">
        <f t="shared" si="393"/>
        <v>14994.000000000002</v>
      </c>
      <c r="M370" s="29">
        <f t="shared" si="394"/>
        <v>15493.800000000003</v>
      </c>
      <c r="N370" s="29">
        <v>0</v>
      </c>
      <c r="O370" s="29">
        <v>0</v>
      </c>
      <c r="P370" s="29">
        <v>0</v>
      </c>
      <c r="Q370" s="29">
        <v>0</v>
      </c>
      <c r="R370" s="166">
        <v>0</v>
      </c>
      <c r="S370" s="167">
        <v>212</v>
      </c>
      <c r="T370" s="16"/>
      <c r="U370" s="16"/>
      <c r="V370" s="16"/>
      <c r="W370" s="16"/>
      <c r="X370" s="16"/>
      <c r="Y370" s="16"/>
    </row>
    <row r="371" spans="1:25" ht="15.75" customHeight="1">
      <c r="A371" s="162"/>
      <c r="B371" s="257">
        <v>19</v>
      </c>
      <c r="C371" s="50" t="s">
        <v>37</v>
      </c>
      <c r="D371" s="23">
        <v>71.400000000000006</v>
      </c>
      <c r="E371" s="28">
        <v>1</v>
      </c>
      <c r="F371" s="164">
        <f t="shared" si="379"/>
        <v>12923.400000000001</v>
      </c>
      <c r="G371" s="29">
        <f t="shared" si="388"/>
        <v>2213.4</v>
      </c>
      <c r="H371" s="165">
        <f t="shared" si="389"/>
        <v>1999.2000000000003</v>
      </c>
      <c r="I371" s="29">
        <f t="shared" si="390"/>
        <v>2213.4</v>
      </c>
      <c r="J371" s="29">
        <f t="shared" si="391"/>
        <v>2142</v>
      </c>
      <c r="K371" s="29">
        <f t="shared" si="392"/>
        <v>2213.4</v>
      </c>
      <c r="L371" s="29">
        <f t="shared" si="393"/>
        <v>2142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166">
        <v>0</v>
      </c>
      <c r="S371" s="167">
        <f>212-31</f>
        <v>181</v>
      </c>
      <c r="T371" s="16"/>
      <c r="U371" s="16"/>
      <c r="V371" s="16"/>
      <c r="W371" s="16"/>
      <c r="X371" s="16"/>
      <c r="Y371" s="16"/>
    </row>
    <row r="372" spans="1:25" ht="15.75" customHeight="1">
      <c r="A372" s="162"/>
      <c r="B372" s="257">
        <v>7</v>
      </c>
      <c r="C372" s="50" t="s">
        <v>37</v>
      </c>
      <c r="D372" s="23">
        <v>71.400000000000006</v>
      </c>
      <c r="E372" s="28">
        <v>1</v>
      </c>
      <c r="F372" s="164">
        <f t="shared" si="379"/>
        <v>3284.4</v>
      </c>
      <c r="G372" s="29">
        <f t="shared" si="388"/>
        <v>2213.4</v>
      </c>
      <c r="H372" s="165">
        <v>0</v>
      </c>
      <c r="I372" s="29">
        <f>E372*D372*15</f>
        <v>1071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166">
        <v>0</v>
      </c>
      <c r="S372" s="167">
        <f>31+15</f>
        <v>46</v>
      </c>
      <c r="T372" s="16"/>
      <c r="U372" s="16"/>
      <c r="V372" s="16"/>
      <c r="W372" s="16"/>
      <c r="X372" s="16"/>
      <c r="Y372" s="16"/>
    </row>
    <row r="373" spans="1:25" ht="15.75" customHeight="1">
      <c r="A373" s="162"/>
      <c r="B373" s="163">
        <v>8</v>
      </c>
      <c r="C373" s="50" t="s">
        <v>60</v>
      </c>
      <c r="D373" s="23">
        <v>72.540000000000006</v>
      </c>
      <c r="E373" s="28">
        <v>3</v>
      </c>
      <c r="F373" s="164">
        <f t="shared" si="379"/>
        <v>46135.44</v>
      </c>
      <c r="G373" s="29">
        <f t="shared" si="388"/>
        <v>6746.22</v>
      </c>
      <c r="H373" s="165">
        <f t="shared" ref="H373:H376" si="395">E373*D373*28</f>
        <v>6093.3600000000006</v>
      </c>
      <c r="I373" s="29">
        <f t="shared" ref="I373:I376" si="396">E373*D373*31</f>
        <v>6746.22</v>
      </c>
      <c r="J373" s="29">
        <f t="shared" ref="J373:J376" si="397">E373*D373*30</f>
        <v>6528.6</v>
      </c>
      <c r="K373" s="29">
        <f t="shared" ref="K373:K385" si="398">E373*D373*31</f>
        <v>6746.22</v>
      </c>
      <c r="L373" s="29">
        <f>E373*D373*30</f>
        <v>6528.6</v>
      </c>
      <c r="M373" s="29">
        <f>E373*D373*31</f>
        <v>6746.22</v>
      </c>
      <c r="N373" s="29">
        <v>0</v>
      </c>
      <c r="O373" s="29">
        <v>0</v>
      </c>
      <c r="P373" s="29">
        <v>0</v>
      </c>
      <c r="Q373" s="29">
        <v>0</v>
      </c>
      <c r="R373" s="166">
        <v>0</v>
      </c>
      <c r="S373" s="167">
        <v>212</v>
      </c>
      <c r="T373" s="16"/>
      <c r="U373" s="16"/>
      <c r="V373" s="16"/>
      <c r="W373" s="16"/>
      <c r="X373" s="16"/>
      <c r="Y373" s="16"/>
    </row>
    <row r="374" spans="1:25" ht="15.75" customHeight="1">
      <c r="A374" s="162"/>
      <c r="B374" s="163">
        <v>8</v>
      </c>
      <c r="C374" s="50" t="s">
        <v>60</v>
      </c>
      <c r="D374" s="23">
        <v>72.540000000000006</v>
      </c>
      <c r="E374" s="28">
        <v>1</v>
      </c>
      <c r="F374" s="164">
        <f t="shared" si="379"/>
        <v>12839.580000000002</v>
      </c>
      <c r="G374" s="29">
        <f t="shared" si="388"/>
        <v>2248.7400000000002</v>
      </c>
      <c r="H374" s="165">
        <f t="shared" si="395"/>
        <v>2031.1200000000001</v>
      </c>
      <c r="I374" s="29">
        <f t="shared" si="396"/>
        <v>2248.7400000000002</v>
      </c>
      <c r="J374" s="29">
        <f t="shared" si="397"/>
        <v>2176.2000000000003</v>
      </c>
      <c r="K374" s="29">
        <f t="shared" si="398"/>
        <v>2248.7400000000002</v>
      </c>
      <c r="L374" s="29">
        <f>E374*D374*26</f>
        <v>1886.0400000000002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166">
        <v>0</v>
      </c>
      <c r="S374" s="167">
        <f>31+28+31+30+31+26+31-31</f>
        <v>177</v>
      </c>
      <c r="T374" s="16"/>
      <c r="U374" s="16"/>
      <c r="V374" s="16"/>
      <c r="W374" s="16"/>
      <c r="X374" s="16"/>
      <c r="Y374" s="16"/>
    </row>
    <row r="375" spans="1:25" ht="15.75" customHeight="1">
      <c r="A375" s="162"/>
      <c r="B375" s="163">
        <v>9</v>
      </c>
      <c r="C375" s="50" t="s">
        <v>54</v>
      </c>
      <c r="D375" s="23">
        <v>77.59</v>
      </c>
      <c r="E375" s="28">
        <v>1</v>
      </c>
      <c r="F375" s="164">
        <f t="shared" si="379"/>
        <v>16449.080000000002</v>
      </c>
      <c r="G375" s="29">
        <f t="shared" si="388"/>
        <v>2405.29</v>
      </c>
      <c r="H375" s="165">
        <f t="shared" si="395"/>
        <v>2172.52</v>
      </c>
      <c r="I375" s="29">
        <f t="shared" si="396"/>
        <v>2405.29</v>
      </c>
      <c r="J375" s="29">
        <f t="shared" si="397"/>
        <v>2327.7000000000003</v>
      </c>
      <c r="K375" s="29">
        <f t="shared" si="398"/>
        <v>2405.29</v>
      </c>
      <c r="L375" s="29">
        <f t="shared" ref="L375:L385" si="399">E375*D375*30</f>
        <v>2327.7000000000003</v>
      </c>
      <c r="M375" s="29">
        <f t="shared" ref="M375:M385" si="400">E375*D375*31</f>
        <v>2405.29</v>
      </c>
      <c r="N375" s="29">
        <v>0</v>
      </c>
      <c r="O375" s="29">
        <v>0</v>
      </c>
      <c r="P375" s="29">
        <v>0</v>
      </c>
      <c r="Q375" s="29">
        <v>0</v>
      </c>
      <c r="R375" s="166">
        <v>0</v>
      </c>
      <c r="S375" s="167">
        <v>212</v>
      </c>
      <c r="T375" s="16"/>
      <c r="U375" s="16"/>
      <c r="V375" s="16"/>
      <c r="W375" s="16"/>
      <c r="X375" s="16"/>
      <c r="Y375" s="16"/>
    </row>
    <row r="376" spans="1:25" ht="15.75" customHeight="1">
      <c r="A376" s="162"/>
      <c r="B376" s="257">
        <v>10</v>
      </c>
      <c r="C376" s="50" t="s">
        <v>38</v>
      </c>
      <c r="D376" s="23">
        <v>71.400000000000006</v>
      </c>
      <c r="E376" s="28">
        <v>6</v>
      </c>
      <c r="F376" s="164">
        <f t="shared" si="379"/>
        <v>90820.800000000003</v>
      </c>
      <c r="G376" s="29">
        <f t="shared" si="388"/>
        <v>13280.400000000001</v>
      </c>
      <c r="H376" s="165">
        <f t="shared" si="395"/>
        <v>11995.2</v>
      </c>
      <c r="I376" s="29">
        <f t="shared" si="396"/>
        <v>13280.400000000001</v>
      </c>
      <c r="J376" s="29">
        <f t="shared" si="397"/>
        <v>12852.000000000002</v>
      </c>
      <c r="K376" s="29">
        <f t="shared" si="398"/>
        <v>13280.400000000001</v>
      </c>
      <c r="L376" s="29">
        <f t="shared" si="399"/>
        <v>12852.000000000002</v>
      </c>
      <c r="M376" s="29">
        <f t="shared" si="400"/>
        <v>13280.400000000001</v>
      </c>
      <c r="N376" s="29">
        <v>0</v>
      </c>
      <c r="O376" s="29">
        <v>0</v>
      </c>
      <c r="P376" s="29">
        <v>0</v>
      </c>
      <c r="Q376" s="29">
        <v>0</v>
      </c>
      <c r="R376" s="166">
        <v>0</v>
      </c>
      <c r="S376" s="167">
        <v>212</v>
      </c>
      <c r="T376" s="16"/>
      <c r="U376" s="16"/>
      <c r="V376" s="16"/>
      <c r="W376" s="16"/>
      <c r="X376" s="16"/>
      <c r="Y376" s="16"/>
    </row>
    <row r="377" spans="1:25" ht="15.75" customHeight="1">
      <c r="A377" s="162"/>
      <c r="B377" s="257">
        <v>10</v>
      </c>
      <c r="C377" s="50" t="s">
        <v>38</v>
      </c>
      <c r="D377" s="23">
        <v>71.400000000000006</v>
      </c>
      <c r="E377" s="28">
        <v>1</v>
      </c>
      <c r="F377" s="164">
        <f t="shared" si="379"/>
        <v>13708.800000000001</v>
      </c>
      <c r="G377" s="29">
        <f t="shared" si="388"/>
        <v>2213.4</v>
      </c>
      <c r="H377" s="165">
        <v>0</v>
      </c>
      <c r="I377" s="29">
        <f>E377*D377*31-D377*4</f>
        <v>1927.8000000000002</v>
      </c>
      <c r="J377" s="29">
        <f>E377*D377*30+D377*E377*12</f>
        <v>2998.8</v>
      </c>
      <c r="K377" s="29">
        <f t="shared" si="398"/>
        <v>2213.4</v>
      </c>
      <c r="L377" s="29">
        <f t="shared" si="399"/>
        <v>2142</v>
      </c>
      <c r="M377" s="29">
        <f t="shared" si="400"/>
        <v>2213.4</v>
      </c>
      <c r="N377" s="29">
        <v>0</v>
      </c>
      <c r="O377" s="29">
        <v>0</v>
      </c>
      <c r="P377" s="29">
        <v>0</v>
      </c>
      <c r="Q377" s="29">
        <v>0</v>
      </c>
      <c r="R377" s="166">
        <v>0</v>
      </c>
      <c r="S377" s="167">
        <f>212-28-4+12</f>
        <v>192</v>
      </c>
      <c r="T377" s="16"/>
      <c r="U377" s="16"/>
      <c r="V377" s="16"/>
      <c r="W377" s="16"/>
      <c r="X377" s="16"/>
      <c r="Y377" s="16"/>
    </row>
    <row r="378" spans="1:25" ht="15.75" customHeight="1">
      <c r="A378" s="162"/>
      <c r="B378" s="163">
        <v>11</v>
      </c>
      <c r="C378" s="50" t="s">
        <v>83</v>
      </c>
      <c r="D378" s="23">
        <v>73.59</v>
      </c>
      <c r="E378" s="28">
        <v>1</v>
      </c>
      <c r="F378" s="164">
        <f t="shared" si="379"/>
        <v>15601.08</v>
      </c>
      <c r="G378" s="29">
        <f t="shared" si="388"/>
        <v>2281.29</v>
      </c>
      <c r="H378" s="165">
        <f t="shared" ref="H378:H385" si="401">E378*D378*28</f>
        <v>2060.52</v>
      </c>
      <c r="I378" s="29">
        <f t="shared" ref="I378:I389" si="402">E378*D378*31</f>
        <v>2281.29</v>
      </c>
      <c r="J378" s="29">
        <f t="shared" ref="J378:J385" si="403">E378*D378*30</f>
        <v>2207.7000000000003</v>
      </c>
      <c r="K378" s="29">
        <f t="shared" si="398"/>
        <v>2281.29</v>
      </c>
      <c r="L378" s="29">
        <f t="shared" si="399"/>
        <v>2207.7000000000003</v>
      </c>
      <c r="M378" s="29">
        <f t="shared" si="400"/>
        <v>2281.29</v>
      </c>
      <c r="N378" s="29">
        <v>0</v>
      </c>
      <c r="O378" s="29">
        <v>0</v>
      </c>
      <c r="P378" s="29">
        <v>0</v>
      </c>
      <c r="Q378" s="29">
        <v>0</v>
      </c>
      <c r="R378" s="166">
        <v>0</v>
      </c>
      <c r="S378" s="167">
        <v>212</v>
      </c>
      <c r="T378" s="16"/>
      <c r="U378" s="16"/>
      <c r="V378" s="16"/>
      <c r="W378" s="16"/>
      <c r="X378" s="16"/>
      <c r="Y378" s="16"/>
    </row>
    <row r="379" spans="1:25" ht="15.75" customHeight="1">
      <c r="A379" s="162"/>
      <c r="B379" s="163">
        <v>12</v>
      </c>
      <c r="C379" s="50" t="s">
        <v>58</v>
      </c>
      <c r="D379" s="23">
        <v>75.64</v>
      </c>
      <c r="E379" s="47">
        <v>1</v>
      </c>
      <c r="F379" s="164">
        <f t="shared" si="379"/>
        <v>16035.68</v>
      </c>
      <c r="G379" s="29">
        <f t="shared" si="388"/>
        <v>2344.84</v>
      </c>
      <c r="H379" s="165">
        <f t="shared" si="401"/>
        <v>2117.92</v>
      </c>
      <c r="I379" s="29">
        <f t="shared" si="402"/>
        <v>2344.84</v>
      </c>
      <c r="J379" s="29">
        <f t="shared" si="403"/>
        <v>2269.1999999999998</v>
      </c>
      <c r="K379" s="29">
        <f t="shared" si="398"/>
        <v>2344.84</v>
      </c>
      <c r="L379" s="29">
        <f t="shared" si="399"/>
        <v>2269.1999999999998</v>
      </c>
      <c r="M379" s="29">
        <f t="shared" si="400"/>
        <v>2344.84</v>
      </c>
      <c r="N379" s="29">
        <v>0</v>
      </c>
      <c r="O379" s="29">
        <v>0</v>
      </c>
      <c r="P379" s="29">
        <v>0</v>
      </c>
      <c r="Q379" s="29">
        <v>0</v>
      </c>
      <c r="R379" s="166">
        <v>0</v>
      </c>
      <c r="S379" s="167">
        <v>212</v>
      </c>
      <c r="T379" s="16"/>
      <c r="U379" s="16"/>
      <c r="V379" s="16"/>
      <c r="W379" s="16"/>
      <c r="X379" s="16"/>
      <c r="Y379" s="16"/>
    </row>
    <row r="380" spans="1:25" ht="15.75" customHeight="1">
      <c r="A380" s="162"/>
      <c r="B380" s="257">
        <v>13</v>
      </c>
      <c r="C380" s="50" t="s">
        <v>64</v>
      </c>
      <c r="D380" s="23">
        <v>71.400000000000006</v>
      </c>
      <c r="E380" s="28">
        <v>1</v>
      </c>
      <c r="F380" s="164">
        <f t="shared" si="379"/>
        <v>15136.800000000001</v>
      </c>
      <c r="G380" s="29">
        <f t="shared" si="388"/>
        <v>2213.4</v>
      </c>
      <c r="H380" s="165">
        <f t="shared" si="401"/>
        <v>1999.2000000000003</v>
      </c>
      <c r="I380" s="29">
        <f t="shared" si="402"/>
        <v>2213.4</v>
      </c>
      <c r="J380" s="29">
        <f t="shared" si="403"/>
        <v>2142</v>
      </c>
      <c r="K380" s="29">
        <f t="shared" si="398"/>
        <v>2213.4</v>
      </c>
      <c r="L380" s="29">
        <f t="shared" si="399"/>
        <v>2142</v>
      </c>
      <c r="M380" s="29">
        <f t="shared" si="400"/>
        <v>2213.4</v>
      </c>
      <c r="N380" s="29">
        <v>0</v>
      </c>
      <c r="O380" s="29">
        <v>0</v>
      </c>
      <c r="P380" s="29">
        <v>0</v>
      </c>
      <c r="Q380" s="29">
        <v>0</v>
      </c>
      <c r="R380" s="166">
        <v>0</v>
      </c>
      <c r="S380" s="167">
        <v>212</v>
      </c>
      <c r="T380" s="16"/>
      <c r="U380" s="16"/>
      <c r="V380" s="16"/>
      <c r="W380" s="16"/>
      <c r="X380" s="16"/>
      <c r="Y380" s="16"/>
    </row>
    <row r="381" spans="1:25" ht="15.75" customHeight="1">
      <c r="A381" s="162"/>
      <c r="B381" s="163">
        <v>14</v>
      </c>
      <c r="C381" s="50" t="s">
        <v>45</v>
      </c>
      <c r="D381" s="23">
        <v>78.25</v>
      </c>
      <c r="E381" s="28">
        <v>9</v>
      </c>
      <c r="F381" s="164">
        <f t="shared" si="379"/>
        <v>149301</v>
      </c>
      <c r="G381" s="29">
        <f t="shared" si="388"/>
        <v>21831.75</v>
      </c>
      <c r="H381" s="165">
        <f t="shared" si="401"/>
        <v>19719</v>
      </c>
      <c r="I381" s="29">
        <f t="shared" si="402"/>
        <v>21831.75</v>
      </c>
      <c r="J381" s="29">
        <f t="shared" si="403"/>
        <v>21127.5</v>
      </c>
      <c r="K381" s="29">
        <f t="shared" si="398"/>
        <v>21831.75</v>
      </c>
      <c r="L381" s="29">
        <f t="shared" si="399"/>
        <v>21127.5</v>
      </c>
      <c r="M381" s="29">
        <f t="shared" si="400"/>
        <v>21831.75</v>
      </c>
      <c r="N381" s="29">
        <v>0</v>
      </c>
      <c r="O381" s="29">
        <v>0</v>
      </c>
      <c r="P381" s="29">
        <v>0</v>
      </c>
      <c r="Q381" s="29">
        <v>0</v>
      </c>
      <c r="R381" s="166">
        <v>0</v>
      </c>
      <c r="S381" s="167">
        <v>212</v>
      </c>
      <c r="T381" s="16"/>
      <c r="U381" s="16"/>
      <c r="V381" s="16"/>
      <c r="W381" s="16"/>
      <c r="X381" s="16"/>
      <c r="Y381" s="16"/>
    </row>
    <row r="382" spans="1:25" ht="15.75" customHeight="1">
      <c r="A382" s="162"/>
      <c r="B382" s="163">
        <v>15</v>
      </c>
      <c r="C382" s="50" t="s">
        <v>76</v>
      </c>
      <c r="D382" s="23">
        <v>72.540000000000006</v>
      </c>
      <c r="E382" s="28">
        <v>1</v>
      </c>
      <c r="F382" s="164">
        <f t="shared" si="379"/>
        <v>15378.480000000001</v>
      </c>
      <c r="G382" s="29">
        <f t="shared" si="388"/>
        <v>2248.7400000000002</v>
      </c>
      <c r="H382" s="165">
        <f t="shared" si="401"/>
        <v>2031.1200000000001</v>
      </c>
      <c r="I382" s="29">
        <f t="shared" si="402"/>
        <v>2248.7400000000002</v>
      </c>
      <c r="J382" s="29">
        <f t="shared" si="403"/>
        <v>2176.2000000000003</v>
      </c>
      <c r="K382" s="29">
        <f t="shared" si="398"/>
        <v>2248.7400000000002</v>
      </c>
      <c r="L382" s="29">
        <f t="shared" si="399"/>
        <v>2176.2000000000003</v>
      </c>
      <c r="M382" s="29">
        <f t="shared" si="400"/>
        <v>2248.7400000000002</v>
      </c>
      <c r="N382" s="29">
        <v>0</v>
      </c>
      <c r="O382" s="29">
        <v>0</v>
      </c>
      <c r="P382" s="29">
        <v>0</v>
      </c>
      <c r="Q382" s="29">
        <v>0</v>
      </c>
      <c r="R382" s="166">
        <v>0</v>
      </c>
      <c r="S382" s="167">
        <v>212</v>
      </c>
      <c r="T382" s="16"/>
      <c r="U382" s="16"/>
      <c r="V382" s="16"/>
      <c r="W382" s="16"/>
      <c r="X382" s="16"/>
      <c r="Y382" s="16"/>
    </row>
    <row r="383" spans="1:25" ht="15.75" customHeight="1">
      <c r="A383" s="162"/>
      <c r="B383" s="257">
        <v>16</v>
      </c>
      <c r="C383" s="50" t="s">
        <v>50</v>
      </c>
      <c r="D383" s="23">
        <v>71.400000000000006</v>
      </c>
      <c r="E383" s="28">
        <v>2</v>
      </c>
      <c r="F383" s="164">
        <f t="shared" si="379"/>
        <v>30273.600000000002</v>
      </c>
      <c r="G383" s="29">
        <f t="shared" si="388"/>
        <v>4426.8</v>
      </c>
      <c r="H383" s="165">
        <f t="shared" si="401"/>
        <v>3998.4000000000005</v>
      </c>
      <c r="I383" s="29">
        <f t="shared" si="402"/>
        <v>4426.8</v>
      </c>
      <c r="J383" s="29">
        <f t="shared" si="403"/>
        <v>4284</v>
      </c>
      <c r="K383" s="29">
        <f t="shared" si="398"/>
        <v>4426.8</v>
      </c>
      <c r="L383" s="29">
        <f t="shared" si="399"/>
        <v>4284</v>
      </c>
      <c r="M383" s="29">
        <f t="shared" si="400"/>
        <v>4426.8</v>
      </c>
      <c r="N383" s="29">
        <v>0</v>
      </c>
      <c r="O383" s="29">
        <v>0</v>
      </c>
      <c r="P383" s="29">
        <v>0</v>
      </c>
      <c r="Q383" s="29">
        <v>0</v>
      </c>
      <c r="R383" s="166">
        <v>0</v>
      </c>
      <c r="S383" s="167">
        <v>212</v>
      </c>
      <c r="T383" s="16"/>
      <c r="U383" s="16"/>
      <c r="V383" s="16"/>
      <c r="W383" s="16"/>
      <c r="X383" s="16"/>
      <c r="Y383" s="16"/>
    </row>
    <row r="384" spans="1:25" ht="15.75" customHeight="1">
      <c r="A384" s="162"/>
      <c r="B384" s="360">
        <v>17</v>
      </c>
      <c r="C384" s="52" t="s">
        <v>65</v>
      </c>
      <c r="D384" s="23">
        <v>75.64</v>
      </c>
      <c r="E384" s="28">
        <v>1</v>
      </c>
      <c r="F384" s="164">
        <f t="shared" si="379"/>
        <v>16035.68</v>
      </c>
      <c r="G384" s="29">
        <f t="shared" si="388"/>
        <v>2344.84</v>
      </c>
      <c r="H384" s="165">
        <f t="shared" si="401"/>
        <v>2117.92</v>
      </c>
      <c r="I384" s="29">
        <f t="shared" si="402"/>
        <v>2344.84</v>
      </c>
      <c r="J384" s="29">
        <f t="shared" si="403"/>
        <v>2269.1999999999998</v>
      </c>
      <c r="K384" s="29">
        <f t="shared" si="398"/>
        <v>2344.84</v>
      </c>
      <c r="L384" s="29">
        <f t="shared" si="399"/>
        <v>2269.1999999999998</v>
      </c>
      <c r="M384" s="29">
        <f t="shared" si="400"/>
        <v>2344.84</v>
      </c>
      <c r="N384" s="29">
        <v>0</v>
      </c>
      <c r="O384" s="29">
        <v>0</v>
      </c>
      <c r="P384" s="29">
        <v>0</v>
      </c>
      <c r="Q384" s="29">
        <v>0</v>
      </c>
      <c r="R384" s="166">
        <v>0</v>
      </c>
      <c r="S384" s="167">
        <v>212</v>
      </c>
      <c r="T384" s="16"/>
      <c r="U384" s="16"/>
      <c r="V384" s="16"/>
      <c r="W384" s="16"/>
      <c r="X384" s="16"/>
      <c r="Y384" s="16"/>
    </row>
    <row r="385" spans="1:25" ht="15.75" customHeight="1">
      <c r="A385" s="162"/>
      <c r="B385" s="257">
        <v>18</v>
      </c>
      <c r="C385" s="50" t="s">
        <v>61</v>
      </c>
      <c r="D385" s="23">
        <v>80.86</v>
      </c>
      <c r="E385" s="28">
        <v>6</v>
      </c>
      <c r="F385" s="164">
        <f t="shared" si="379"/>
        <v>102853.92</v>
      </c>
      <c r="G385" s="29">
        <f t="shared" si="388"/>
        <v>15039.96</v>
      </c>
      <c r="H385" s="165">
        <f t="shared" si="401"/>
        <v>13584.48</v>
      </c>
      <c r="I385" s="29">
        <f t="shared" si="402"/>
        <v>15039.96</v>
      </c>
      <c r="J385" s="29">
        <f t="shared" si="403"/>
        <v>14554.8</v>
      </c>
      <c r="K385" s="29">
        <f t="shared" si="398"/>
        <v>15039.96</v>
      </c>
      <c r="L385" s="29">
        <f t="shared" si="399"/>
        <v>14554.8</v>
      </c>
      <c r="M385" s="29">
        <f t="shared" si="400"/>
        <v>15039.96</v>
      </c>
      <c r="N385" s="29">
        <v>0</v>
      </c>
      <c r="O385" s="29">
        <v>0</v>
      </c>
      <c r="P385" s="29">
        <v>0</v>
      </c>
      <c r="Q385" s="29">
        <v>0</v>
      </c>
      <c r="R385" s="166">
        <v>0</v>
      </c>
      <c r="S385" s="167">
        <v>212</v>
      </c>
      <c r="T385" s="16"/>
      <c r="U385" s="16"/>
      <c r="V385" s="16"/>
      <c r="W385" s="16"/>
      <c r="X385" s="16"/>
      <c r="Y385" s="16"/>
    </row>
    <row r="386" spans="1:25" ht="15.75" customHeight="1">
      <c r="A386" s="94"/>
      <c r="B386" s="265">
        <v>19</v>
      </c>
      <c r="C386" s="361" t="s">
        <v>80</v>
      </c>
      <c r="D386" s="170">
        <v>71.400000000000006</v>
      </c>
      <c r="E386" s="171">
        <v>2</v>
      </c>
      <c r="F386" s="172">
        <f t="shared" si="379"/>
        <v>10567.2</v>
      </c>
      <c r="G386" s="173">
        <v>0</v>
      </c>
      <c r="H386" s="174">
        <f t="shared" ref="H386:H389" si="404">E386*D386*28+D386*E386*15</f>
        <v>6140.4000000000005</v>
      </c>
      <c r="I386" s="173">
        <f t="shared" si="402"/>
        <v>4426.8</v>
      </c>
      <c r="J386" s="173">
        <v>0</v>
      </c>
      <c r="K386" s="173">
        <v>0</v>
      </c>
      <c r="L386" s="173">
        <v>0</v>
      </c>
      <c r="M386" s="173">
        <v>0</v>
      </c>
      <c r="N386" s="173">
        <v>0</v>
      </c>
      <c r="O386" s="173">
        <v>0</v>
      </c>
      <c r="P386" s="173">
        <v>0</v>
      </c>
      <c r="Q386" s="173">
        <v>0</v>
      </c>
      <c r="R386" s="175">
        <v>0</v>
      </c>
      <c r="S386" s="176">
        <f t="shared" ref="S386:S389" si="405">15+28+31</f>
        <v>74</v>
      </c>
    </row>
    <row r="387" spans="1:25" ht="15.75" customHeight="1">
      <c r="A387" s="94"/>
      <c r="B387" s="265">
        <v>20</v>
      </c>
      <c r="C387" s="361" t="s">
        <v>81</v>
      </c>
      <c r="D387" s="170">
        <v>71.400000000000006</v>
      </c>
      <c r="E387" s="171">
        <v>2</v>
      </c>
      <c r="F387" s="172">
        <f t="shared" si="379"/>
        <v>10567.2</v>
      </c>
      <c r="G387" s="173">
        <v>0</v>
      </c>
      <c r="H387" s="174">
        <f t="shared" si="404"/>
        <v>6140.4000000000005</v>
      </c>
      <c r="I387" s="173">
        <f t="shared" si="402"/>
        <v>4426.8</v>
      </c>
      <c r="J387" s="173">
        <v>0</v>
      </c>
      <c r="K387" s="173">
        <v>0</v>
      </c>
      <c r="L387" s="173">
        <v>0</v>
      </c>
      <c r="M387" s="173">
        <v>0</v>
      </c>
      <c r="N387" s="173">
        <v>0</v>
      </c>
      <c r="O387" s="173">
        <v>0</v>
      </c>
      <c r="P387" s="173">
        <v>0</v>
      </c>
      <c r="Q387" s="173">
        <v>0</v>
      </c>
      <c r="R387" s="175">
        <v>0</v>
      </c>
      <c r="S387" s="176">
        <f t="shared" si="405"/>
        <v>74</v>
      </c>
    </row>
    <row r="388" spans="1:25" ht="15.75" customHeight="1">
      <c r="A388" s="94"/>
      <c r="B388" s="168">
        <v>21</v>
      </c>
      <c r="C388" s="169" t="s">
        <v>46</v>
      </c>
      <c r="D388" s="170">
        <v>71.400000000000006</v>
      </c>
      <c r="E388" s="171">
        <v>1</v>
      </c>
      <c r="F388" s="172">
        <f t="shared" si="379"/>
        <v>5283.6</v>
      </c>
      <c r="G388" s="173">
        <v>0</v>
      </c>
      <c r="H388" s="174">
        <f t="shared" si="404"/>
        <v>3070.2000000000003</v>
      </c>
      <c r="I388" s="173">
        <f t="shared" si="402"/>
        <v>2213.4</v>
      </c>
      <c r="J388" s="173">
        <v>0</v>
      </c>
      <c r="K388" s="173">
        <v>0</v>
      </c>
      <c r="L388" s="173">
        <v>0</v>
      </c>
      <c r="M388" s="173">
        <v>0</v>
      </c>
      <c r="N388" s="173">
        <v>0</v>
      </c>
      <c r="O388" s="173">
        <v>0</v>
      </c>
      <c r="P388" s="173">
        <v>0</v>
      </c>
      <c r="Q388" s="173">
        <v>0</v>
      </c>
      <c r="R388" s="175">
        <v>0</v>
      </c>
      <c r="S388" s="176">
        <f t="shared" si="405"/>
        <v>74</v>
      </c>
    </row>
    <row r="389" spans="1:25" ht="15.75" customHeight="1">
      <c r="A389" s="94"/>
      <c r="B389" s="232">
        <v>22</v>
      </c>
      <c r="C389" s="362" t="s">
        <v>37</v>
      </c>
      <c r="D389" s="332">
        <v>71.400000000000006</v>
      </c>
      <c r="E389" s="333">
        <v>1</v>
      </c>
      <c r="F389" s="233">
        <f t="shared" si="379"/>
        <v>5283.6</v>
      </c>
      <c r="G389" s="236">
        <v>0</v>
      </c>
      <c r="H389" s="305">
        <f t="shared" si="404"/>
        <v>3070.2000000000003</v>
      </c>
      <c r="I389" s="236">
        <f t="shared" si="402"/>
        <v>2213.4</v>
      </c>
      <c r="J389" s="236">
        <v>0</v>
      </c>
      <c r="K389" s="236">
        <v>0</v>
      </c>
      <c r="L389" s="236">
        <v>0</v>
      </c>
      <c r="M389" s="236">
        <v>0</v>
      </c>
      <c r="N389" s="236">
        <v>0</v>
      </c>
      <c r="O389" s="236">
        <v>0</v>
      </c>
      <c r="P389" s="236">
        <v>0</v>
      </c>
      <c r="Q389" s="236">
        <v>0</v>
      </c>
      <c r="R389" s="237">
        <v>0</v>
      </c>
      <c r="S389" s="176">
        <f t="shared" si="405"/>
        <v>74</v>
      </c>
    </row>
    <row r="390" spans="1:25" ht="15.75" customHeight="1">
      <c r="A390" s="94"/>
      <c r="B390" s="265">
        <v>23</v>
      </c>
      <c r="C390" s="363" t="s">
        <v>80</v>
      </c>
      <c r="D390" s="267">
        <v>71.400000000000006</v>
      </c>
      <c r="E390" s="268">
        <v>2</v>
      </c>
      <c r="F390" s="269">
        <f t="shared" si="379"/>
        <v>12994.800000000001</v>
      </c>
      <c r="G390" s="364">
        <v>0</v>
      </c>
      <c r="H390" s="365">
        <v>0</v>
      </c>
      <c r="I390" s="364">
        <v>0</v>
      </c>
      <c r="J390" s="270">
        <f t="shared" ref="J390:J392" si="406">E390*D390*30</f>
        <v>4284</v>
      </c>
      <c r="K390" s="270">
        <f t="shared" ref="K390:K392" si="407">E390*D390*31</f>
        <v>4426.8</v>
      </c>
      <c r="L390" s="270">
        <f t="shared" ref="L390:L395" si="408">E390*D390*30</f>
        <v>4284</v>
      </c>
      <c r="M390" s="270">
        <v>0</v>
      </c>
      <c r="N390" s="270">
        <v>0</v>
      </c>
      <c r="O390" s="270">
        <v>0</v>
      </c>
      <c r="P390" s="270">
        <v>0</v>
      </c>
      <c r="Q390" s="270">
        <v>0</v>
      </c>
      <c r="R390" s="366">
        <v>0</v>
      </c>
      <c r="S390" s="176">
        <f t="shared" ref="S390:S395" si="409">30+31+30</f>
        <v>91</v>
      </c>
      <c r="T390" s="61"/>
      <c r="U390" s="61"/>
      <c r="V390" s="61"/>
      <c r="W390" s="61"/>
      <c r="X390" s="61"/>
      <c r="Y390" s="61"/>
    </row>
    <row r="391" spans="1:25" ht="15.75" customHeight="1">
      <c r="A391" s="162"/>
      <c r="B391" s="163">
        <v>24</v>
      </c>
      <c r="C391" s="50" t="s">
        <v>81</v>
      </c>
      <c r="D391" s="23">
        <v>71.400000000000006</v>
      </c>
      <c r="E391" s="28">
        <v>2</v>
      </c>
      <c r="F391" s="164">
        <f t="shared" si="379"/>
        <v>12994.800000000001</v>
      </c>
      <c r="G391" s="367">
        <v>0</v>
      </c>
      <c r="H391" s="368">
        <v>0</v>
      </c>
      <c r="I391" s="367">
        <v>0</v>
      </c>
      <c r="J391" s="29">
        <f t="shared" si="406"/>
        <v>4284</v>
      </c>
      <c r="K391" s="29">
        <f t="shared" si="407"/>
        <v>4426.8</v>
      </c>
      <c r="L391" s="29">
        <f t="shared" si="408"/>
        <v>4284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166">
        <v>0</v>
      </c>
      <c r="S391" s="167">
        <f t="shared" si="409"/>
        <v>91</v>
      </c>
      <c r="T391" s="16"/>
      <c r="U391" s="16"/>
      <c r="V391" s="16"/>
      <c r="W391" s="16"/>
      <c r="X391" s="16"/>
      <c r="Y391" s="16"/>
    </row>
    <row r="392" spans="1:25" ht="15.75" customHeight="1">
      <c r="A392" s="162"/>
      <c r="B392" s="163">
        <v>25</v>
      </c>
      <c r="C392" s="36" t="s">
        <v>46</v>
      </c>
      <c r="D392" s="23">
        <v>71.400000000000006</v>
      </c>
      <c r="E392" s="28">
        <v>1</v>
      </c>
      <c r="F392" s="164">
        <f t="shared" si="379"/>
        <v>6497.4000000000005</v>
      </c>
      <c r="G392" s="367">
        <v>0</v>
      </c>
      <c r="H392" s="368">
        <v>0</v>
      </c>
      <c r="I392" s="367">
        <v>0</v>
      </c>
      <c r="J392" s="29">
        <f t="shared" si="406"/>
        <v>2142</v>
      </c>
      <c r="K392" s="29">
        <f t="shared" si="407"/>
        <v>2213.4</v>
      </c>
      <c r="L392" s="29">
        <f t="shared" si="408"/>
        <v>2142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166">
        <v>0</v>
      </c>
      <c r="S392" s="167">
        <f t="shared" si="409"/>
        <v>91</v>
      </c>
      <c r="T392" s="16"/>
      <c r="U392" s="16"/>
      <c r="V392" s="16"/>
      <c r="W392" s="16"/>
      <c r="X392" s="16"/>
      <c r="Y392" s="16"/>
    </row>
    <row r="393" spans="1:25" ht="15.75" customHeight="1">
      <c r="A393" s="162"/>
      <c r="B393" s="163">
        <v>26</v>
      </c>
      <c r="C393" s="50" t="s">
        <v>80</v>
      </c>
      <c r="D393" s="23">
        <v>71.400000000000006</v>
      </c>
      <c r="E393" s="28">
        <v>2</v>
      </c>
      <c r="F393" s="164">
        <f t="shared" si="379"/>
        <v>12994.800000000001</v>
      </c>
      <c r="G393" s="367">
        <v>0</v>
      </c>
      <c r="H393" s="368">
        <v>0</v>
      </c>
      <c r="I393" s="367">
        <v>0</v>
      </c>
      <c r="J393" s="29">
        <v>0</v>
      </c>
      <c r="K393" s="29">
        <f t="shared" ref="K393:K394" si="410">+D393*E393*30+D393*E393*31</f>
        <v>8710.7999999999993</v>
      </c>
      <c r="L393" s="29">
        <f t="shared" si="408"/>
        <v>4284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166">
        <v>0</v>
      </c>
      <c r="S393" s="167">
        <f t="shared" si="409"/>
        <v>91</v>
      </c>
      <c r="T393" s="16"/>
      <c r="U393" s="16"/>
      <c r="V393" s="16"/>
      <c r="W393" s="16"/>
      <c r="X393" s="16"/>
      <c r="Y393" s="16"/>
    </row>
    <row r="394" spans="1:25" ht="15.75" customHeight="1">
      <c r="A394" s="162"/>
      <c r="B394" s="163">
        <v>27</v>
      </c>
      <c r="C394" s="50" t="s">
        <v>36</v>
      </c>
      <c r="D394" s="23">
        <v>72.540000000000006</v>
      </c>
      <c r="E394" s="28">
        <v>4</v>
      </c>
      <c r="F394" s="164">
        <f t="shared" si="379"/>
        <v>26404.560000000001</v>
      </c>
      <c r="G394" s="367">
        <v>0</v>
      </c>
      <c r="H394" s="368">
        <v>0</v>
      </c>
      <c r="I394" s="367">
        <v>0</v>
      </c>
      <c r="J394" s="29">
        <v>0</v>
      </c>
      <c r="K394" s="29">
        <f t="shared" si="410"/>
        <v>17699.760000000002</v>
      </c>
      <c r="L394" s="29">
        <f t="shared" si="408"/>
        <v>8704.8000000000011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166">
        <v>0</v>
      </c>
      <c r="S394" s="167">
        <f t="shared" si="409"/>
        <v>91</v>
      </c>
      <c r="T394" s="16"/>
      <c r="U394" s="16"/>
      <c r="V394" s="16"/>
      <c r="W394" s="16"/>
      <c r="X394" s="16"/>
      <c r="Y394" s="16"/>
    </row>
    <row r="395" spans="1:25" ht="15.75" customHeight="1">
      <c r="A395" s="162"/>
      <c r="B395" s="163">
        <v>31</v>
      </c>
      <c r="C395" s="50" t="s">
        <v>37</v>
      </c>
      <c r="D395" s="23">
        <v>71.400000000000006</v>
      </c>
      <c r="E395" s="28">
        <v>1</v>
      </c>
      <c r="F395" s="164">
        <f t="shared" si="379"/>
        <v>6497.4000000000005</v>
      </c>
      <c r="G395" s="367">
        <v>0</v>
      </c>
      <c r="H395" s="368">
        <v>0</v>
      </c>
      <c r="I395" s="367">
        <v>0</v>
      </c>
      <c r="J395" s="29">
        <f>E395*D395*30</f>
        <v>2142</v>
      </c>
      <c r="K395" s="29">
        <f>E395*D395*31</f>
        <v>2213.4</v>
      </c>
      <c r="L395" s="29">
        <f t="shared" si="408"/>
        <v>2142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166">
        <v>0</v>
      </c>
      <c r="S395" s="167">
        <f t="shared" si="409"/>
        <v>91</v>
      </c>
      <c r="T395" s="16"/>
      <c r="U395" s="16"/>
      <c r="V395" s="16"/>
      <c r="W395" s="16"/>
      <c r="X395" s="16"/>
      <c r="Y395" s="16"/>
    </row>
    <row r="396" spans="1:25" ht="15.75" customHeight="1">
      <c r="A396" s="162"/>
      <c r="B396" s="257">
        <v>1</v>
      </c>
      <c r="C396" s="48" t="s">
        <v>36</v>
      </c>
      <c r="D396" s="38">
        <v>72.540000000000006</v>
      </c>
      <c r="E396" s="45">
        <v>28</v>
      </c>
      <c r="F396" s="294">
        <f t="shared" si="379"/>
        <v>310761.36000000004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f>+D396*E396*31</f>
        <v>62964.72</v>
      </c>
      <c r="O396" s="29">
        <f>+D396*E396*30</f>
        <v>60933.600000000006</v>
      </c>
      <c r="P396" s="29">
        <f>+D396*E396*31</f>
        <v>62964.72</v>
      </c>
      <c r="Q396" s="29">
        <f>+D396*E396*30</f>
        <v>60933.600000000006</v>
      </c>
      <c r="R396" s="166">
        <f>+D396*E396*31</f>
        <v>62964.72</v>
      </c>
      <c r="S396" s="167">
        <f>31+30+31+30+31</f>
        <v>153</v>
      </c>
      <c r="T396" s="16"/>
      <c r="U396" s="16"/>
      <c r="V396" s="16"/>
      <c r="W396" s="16"/>
      <c r="X396" s="16"/>
      <c r="Y396" s="16"/>
    </row>
    <row r="397" spans="1:25" ht="15.75" customHeight="1">
      <c r="A397" s="162"/>
      <c r="B397" s="257">
        <v>1</v>
      </c>
      <c r="C397" s="48" t="s">
        <v>36</v>
      </c>
      <c r="D397" s="38">
        <v>72.540000000000006</v>
      </c>
      <c r="E397" s="45">
        <v>2</v>
      </c>
      <c r="F397" s="294">
        <f t="shared" si="379"/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166">
        <v>0</v>
      </c>
      <c r="S397" s="167">
        <v>0</v>
      </c>
      <c r="T397" s="16"/>
      <c r="U397" s="16"/>
      <c r="V397" s="16"/>
      <c r="W397" s="16"/>
      <c r="X397" s="16"/>
      <c r="Y397" s="16"/>
    </row>
    <row r="398" spans="1:25" ht="15.75" customHeight="1">
      <c r="A398" s="162"/>
      <c r="B398" s="163">
        <v>2</v>
      </c>
      <c r="C398" s="50" t="s">
        <v>79</v>
      </c>
      <c r="D398" s="23">
        <v>73.59</v>
      </c>
      <c r="E398" s="28">
        <v>1</v>
      </c>
      <c r="F398" s="164">
        <f t="shared" si="379"/>
        <v>11259.27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f>+D398*E398*31</f>
        <v>2281.29</v>
      </c>
      <c r="O398" s="29">
        <f t="shared" ref="O398:O400" si="411">+D398*E398*30</f>
        <v>2207.7000000000003</v>
      </c>
      <c r="P398" s="29">
        <f t="shared" ref="P398:P400" si="412">+D398*E398*31</f>
        <v>2281.29</v>
      </c>
      <c r="Q398" s="29">
        <f t="shared" ref="Q398:Q400" si="413">+D398*E398*30</f>
        <v>2207.7000000000003</v>
      </c>
      <c r="R398" s="166">
        <f t="shared" ref="R398:R400" si="414">+D398*E398*31</f>
        <v>2281.29</v>
      </c>
      <c r="S398" s="167">
        <f>31+30+31+30+31</f>
        <v>153</v>
      </c>
      <c r="T398" s="16"/>
      <c r="U398" s="16"/>
      <c r="V398" s="16"/>
      <c r="W398" s="16"/>
      <c r="X398" s="16"/>
      <c r="Y398" s="16"/>
    </row>
    <row r="399" spans="1:25" ht="15.75" customHeight="1">
      <c r="A399" s="162"/>
      <c r="B399" s="163">
        <v>2</v>
      </c>
      <c r="C399" s="50" t="s">
        <v>79</v>
      </c>
      <c r="D399" s="23">
        <v>73.59</v>
      </c>
      <c r="E399" s="28">
        <v>1</v>
      </c>
      <c r="F399" s="164">
        <f t="shared" si="379"/>
        <v>9125.16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f>+D399*E399*2</f>
        <v>147.18</v>
      </c>
      <c r="O399" s="29">
        <f t="shared" si="411"/>
        <v>2207.7000000000003</v>
      </c>
      <c r="P399" s="29">
        <f t="shared" si="412"/>
        <v>2281.29</v>
      </c>
      <c r="Q399" s="29">
        <f t="shared" si="413"/>
        <v>2207.7000000000003</v>
      </c>
      <c r="R399" s="166">
        <f t="shared" si="414"/>
        <v>2281.29</v>
      </c>
      <c r="S399" s="167">
        <f>2+30+31+30+31</f>
        <v>124</v>
      </c>
      <c r="T399" s="16"/>
      <c r="U399" s="16"/>
      <c r="V399" s="16"/>
      <c r="W399" s="16"/>
      <c r="X399" s="16"/>
      <c r="Y399" s="16"/>
    </row>
    <row r="400" spans="1:25" ht="15.75" customHeight="1">
      <c r="A400" s="162"/>
      <c r="B400" s="163">
        <v>3</v>
      </c>
      <c r="C400" s="50" t="s">
        <v>80</v>
      </c>
      <c r="D400" s="23">
        <v>71.400000000000006</v>
      </c>
      <c r="E400" s="28">
        <v>26</v>
      </c>
      <c r="F400" s="164">
        <f t="shared" si="379"/>
        <v>284029.2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f>+D400*E400*31</f>
        <v>57548.4</v>
      </c>
      <c r="O400" s="29">
        <f t="shared" si="411"/>
        <v>55692</v>
      </c>
      <c r="P400" s="29">
        <f t="shared" si="412"/>
        <v>57548.4</v>
      </c>
      <c r="Q400" s="29">
        <f t="shared" si="413"/>
        <v>55692</v>
      </c>
      <c r="R400" s="166">
        <f t="shared" si="414"/>
        <v>57548.4</v>
      </c>
      <c r="S400" s="167">
        <f>31+30+31+30+31</f>
        <v>153</v>
      </c>
      <c r="T400" s="16"/>
      <c r="U400" s="16"/>
      <c r="V400" s="16"/>
      <c r="W400" s="16"/>
      <c r="X400" s="16"/>
      <c r="Y400" s="16"/>
    </row>
    <row r="401" spans="1:25" ht="15.75" customHeight="1">
      <c r="A401" s="162"/>
      <c r="B401" s="163">
        <v>3</v>
      </c>
      <c r="C401" s="50" t="s">
        <v>80</v>
      </c>
      <c r="D401" s="23">
        <v>71.400000000000006</v>
      </c>
      <c r="E401" s="28">
        <v>2</v>
      </c>
      <c r="F401" s="164">
        <f t="shared" si="379"/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166">
        <v>0</v>
      </c>
      <c r="S401" s="167">
        <v>0</v>
      </c>
      <c r="T401" s="16"/>
      <c r="U401" s="16"/>
      <c r="V401" s="16"/>
      <c r="W401" s="16"/>
      <c r="X401" s="16"/>
      <c r="Y401" s="16"/>
    </row>
    <row r="402" spans="1:25" ht="15.75" customHeight="1">
      <c r="A402" s="162"/>
      <c r="B402" s="257">
        <v>4</v>
      </c>
      <c r="C402" s="51" t="s">
        <v>40</v>
      </c>
      <c r="D402" s="23">
        <v>71.400000000000006</v>
      </c>
      <c r="E402" s="28">
        <v>1</v>
      </c>
      <c r="F402" s="164">
        <f t="shared" si="379"/>
        <v>10924.2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f>+D402*E402*31</f>
        <v>2213.4</v>
      </c>
      <c r="O402" s="29">
        <f>+D402*E402*30</f>
        <v>2142</v>
      </c>
      <c r="P402" s="29">
        <f>+D402*E402*31</f>
        <v>2213.4</v>
      </c>
      <c r="Q402" s="29">
        <f>+D402*E402*30</f>
        <v>2142</v>
      </c>
      <c r="R402" s="166">
        <f>+D402*E402*31</f>
        <v>2213.4</v>
      </c>
      <c r="S402" s="167">
        <f>31+30+31+30+31</f>
        <v>153</v>
      </c>
      <c r="T402" s="16"/>
      <c r="U402" s="16"/>
      <c r="V402" s="16"/>
      <c r="W402" s="16"/>
      <c r="X402" s="16"/>
      <c r="Y402" s="16"/>
    </row>
    <row r="403" spans="1:25" ht="15.75" customHeight="1">
      <c r="A403" s="162"/>
      <c r="B403" s="257">
        <v>4</v>
      </c>
      <c r="C403" s="51" t="s">
        <v>40</v>
      </c>
      <c r="D403" s="23">
        <v>71.400000000000006</v>
      </c>
      <c r="E403" s="28">
        <v>1</v>
      </c>
      <c r="F403" s="164">
        <f t="shared" si="379"/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166">
        <v>0</v>
      </c>
      <c r="S403" s="167">
        <v>0</v>
      </c>
      <c r="T403" s="16"/>
      <c r="U403" s="16"/>
      <c r="V403" s="16"/>
      <c r="W403" s="16"/>
      <c r="X403" s="16"/>
      <c r="Y403" s="16"/>
    </row>
    <row r="404" spans="1:25" ht="15.75" customHeight="1">
      <c r="A404" s="162"/>
      <c r="B404" s="163">
        <v>5</v>
      </c>
      <c r="C404" s="50" t="s">
        <v>81</v>
      </c>
      <c r="D404" s="23">
        <v>71.400000000000006</v>
      </c>
      <c r="E404" s="28">
        <v>1</v>
      </c>
      <c r="F404" s="164">
        <f t="shared" si="379"/>
        <v>10924.2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f t="shared" ref="N404:N408" si="415">+D404*E404*31</f>
        <v>2213.4</v>
      </c>
      <c r="O404" s="29">
        <f t="shared" ref="O404:O411" si="416">+D404*E404*30</f>
        <v>2142</v>
      </c>
      <c r="P404" s="29">
        <f t="shared" ref="P404:P406" si="417">+D404*E404*31</f>
        <v>2213.4</v>
      </c>
      <c r="Q404" s="29">
        <f t="shared" ref="Q404:Q406" si="418">+D404*E404*30</f>
        <v>2142</v>
      </c>
      <c r="R404" s="166">
        <f t="shared" ref="R404:R406" si="419">+D404*E404*31</f>
        <v>2213.4</v>
      </c>
      <c r="S404" s="167">
        <f t="shared" ref="S404:S406" si="420">31+30+31+30+31</f>
        <v>153</v>
      </c>
      <c r="T404" s="16"/>
      <c r="U404" s="16"/>
      <c r="V404" s="16"/>
      <c r="W404" s="16"/>
      <c r="X404" s="16"/>
      <c r="Y404" s="16"/>
    </row>
    <row r="405" spans="1:25" ht="15.75" customHeight="1">
      <c r="A405" s="162"/>
      <c r="B405" s="163">
        <v>6</v>
      </c>
      <c r="C405" s="50" t="s">
        <v>82</v>
      </c>
      <c r="D405" s="23">
        <v>71.400000000000006</v>
      </c>
      <c r="E405" s="28">
        <v>1</v>
      </c>
      <c r="F405" s="164">
        <f t="shared" si="379"/>
        <v>10924.2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f t="shared" si="415"/>
        <v>2213.4</v>
      </c>
      <c r="O405" s="29">
        <f t="shared" si="416"/>
        <v>2142</v>
      </c>
      <c r="P405" s="29">
        <f t="shared" si="417"/>
        <v>2213.4</v>
      </c>
      <c r="Q405" s="29">
        <f t="shared" si="418"/>
        <v>2142</v>
      </c>
      <c r="R405" s="166">
        <f t="shared" si="419"/>
        <v>2213.4</v>
      </c>
      <c r="S405" s="167">
        <f t="shared" si="420"/>
        <v>153</v>
      </c>
      <c r="T405" s="16"/>
      <c r="U405" s="16"/>
      <c r="V405" s="16"/>
      <c r="W405" s="16"/>
      <c r="X405" s="16"/>
      <c r="Y405" s="16"/>
    </row>
    <row r="406" spans="1:25" ht="15.75" customHeight="1">
      <c r="A406" s="162"/>
      <c r="B406" s="257">
        <v>7</v>
      </c>
      <c r="C406" s="50" t="s">
        <v>37</v>
      </c>
      <c r="D406" s="23">
        <v>71.400000000000006</v>
      </c>
      <c r="E406" s="28">
        <v>6</v>
      </c>
      <c r="F406" s="164">
        <f t="shared" si="379"/>
        <v>65545.200000000012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f t="shared" si="415"/>
        <v>13280.400000000001</v>
      </c>
      <c r="O406" s="29">
        <f t="shared" si="416"/>
        <v>12852.000000000002</v>
      </c>
      <c r="P406" s="29">
        <f t="shared" si="417"/>
        <v>13280.400000000001</v>
      </c>
      <c r="Q406" s="29">
        <f t="shared" si="418"/>
        <v>12852.000000000002</v>
      </c>
      <c r="R406" s="166">
        <f t="shared" si="419"/>
        <v>13280.400000000001</v>
      </c>
      <c r="S406" s="167">
        <f t="shared" si="420"/>
        <v>153</v>
      </c>
      <c r="T406" s="16"/>
      <c r="U406" s="16"/>
      <c r="V406" s="16"/>
      <c r="W406" s="16"/>
      <c r="X406" s="16"/>
      <c r="Y406" s="16"/>
    </row>
    <row r="407" spans="1:25" ht="15.75" customHeight="1">
      <c r="A407" s="162"/>
      <c r="B407" s="257">
        <v>7</v>
      </c>
      <c r="C407" s="50" t="s">
        <v>37</v>
      </c>
      <c r="D407" s="23">
        <v>71.400000000000006</v>
      </c>
      <c r="E407" s="28">
        <v>1</v>
      </c>
      <c r="F407" s="164">
        <f t="shared" si="379"/>
        <v>4355.4000000000005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f t="shared" si="415"/>
        <v>2213.4</v>
      </c>
      <c r="O407" s="29">
        <f t="shared" si="416"/>
        <v>2142</v>
      </c>
      <c r="P407" s="29">
        <v>0</v>
      </c>
      <c r="Q407" s="29">
        <v>0</v>
      </c>
      <c r="R407" s="166">
        <v>0</v>
      </c>
      <c r="S407" s="167">
        <f>31+30</f>
        <v>61</v>
      </c>
      <c r="T407" s="16"/>
      <c r="U407" s="16"/>
      <c r="V407" s="16"/>
      <c r="W407" s="16"/>
      <c r="X407" s="16"/>
      <c r="Y407" s="16"/>
    </row>
    <row r="408" spans="1:25" ht="15.75" customHeight="1">
      <c r="A408" s="162"/>
      <c r="B408" s="163">
        <v>8</v>
      </c>
      <c r="C408" s="50" t="s">
        <v>60</v>
      </c>
      <c r="D408" s="23">
        <v>72.540000000000006</v>
      </c>
      <c r="E408" s="28">
        <v>3</v>
      </c>
      <c r="F408" s="164">
        <f t="shared" si="379"/>
        <v>33295.86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f t="shared" si="415"/>
        <v>6746.22</v>
      </c>
      <c r="O408" s="29">
        <f t="shared" si="416"/>
        <v>6528.6</v>
      </c>
      <c r="P408" s="29">
        <f t="shared" ref="P408:P411" si="421">+D408*E408*31</f>
        <v>6746.22</v>
      </c>
      <c r="Q408" s="29">
        <f t="shared" ref="Q408:Q411" si="422">+D408*E408*30</f>
        <v>6528.6</v>
      </c>
      <c r="R408" s="166">
        <f t="shared" ref="R408:R411" si="423">+D408*E408*31</f>
        <v>6746.22</v>
      </c>
      <c r="S408" s="167">
        <f>31+30+31+30+31</f>
        <v>153</v>
      </c>
      <c r="T408" s="16"/>
      <c r="U408" s="16"/>
      <c r="V408" s="16"/>
      <c r="W408" s="16"/>
      <c r="X408" s="16"/>
      <c r="Y408" s="16"/>
    </row>
    <row r="409" spans="1:25" ht="15.75" customHeight="1">
      <c r="A409" s="162"/>
      <c r="B409" s="163">
        <v>8</v>
      </c>
      <c r="C409" s="50" t="s">
        <v>60</v>
      </c>
      <c r="D409" s="23">
        <v>72.540000000000006</v>
      </c>
      <c r="E409" s="28">
        <v>1</v>
      </c>
      <c r="F409" s="164">
        <f t="shared" si="379"/>
        <v>11388.78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f>+D409*E409*35</f>
        <v>2538.9</v>
      </c>
      <c r="O409" s="29">
        <f t="shared" si="416"/>
        <v>2176.2000000000003</v>
      </c>
      <c r="P409" s="29">
        <f t="shared" si="421"/>
        <v>2248.7400000000002</v>
      </c>
      <c r="Q409" s="29">
        <f t="shared" si="422"/>
        <v>2176.2000000000003</v>
      </c>
      <c r="R409" s="166">
        <f t="shared" si="423"/>
        <v>2248.7400000000002</v>
      </c>
      <c r="S409" s="167">
        <f>35+30+31+30+31</f>
        <v>157</v>
      </c>
      <c r="T409" s="16"/>
      <c r="U409" s="16"/>
      <c r="V409" s="16"/>
      <c r="W409" s="16"/>
      <c r="X409" s="16"/>
      <c r="Y409" s="16"/>
    </row>
    <row r="410" spans="1:25" ht="15.75" customHeight="1">
      <c r="A410" s="162"/>
      <c r="B410" s="163">
        <v>9</v>
      </c>
      <c r="C410" s="50" t="s">
        <v>54</v>
      </c>
      <c r="D410" s="23">
        <v>77.59</v>
      </c>
      <c r="E410" s="28">
        <v>1</v>
      </c>
      <c r="F410" s="164">
        <f t="shared" si="379"/>
        <v>11871.27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f t="shared" ref="N410:N411" si="424">+D410*E410*31</f>
        <v>2405.29</v>
      </c>
      <c r="O410" s="29">
        <f t="shared" si="416"/>
        <v>2327.7000000000003</v>
      </c>
      <c r="P410" s="29">
        <f t="shared" si="421"/>
        <v>2405.29</v>
      </c>
      <c r="Q410" s="29">
        <f t="shared" si="422"/>
        <v>2327.7000000000003</v>
      </c>
      <c r="R410" s="166">
        <f t="shared" si="423"/>
        <v>2405.29</v>
      </c>
      <c r="S410" s="167">
        <f t="shared" ref="S410:S411" si="425">31+30+31+30+31</f>
        <v>153</v>
      </c>
      <c r="T410" s="16"/>
      <c r="U410" s="16"/>
      <c r="V410" s="16"/>
      <c r="W410" s="16"/>
      <c r="X410" s="16"/>
      <c r="Y410" s="16"/>
    </row>
    <row r="411" spans="1:25" ht="15.75" customHeight="1">
      <c r="A411" s="162"/>
      <c r="B411" s="257">
        <v>10</v>
      </c>
      <c r="C411" s="50" t="s">
        <v>38</v>
      </c>
      <c r="D411" s="23">
        <v>71.400000000000006</v>
      </c>
      <c r="E411" s="28">
        <v>7</v>
      </c>
      <c r="F411" s="164">
        <f t="shared" si="379"/>
        <v>76469.400000000009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f t="shared" si="424"/>
        <v>15493.800000000003</v>
      </c>
      <c r="O411" s="29">
        <f t="shared" si="416"/>
        <v>14994.000000000002</v>
      </c>
      <c r="P411" s="29">
        <f t="shared" si="421"/>
        <v>15493.800000000003</v>
      </c>
      <c r="Q411" s="29">
        <f t="shared" si="422"/>
        <v>14994.000000000002</v>
      </c>
      <c r="R411" s="166">
        <f t="shared" si="423"/>
        <v>15493.800000000003</v>
      </c>
      <c r="S411" s="167">
        <f t="shared" si="425"/>
        <v>153</v>
      </c>
      <c r="T411" s="16"/>
      <c r="U411" s="16"/>
      <c r="V411" s="16"/>
      <c r="W411" s="16"/>
      <c r="X411" s="16"/>
      <c r="Y411" s="16"/>
    </row>
    <row r="412" spans="1:25" ht="15.75" customHeight="1">
      <c r="A412" s="162"/>
      <c r="B412" s="163">
        <v>11</v>
      </c>
      <c r="C412" s="50" t="s">
        <v>83</v>
      </c>
      <c r="D412" s="23">
        <v>73.59</v>
      </c>
      <c r="E412" s="28">
        <v>1</v>
      </c>
      <c r="F412" s="164">
        <f t="shared" si="379"/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166">
        <v>0</v>
      </c>
      <c r="S412" s="167">
        <v>0</v>
      </c>
      <c r="T412" s="16"/>
      <c r="U412" s="16"/>
      <c r="V412" s="16"/>
      <c r="W412" s="16"/>
      <c r="X412" s="16"/>
      <c r="Y412" s="16"/>
    </row>
    <row r="413" spans="1:25" ht="15.75" customHeight="1">
      <c r="A413" s="162"/>
      <c r="B413" s="163">
        <v>12</v>
      </c>
      <c r="C413" s="50" t="s">
        <v>58</v>
      </c>
      <c r="D413" s="23">
        <v>75.64</v>
      </c>
      <c r="E413" s="47">
        <v>1</v>
      </c>
      <c r="F413" s="164">
        <f t="shared" si="379"/>
        <v>11572.92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f>+D413*E413*31</f>
        <v>2344.84</v>
      </c>
      <c r="O413" s="29">
        <f>+D413*E413*30</f>
        <v>2269.1999999999998</v>
      </c>
      <c r="P413" s="29">
        <f>+D413*E413*31</f>
        <v>2344.84</v>
      </c>
      <c r="Q413" s="29">
        <f>+D413*E413*30</f>
        <v>2269.1999999999998</v>
      </c>
      <c r="R413" s="166">
        <f>+D413*E413*31</f>
        <v>2344.84</v>
      </c>
      <c r="S413" s="167">
        <f>31+30+31+30+31</f>
        <v>153</v>
      </c>
      <c r="T413" s="16"/>
      <c r="U413" s="16"/>
      <c r="V413" s="16"/>
      <c r="W413" s="16"/>
      <c r="X413" s="16"/>
      <c r="Y413" s="16"/>
    </row>
    <row r="414" spans="1:25" ht="15.75" customHeight="1">
      <c r="A414" s="162"/>
      <c r="B414" s="257">
        <v>13</v>
      </c>
      <c r="C414" s="50" t="s">
        <v>64</v>
      </c>
      <c r="D414" s="23">
        <v>71.400000000000006</v>
      </c>
      <c r="E414" s="28">
        <v>1</v>
      </c>
      <c r="F414" s="164">
        <f t="shared" si="379"/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166">
        <v>0</v>
      </c>
      <c r="S414" s="167">
        <v>0</v>
      </c>
      <c r="T414" s="16"/>
      <c r="U414" s="16"/>
      <c r="V414" s="16"/>
      <c r="W414" s="16"/>
      <c r="X414" s="16"/>
      <c r="Y414" s="16"/>
    </row>
    <row r="415" spans="1:25" ht="15.75" customHeight="1">
      <c r="A415" s="162"/>
      <c r="B415" s="163">
        <v>14</v>
      </c>
      <c r="C415" s="50" t="s">
        <v>45</v>
      </c>
      <c r="D415" s="23">
        <v>78.25</v>
      </c>
      <c r="E415" s="28">
        <v>9</v>
      </c>
      <c r="F415" s="164">
        <f t="shared" si="379"/>
        <v>107750.25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f t="shared" ref="N415:N417" si="426">+D415*E415*31</f>
        <v>21831.75</v>
      </c>
      <c r="O415" s="29">
        <f t="shared" ref="O415:O417" si="427">+D415*E415*30</f>
        <v>21127.5</v>
      </c>
      <c r="P415" s="29">
        <f t="shared" ref="P415:P417" si="428">+D415*E415*31</f>
        <v>21831.75</v>
      </c>
      <c r="Q415" s="29">
        <f t="shared" ref="Q415:Q417" si="429">+D415*E415*30</f>
        <v>21127.5</v>
      </c>
      <c r="R415" s="166">
        <f t="shared" ref="R415:R417" si="430">+D415*E415*31</f>
        <v>21831.75</v>
      </c>
      <c r="S415" s="167">
        <f t="shared" ref="S415:S417" si="431">31+30+31+30+31</f>
        <v>153</v>
      </c>
      <c r="T415" s="16"/>
      <c r="U415" s="16"/>
      <c r="V415" s="16"/>
      <c r="W415" s="16"/>
      <c r="X415" s="16"/>
      <c r="Y415" s="16"/>
    </row>
    <row r="416" spans="1:25" ht="15.75" customHeight="1">
      <c r="A416" s="162"/>
      <c r="B416" s="163">
        <v>15</v>
      </c>
      <c r="C416" s="50" t="s">
        <v>76</v>
      </c>
      <c r="D416" s="23">
        <v>72.540000000000006</v>
      </c>
      <c r="E416" s="28">
        <v>1</v>
      </c>
      <c r="F416" s="164">
        <f t="shared" si="379"/>
        <v>11098.62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f t="shared" si="426"/>
        <v>2248.7400000000002</v>
      </c>
      <c r="O416" s="29">
        <f t="shared" si="427"/>
        <v>2176.2000000000003</v>
      </c>
      <c r="P416" s="29">
        <f t="shared" si="428"/>
        <v>2248.7400000000002</v>
      </c>
      <c r="Q416" s="29">
        <f t="shared" si="429"/>
        <v>2176.2000000000003</v>
      </c>
      <c r="R416" s="166">
        <f t="shared" si="430"/>
        <v>2248.7400000000002</v>
      </c>
      <c r="S416" s="167">
        <f t="shared" si="431"/>
        <v>153</v>
      </c>
      <c r="T416" s="16"/>
      <c r="U416" s="16"/>
      <c r="V416" s="16"/>
      <c r="W416" s="16"/>
      <c r="X416" s="16"/>
      <c r="Y416" s="16"/>
    </row>
    <row r="417" spans="1:25" ht="15.75" customHeight="1">
      <c r="A417" s="162"/>
      <c r="B417" s="257">
        <v>16</v>
      </c>
      <c r="C417" s="50" t="s">
        <v>50</v>
      </c>
      <c r="D417" s="23">
        <v>71.400000000000006</v>
      </c>
      <c r="E417" s="28">
        <v>1</v>
      </c>
      <c r="F417" s="164">
        <f t="shared" si="379"/>
        <v>10924.2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f t="shared" si="426"/>
        <v>2213.4</v>
      </c>
      <c r="O417" s="29">
        <f t="shared" si="427"/>
        <v>2142</v>
      </c>
      <c r="P417" s="29">
        <f t="shared" si="428"/>
        <v>2213.4</v>
      </c>
      <c r="Q417" s="29">
        <f t="shared" si="429"/>
        <v>2142</v>
      </c>
      <c r="R417" s="166">
        <f t="shared" si="430"/>
        <v>2213.4</v>
      </c>
      <c r="S417" s="167">
        <f t="shared" si="431"/>
        <v>153</v>
      </c>
      <c r="T417" s="16"/>
      <c r="U417" s="16"/>
      <c r="V417" s="16"/>
      <c r="W417" s="16"/>
      <c r="X417" s="16"/>
      <c r="Y417" s="16"/>
    </row>
    <row r="418" spans="1:25" ht="15.75" customHeight="1">
      <c r="A418" s="162"/>
      <c r="B418" s="257">
        <v>16</v>
      </c>
      <c r="C418" s="50" t="s">
        <v>50</v>
      </c>
      <c r="D418" s="23">
        <v>71.400000000000006</v>
      </c>
      <c r="E418" s="28">
        <v>1</v>
      </c>
      <c r="F418" s="164">
        <f t="shared" si="379"/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166">
        <v>0</v>
      </c>
      <c r="S418" s="167">
        <v>0</v>
      </c>
      <c r="T418" s="16"/>
      <c r="U418" s="16"/>
      <c r="V418" s="16"/>
      <c r="W418" s="16"/>
      <c r="X418" s="16"/>
      <c r="Y418" s="16"/>
    </row>
    <row r="419" spans="1:25" ht="15.75" customHeight="1">
      <c r="A419" s="162"/>
      <c r="B419" s="360">
        <v>17</v>
      </c>
      <c r="C419" s="52" t="s">
        <v>65</v>
      </c>
      <c r="D419" s="23">
        <v>75.64</v>
      </c>
      <c r="E419" s="28">
        <v>1</v>
      </c>
      <c r="F419" s="164">
        <f t="shared" si="379"/>
        <v>11572.92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f t="shared" ref="N419:N425" si="432">+D419*E419*31</f>
        <v>2344.84</v>
      </c>
      <c r="O419" s="29">
        <f t="shared" ref="O419:O425" si="433">+D419*E419*30</f>
        <v>2269.1999999999998</v>
      </c>
      <c r="P419" s="29">
        <f t="shared" ref="P419:P420" si="434">+D419*E419*31</f>
        <v>2344.84</v>
      </c>
      <c r="Q419" s="29">
        <f t="shared" ref="Q419:Q420" si="435">+D419*E419*30</f>
        <v>2269.1999999999998</v>
      </c>
      <c r="R419" s="166">
        <f t="shared" ref="R419:R420" si="436">+D419*E419*31</f>
        <v>2344.84</v>
      </c>
      <c r="S419" s="167">
        <f t="shared" ref="S419:S420" si="437">31+30+31+30+31</f>
        <v>153</v>
      </c>
      <c r="T419" s="16"/>
      <c r="U419" s="16"/>
      <c r="V419" s="16"/>
      <c r="W419" s="16"/>
      <c r="X419" s="16"/>
      <c r="Y419" s="16"/>
    </row>
    <row r="420" spans="1:25" ht="15.75" customHeight="1">
      <c r="A420" s="162"/>
      <c r="B420" s="257">
        <v>18</v>
      </c>
      <c r="C420" s="50" t="s">
        <v>61</v>
      </c>
      <c r="D420" s="23">
        <v>80.86</v>
      </c>
      <c r="E420" s="28">
        <v>6</v>
      </c>
      <c r="F420" s="164">
        <f t="shared" si="379"/>
        <v>74229.48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f t="shared" si="432"/>
        <v>15039.96</v>
      </c>
      <c r="O420" s="29">
        <f t="shared" si="433"/>
        <v>14554.8</v>
      </c>
      <c r="P420" s="29">
        <f t="shared" si="434"/>
        <v>15039.96</v>
      </c>
      <c r="Q420" s="29">
        <f t="shared" si="435"/>
        <v>14554.8</v>
      </c>
      <c r="R420" s="166">
        <f t="shared" si="436"/>
        <v>15039.96</v>
      </c>
      <c r="S420" s="167">
        <f t="shared" si="437"/>
        <v>153</v>
      </c>
      <c r="T420" s="16"/>
      <c r="U420" s="16"/>
      <c r="V420" s="16"/>
      <c r="W420" s="16"/>
      <c r="X420" s="16"/>
      <c r="Y420" s="16"/>
    </row>
    <row r="421" spans="1:25" ht="15.75" customHeight="1">
      <c r="A421" s="162"/>
      <c r="B421" s="163">
        <v>28</v>
      </c>
      <c r="C421" s="50" t="s">
        <v>80</v>
      </c>
      <c r="D421" s="23">
        <v>71.400000000000006</v>
      </c>
      <c r="E421" s="28">
        <v>4</v>
      </c>
      <c r="F421" s="164">
        <f t="shared" si="379"/>
        <v>26275.200000000001</v>
      </c>
      <c r="G421" s="367">
        <v>0</v>
      </c>
      <c r="H421" s="368">
        <v>0</v>
      </c>
      <c r="I421" s="367">
        <v>0</v>
      </c>
      <c r="J421" s="29">
        <v>0</v>
      </c>
      <c r="K421" s="29">
        <v>0</v>
      </c>
      <c r="L421" s="29">
        <v>0</v>
      </c>
      <c r="M421" s="29">
        <f t="shared" ref="M421:M425" si="438">+D421*E421*31</f>
        <v>8853.6</v>
      </c>
      <c r="N421" s="29">
        <f t="shared" si="432"/>
        <v>8853.6</v>
      </c>
      <c r="O421" s="29">
        <f t="shared" si="433"/>
        <v>8568</v>
      </c>
      <c r="P421" s="29">
        <v>0</v>
      </c>
      <c r="Q421" s="29">
        <v>0</v>
      </c>
      <c r="R421" s="166">
        <v>0</v>
      </c>
      <c r="S421" s="167">
        <f t="shared" ref="S421:S425" si="439">31+31+30</f>
        <v>92</v>
      </c>
      <c r="T421" s="16"/>
      <c r="U421" s="16"/>
      <c r="V421" s="16"/>
      <c r="W421" s="16"/>
      <c r="X421" s="16"/>
      <c r="Y421" s="16"/>
    </row>
    <row r="422" spans="1:25" ht="15.75" customHeight="1">
      <c r="A422" s="162"/>
      <c r="B422" s="163">
        <v>30</v>
      </c>
      <c r="C422" s="50" t="s">
        <v>81</v>
      </c>
      <c r="D422" s="23">
        <v>71.400000000000006</v>
      </c>
      <c r="E422" s="28">
        <v>2</v>
      </c>
      <c r="F422" s="164">
        <f t="shared" si="379"/>
        <v>13137.6</v>
      </c>
      <c r="G422" s="367">
        <v>0</v>
      </c>
      <c r="H422" s="368">
        <v>0</v>
      </c>
      <c r="I422" s="367">
        <v>0</v>
      </c>
      <c r="J422" s="29">
        <v>0</v>
      </c>
      <c r="K422" s="29">
        <v>0</v>
      </c>
      <c r="L422" s="29">
        <v>0</v>
      </c>
      <c r="M422" s="29">
        <f t="shared" si="438"/>
        <v>4426.8</v>
      </c>
      <c r="N422" s="29">
        <f t="shared" si="432"/>
        <v>4426.8</v>
      </c>
      <c r="O422" s="29">
        <f t="shared" si="433"/>
        <v>4284</v>
      </c>
      <c r="P422" s="29">
        <v>0</v>
      </c>
      <c r="Q422" s="29">
        <v>0</v>
      </c>
      <c r="R422" s="166">
        <v>0</v>
      </c>
      <c r="S422" s="167">
        <f t="shared" si="439"/>
        <v>92</v>
      </c>
      <c r="T422" s="16"/>
      <c r="U422" s="16"/>
      <c r="V422" s="16"/>
      <c r="W422" s="16"/>
      <c r="X422" s="16"/>
      <c r="Y422" s="16"/>
    </row>
    <row r="423" spans="1:25" ht="15.75" customHeight="1">
      <c r="A423" s="162"/>
      <c r="B423" s="163">
        <v>33</v>
      </c>
      <c r="C423" s="36" t="s">
        <v>46</v>
      </c>
      <c r="D423" s="23">
        <v>71.400000000000006</v>
      </c>
      <c r="E423" s="28">
        <v>1</v>
      </c>
      <c r="F423" s="164">
        <f t="shared" si="379"/>
        <v>6568.8</v>
      </c>
      <c r="G423" s="367">
        <v>0</v>
      </c>
      <c r="H423" s="368">
        <v>0</v>
      </c>
      <c r="I423" s="367">
        <v>0</v>
      </c>
      <c r="J423" s="29">
        <v>0</v>
      </c>
      <c r="K423" s="29">
        <v>0</v>
      </c>
      <c r="L423" s="29">
        <v>0</v>
      </c>
      <c r="M423" s="29">
        <f t="shared" si="438"/>
        <v>2213.4</v>
      </c>
      <c r="N423" s="29">
        <f t="shared" si="432"/>
        <v>2213.4</v>
      </c>
      <c r="O423" s="29">
        <f t="shared" si="433"/>
        <v>2142</v>
      </c>
      <c r="P423" s="29">
        <v>0</v>
      </c>
      <c r="Q423" s="29">
        <v>0</v>
      </c>
      <c r="R423" s="166">
        <v>0</v>
      </c>
      <c r="S423" s="167">
        <f t="shared" si="439"/>
        <v>92</v>
      </c>
      <c r="T423" s="16"/>
      <c r="U423" s="16"/>
      <c r="V423" s="16"/>
      <c r="W423" s="16"/>
      <c r="X423" s="16"/>
      <c r="Y423" s="16"/>
    </row>
    <row r="424" spans="1:25" ht="15.75" customHeight="1">
      <c r="A424" s="162"/>
      <c r="B424" s="163">
        <v>29</v>
      </c>
      <c r="C424" s="50" t="s">
        <v>36</v>
      </c>
      <c r="D424" s="23">
        <v>72.540000000000006</v>
      </c>
      <c r="E424" s="28">
        <v>4</v>
      </c>
      <c r="F424" s="164">
        <f t="shared" si="379"/>
        <v>26694.720000000001</v>
      </c>
      <c r="G424" s="367">
        <v>0</v>
      </c>
      <c r="H424" s="368">
        <v>0</v>
      </c>
      <c r="I424" s="367">
        <v>0</v>
      </c>
      <c r="J424" s="29">
        <v>0</v>
      </c>
      <c r="K424" s="29">
        <v>0</v>
      </c>
      <c r="L424" s="29">
        <v>0</v>
      </c>
      <c r="M424" s="29">
        <f t="shared" si="438"/>
        <v>8994.9600000000009</v>
      </c>
      <c r="N424" s="29">
        <f t="shared" si="432"/>
        <v>8994.9600000000009</v>
      </c>
      <c r="O424" s="29">
        <f t="shared" si="433"/>
        <v>8704.8000000000011</v>
      </c>
      <c r="P424" s="29">
        <v>0</v>
      </c>
      <c r="Q424" s="29">
        <v>0</v>
      </c>
      <c r="R424" s="166">
        <v>0</v>
      </c>
      <c r="S424" s="167">
        <f t="shared" si="439"/>
        <v>92</v>
      </c>
      <c r="T424" s="16"/>
      <c r="U424" s="16"/>
      <c r="V424" s="16"/>
      <c r="W424" s="16"/>
      <c r="X424" s="16"/>
      <c r="Y424" s="16"/>
    </row>
    <row r="425" spans="1:25" ht="15.75" customHeight="1">
      <c r="A425" s="162"/>
      <c r="B425" s="163">
        <v>32</v>
      </c>
      <c r="C425" s="50" t="s">
        <v>37</v>
      </c>
      <c r="D425" s="23">
        <v>71.400000000000006</v>
      </c>
      <c r="E425" s="28">
        <v>1</v>
      </c>
      <c r="F425" s="164">
        <f t="shared" si="379"/>
        <v>6568.8</v>
      </c>
      <c r="G425" s="367">
        <v>0</v>
      </c>
      <c r="H425" s="368">
        <v>0</v>
      </c>
      <c r="I425" s="367">
        <v>0</v>
      </c>
      <c r="J425" s="29">
        <v>0</v>
      </c>
      <c r="K425" s="29">
        <v>0</v>
      </c>
      <c r="L425" s="29">
        <v>0</v>
      </c>
      <c r="M425" s="29">
        <f t="shared" si="438"/>
        <v>2213.4</v>
      </c>
      <c r="N425" s="29">
        <f t="shared" si="432"/>
        <v>2213.4</v>
      </c>
      <c r="O425" s="29">
        <f t="shared" si="433"/>
        <v>2142</v>
      </c>
      <c r="P425" s="29">
        <v>0</v>
      </c>
      <c r="Q425" s="29">
        <v>0</v>
      </c>
      <c r="R425" s="166">
        <v>0</v>
      </c>
      <c r="S425" s="167">
        <f t="shared" si="439"/>
        <v>92</v>
      </c>
      <c r="T425" s="16"/>
      <c r="U425" s="16"/>
      <c r="V425" s="16"/>
      <c r="W425" s="16"/>
      <c r="X425" s="16"/>
      <c r="Y425" s="16"/>
    </row>
    <row r="426" spans="1:25" ht="15.75" customHeight="1">
      <c r="A426" s="94"/>
      <c r="B426" s="225"/>
      <c r="C426" s="226" t="s">
        <v>133</v>
      </c>
      <c r="D426" s="227"/>
      <c r="E426" s="228"/>
      <c r="F426" s="369">
        <f>2861116-SUM(F360:F425)+281288</f>
        <v>230884.64999999944</v>
      </c>
      <c r="G426" s="370"/>
      <c r="H426" s="231"/>
      <c r="I426" s="230"/>
      <c r="J426" s="371"/>
      <c r="K426" s="371"/>
      <c r="L426" s="230"/>
      <c r="M426" s="371"/>
      <c r="N426" s="230"/>
      <c r="O426" s="230"/>
      <c r="P426" s="230"/>
      <c r="Q426" s="230"/>
      <c r="R426" s="316">
        <f>F426</f>
        <v>230884.64999999944</v>
      </c>
      <c r="S426" s="81"/>
    </row>
    <row r="427" spans="1:25" ht="30.75" customHeight="1">
      <c r="A427" s="94"/>
      <c r="B427" s="307"/>
      <c r="C427" s="470" t="s">
        <v>84</v>
      </c>
      <c r="D427" s="426"/>
      <c r="E427" s="334"/>
      <c r="F427" s="335"/>
      <c r="G427" s="336"/>
      <c r="H427" s="337"/>
      <c r="I427" s="336"/>
      <c r="J427" s="336"/>
      <c r="K427" s="336"/>
      <c r="L427" s="336"/>
      <c r="M427" s="336"/>
      <c r="N427" s="336"/>
      <c r="O427" s="336"/>
      <c r="P427" s="336"/>
      <c r="Q427" s="336"/>
      <c r="R427" s="338"/>
      <c r="S427" s="81"/>
    </row>
    <row r="428" spans="1:25" ht="29.25" customHeight="1">
      <c r="A428" s="94"/>
      <c r="B428" s="206"/>
      <c r="C428" s="458" t="s">
        <v>143</v>
      </c>
      <c r="D428" s="415"/>
      <c r="E428" s="339">
        <f>SUM(E431:E472)</f>
        <v>316</v>
      </c>
      <c r="F428" s="208">
        <f t="shared" ref="F428:R428" si="440">SUM(F431:F473)</f>
        <v>4195852</v>
      </c>
      <c r="G428" s="209">
        <f t="shared" si="440"/>
        <v>355851.17000000004</v>
      </c>
      <c r="H428" s="209">
        <f t="shared" si="440"/>
        <v>322533.41000000003</v>
      </c>
      <c r="I428" s="209">
        <f t="shared" si="440"/>
        <v>353994.77000000008</v>
      </c>
      <c r="J428" s="209">
        <f t="shared" si="440"/>
        <v>342230.10000000003</v>
      </c>
      <c r="K428" s="209">
        <f t="shared" si="440"/>
        <v>353637.77000000008</v>
      </c>
      <c r="L428" s="209">
        <f t="shared" si="440"/>
        <v>342230.10000000003</v>
      </c>
      <c r="M428" s="209">
        <f t="shared" si="440"/>
        <v>355851.1700000001</v>
      </c>
      <c r="N428" s="351">
        <f t="shared" si="440"/>
        <v>350473.87000000005</v>
      </c>
      <c r="O428" s="351">
        <f t="shared" si="440"/>
        <v>340088.10000000003</v>
      </c>
      <c r="P428" s="351">
        <f t="shared" si="440"/>
        <v>349110.84</v>
      </c>
      <c r="Q428" s="351">
        <f t="shared" si="440"/>
        <v>337849.2</v>
      </c>
      <c r="R428" s="210">
        <f t="shared" si="440"/>
        <v>392001.49999999924</v>
      </c>
      <c r="S428" s="81">
        <f>F428-SUM(G428:R428)</f>
        <v>0</v>
      </c>
    </row>
    <row r="429" spans="1:25" ht="15.75" customHeight="1">
      <c r="A429" s="94"/>
      <c r="B429" s="356"/>
      <c r="C429" s="357"/>
      <c r="D429" s="358"/>
      <c r="E429" s="339"/>
      <c r="F429" s="208">
        <f>SUM(F431:F472)</f>
        <v>4152961.3400000008</v>
      </c>
      <c r="G429" s="209"/>
      <c r="H429" s="209"/>
      <c r="I429" s="209"/>
      <c r="J429" s="209"/>
      <c r="K429" s="209"/>
      <c r="L429" s="209"/>
      <c r="M429" s="209"/>
      <c r="N429" s="351"/>
      <c r="O429" s="359"/>
      <c r="P429" s="351"/>
      <c r="Q429" s="351"/>
      <c r="R429" s="210"/>
      <c r="S429" s="81"/>
    </row>
    <row r="430" spans="1:25" ht="15.75" customHeight="1">
      <c r="A430" s="94"/>
      <c r="B430" s="168"/>
      <c r="C430" s="157"/>
      <c r="D430" s="157"/>
      <c r="E430" s="157" t="s">
        <v>131</v>
      </c>
      <c r="F430" s="158">
        <v>0</v>
      </c>
      <c r="G430" s="253"/>
      <c r="H430" s="253"/>
      <c r="I430" s="253"/>
      <c r="J430" s="253"/>
      <c r="K430" s="253"/>
      <c r="L430" s="253"/>
      <c r="M430" s="253"/>
      <c r="N430" s="253"/>
      <c r="O430" s="253"/>
      <c r="P430" s="253"/>
      <c r="Q430" s="253"/>
      <c r="R430" s="219"/>
      <c r="S430" s="81"/>
    </row>
    <row r="431" spans="1:25" ht="15.75" customHeight="1">
      <c r="A431" s="94"/>
      <c r="B431" s="265">
        <v>1</v>
      </c>
      <c r="C431" s="266" t="s">
        <v>36</v>
      </c>
      <c r="D431" s="170">
        <v>72.540000000000006</v>
      </c>
      <c r="E431" s="171">
        <v>20</v>
      </c>
      <c r="F431" s="172">
        <f t="shared" ref="F431:F472" si="441">+E431*S431*D431</f>
        <v>307569.60000000003</v>
      </c>
      <c r="G431" s="173">
        <f t="shared" ref="G431:G434" si="442">E431*D431*31</f>
        <v>44974.8</v>
      </c>
      <c r="H431" s="174">
        <f t="shared" ref="H431:H433" si="443">E431*D431*28</f>
        <v>40622.400000000009</v>
      </c>
      <c r="I431" s="173">
        <f t="shared" ref="I431:I433" si="444">E431*D431*31</f>
        <v>44974.8</v>
      </c>
      <c r="J431" s="173">
        <f t="shared" ref="J431:J433" si="445">E431*D431*30</f>
        <v>43524.000000000007</v>
      </c>
      <c r="K431" s="173">
        <f t="shared" ref="K431:K433" si="446">E431*D431*31</f>
        <v>44974.8</v>
      </c>
      <c r="L431" s="173">
        <f t="shared" ref="L431:L433" si="447">E431*D431*30</f>
        <v>43524.000000000007</v>
      </c>
      <c r="M431" s="173">
        <f t="shared" ref="M431:M433" si="448">E431*D431*31</f>
        <v>44974.8</v>
      </c>
      <c r="N431" s="173">
        <v>0</v>
      </c>
      <c r="O431" s="173">
        <v>0</v>
      </c>
      <c r="P431" s="173">
        <v>0</v>
      </c>
      <c r="Q431" s="173">
        <v>0</v>
      </c>
      <c r="R431" s="175">
        <v>0</v>
      </c>
      <c r="S431" s="176">
        <v>212</v>
      </c>
    </row>
    <row r="432" spans="1:25" ht="15.75" customHeight="1">
      <c r="A432" s="94"/>
      <c r="B432" s="168">
        <v>2</v>
      </c>
      <c r="C432" s="169" t="s">
        <v>52</v>
      </c>
      <c r="D432" s="170">
        <v>73.59</v>
      </c>
      <c r="E432" s="171">
        <v>17</v>
      </c>
      <c r="F432" s="172">
        <f t="shared" si="441"/>
        <v>265218.36</v>
      </c>
      <c r="G432" s="173">
        <f t="shared" si="442"/>
        <v>38781.93</v>
      </c>
      <c r="H432" s="174">
        <f t="shared" si="443"/>
        <v>35028.839999999997</v>
      </c>
      <c r="I432" s="173">
        <f t="shared" si="444"/>
        <v>38781.93</v>
      </c>
      <c r="J432" s="173">
        <f t="shared" si="445"/>
        <v>37530.9</v>
      </c>
      <c r="K432" s="173">
        <f t="shared" si="446"/>
        <v>38781.93</v>
      </c>
      <c r="L432" s="173">
        <f t="shared" si="447"/>
        <v>37530.9</v>
      </c>
      <c r="M432" s="173">
        <f t="shared" si="448"/>
        <v>38781.93</v>
      </c>
      <c r="N432" s="173">
        <v>0</v>
      </c>
      <c r="O432" s="173">
        <v>0</v>
      </c>
      <c r="P432" s="173">
        <v>0</v>
      </c>
      <c r="Q432" s="173">
        <v>0</v>
      </c>
      <c r="R432" s="175">
        <v>0</v>
      </c>
      <c r="S432" s="176">
        <v>212</v>
      </c>
    </row>
    <row r="433" spans="1:25" ht="15.75" customHeight="1">
      <c r="A433" s="94"/>
      <c r="B433" s="168">
        <v>3</v>
      </c>
      <c r="C433" s="169" t="s">
        <v>53</v>
      </c>
      <c r="D433" s="170">
        <v>74.63</v>
      </c>
      <c r="E433" s="171">
        <v>12</v>
      </c>
      <c r="F433" s="172">
        <f t="shared" si="441"/>
        <v>189858.72</v>
      </c>
      <c r="G433" s="173">
        <f t="shared" si="442"/>
        <v>27762.359999999997</v>
      </c>
      <c r="H433" s="174">
        <f t="shared" si="443"/>
        <v>25075.68</v>
      </c>
      <c r="I433" s="173">
        <f t="shared" si="444"/>
        <v>27762.359999999997</v>
      </c>
      <c r="J433" s="173">
        <f t="shared" si="445"/>
        <v>26866.799999999999</v>
      </c>
      <c r="K433" s="173">
        <f t="shared" si="446"/>
        <v>27762.359999999997</v>
      </c>
      <c r="L433" s="173">
        <f t="shared" si="447"/>
        <v>26866.799999999999</v>
      </c>
      <c r="M433" s="173">
        <f t="shared" si="448"/>
        <v>27762.359999999997</v>
      </c>
      <c r="N433" s="173">
        <v>0</v>
      </c>
      <c r="O433" s="173">
        <v>0</v>
      </c>
      <c r="P433" s="173">
        <v>0</v>
      </c>
      <c r="Q433" s="173">
        <v>0</v>
      </c>
      <c r="R433" s="175">
        <v>0</v>
      </c>
      <c r="S433" s="176">
        <v>212</v>
      </c>
    </row>
    <row r="434" spans="1:25" ht="15.75" customHeight="1">
      <c r="A434" s="94"/>
      <c r="B434" s="168">
        <v>3</v>
      </c>
      <c r="C434" s="169" t="s">
        <v>53</v>
      </c>
      <c r="D434" s="170">
        <v>74.63</v>
      </c>
      <c r="E434" s="171">
        <v>1</v>
      </c>
      <c r="F434" s="172">
        <f t="shared" si="441"/>
        <v>2313.5299999999997</v>
      </c>
      <c r="G434" s="173">
        <f t="shared" si="442"/>
        <v>2313.5299999999997</v>
      </c>
      <c r="H434" s="174">
        <v>0</v>
      </c>
      <c r="I434" s="173">
        <v>0</v>
      </c>
      <c r="J434" s="173">
        <v>0</v>
      </c>
      <c r="K434" s="173">
        <v>0</v>
      </c>
      <c r="L434" s="173">
        <v>0</v>
      </c>
      <c r="M434" s="173">
        <v>0</v>
      </c>
      <c r="N434" s="173">
        <v>0</v>
      </c>
      <c r="O434" s="173">
        <v>0</v>
      </c>
      <c r="P434" s="173">
        <v>0</v>
      </c>
      <c r="Q434" s="173">
        <v>0</v>
      </c>
      <c r="R434" s="175">
        <v>0</v>
      </c>
      <c r="S434" s="176">
        <v>31</v>
      </c>
      <c r="T434" s="61"/>
      <c r="U434" s="61"/>
      <c r="V434" s="61"/>
      <c r="W434" s="61"/>
      <c r="X434" s="61"/>
      <c r="Y434" s="61"/>
    </row>
    <row r="435" spans="1:25" ht="15.75" customHeight="1">
      <c r="A435" s="94"/>
      <c r="B435" s="265">
        <v>18</v>
      </c>
      <c r="C435" s="169" t="s">
        <v>53</v>
      </c>
      <c r="D435" s="170">
        <v>74.63</v>
      </c>
      <c r="E435" s="171">
        <v>1</v>
      </c>
      <c r="F435" s="172">
        <f t="shared" si="441"/>
        <v>5522.62</v>
      </c>
      <c r="G435" s="173">
        <v>0</v>
      </c>
      <c r="H435" s="174">
        <f>E435*D435*28+D435*E435*15</f>
        <v>3209.0899999999997</v>
      </c>
      <c r="I435" s="173">
        <f>E435*D435*31</f>
        <v>2313.5299999999997</v>
      </c>
      <c r="J435" s="173">
        <v>0</v>
      </c>
      <c r="K435" s="173">
        <v>0</v>
      </c>
      <c r="L435" s="173">
        <v>0</v>
      </c>
      <c r="M435" s="173">
        <v>0</v>
      </c>
      <c r="N435" s="173">
        <v>0</v>
      </c>
      <c r="O435" s="173">
        <v>0</v>
      </c>
      <c r="P435" s="173">
        <v>0</v>
      </c>
      <c r="Q435" s="173">
        <v>0</v>
      </c>
      <c r="R435" s="175">
        <v>0</v>
      </c>
      <c r="S435" s="176">
        <f>15+28+31</f>
        <v>74</v>
      </c>
    </row>
    <row r="436" spans="1:25" ht="15.75" customHeight="1">
      <c r="A436" s="94"/>
      <c r="B436" s="265">
        <v>19</v>
      </c>
      <c r="C436" s="169" t="s">
        <v>53</v>
      </c>
      <c r="D436" s="170">
        <v>74.63</v>
      </c>
      <c r="E436" s="171">
        <v>1</v>
      </c>
      <c r="F436" s="172">
        <f t="shared" si="441"/>
        <v>6791.33</v>
      </c>
      <c r="G436" s="173">
        <v>0</v>
      </c>
      <c r="H436" s="174">
        <v>0</v>
      </c>
      <c r="I436" s="173">
        <v>0</v>
      </c>
      <c r="J436" s="173">
        <f t="shared" ref="J436:J443" si="449">E436*D436*30</f>
        <v>2238.8999999999996</v>
      </c>
      <c r="K436" s="173">
        <f t="shared" ref="K436:K443" si="450">E436*D436*31</f>
        <v>2313.5299999999997</v>
      </c>
      <c r="L436" s="173">
        <f t="shared" ref="L436:L443" si="451">E436*D436*30</f>
        <v>2238.8999999999996</v>
      </c>
      <c r="M436" s="173">
        <v>0</v>
      </c>
      <c r="N436" s="173">
        <v>0</v>
      </c>
      <c r="O436" s="173">
        <v>0</v>
      </c>
      <c r="P436" s="173">
        <v>0</v>
      </c>
      <c r="Q436" s="173">
        <v>0</v>
      </c>
      <c r="R436" s="175">
        <v>0</v>
      </c>
      <c r="S436" s="176">
        <f>30+31+30</f>
        <v>91</v>
      </c>
      <c r="T436" s="61"/>
      <c r="U436" s="61"/>
      <c r="V436" s="61"/>
      <c r="W436" s="61"/>
      <c r="X436" s="61"/>
      <c r="Y436" s="61"/>
    </row>
    <row r="437" spans="1:25" ht="15.75" customHeight="1">
      <c r="A437" s="94"/>
      <c r="B437" s="265">
        <v>4</v>
      </c>
      <c r="C437" s="169" t="s">
        <v>80</v>
      </c>
      <c r="D437" s="170">
        <v>71.400000000000006</v>
      </c>
      <c r="E437" s="171">
        <v>5</v>
      </c>
      <c r="F437" s="172">
        <f t="shared" si="441"/>
        <v>75684</v>
      </c>
      <c r="G437" s="173">
        <f t="shared" ref="G437:G451" si="452">E437*D437*31</f>
        <v>11067</v>
      </c>
      <c r="H437" s="174">
        <f t="shared" ref="H437:H451" si="453">E437*D437*28</f>
        <v>9996</v>
      </c>
      <c r="I437" s="173">
        <f t="shared" ref="I437:I443" si="454">E437*D437*31</f>
        <v>11067</v>
      </c>
      <c r="J437" s="173">
        <f t="shared" si="449"/>
        <v>10710</v>
      </c>
      <c r="K437" s="173">
        <f t="shared" si="450"/>
        <v>11067</v>
      </c>
      <c r="L437" s="173">
        <f t="shared" si="451"/>
        <v>10710</v>
      </c>
      <c r="M437" s="173">
        <f t="shared" ref="M437:M451" si="455">E437*D437*31</f>
        <v>11067</v>
      </c>
      <c r="N437" s="173">
        <v>0</v>
      </c>
      <c r="O437" s="173">
        <v>0</v>
      </c>
      <c r="P437" s="173">
        <v>0</v>
      </c>
      <c r="Q437" s="173">
        <v>0</v>
      </c>
      <c r="R437" s="175">
        <v>0</v>
      </c>
      <c r="S437" s="176">
        <v>212</v>
      </c>
    </row>
    <row r="438" spans="1:25" ht="15.75" customHeight="1">
      <c r="A438" s="94"/>
      <c r="B438" s="168">
        <v>5</v>
      </c>
      <c r="C438" s="169" t="s">
        <v>81</v>
      </c>
      <c r="D438" s="170">
        <v>71.400000000000006</v>
      </c>
      <c r="E438" s="171">
        <v>1</v>
      </c>
      <c r="F438" s="172">
        <f t="shared" si="441"/>
        <v>15136.800000000001</v>
      </c>
      <c r="G438" s="173">
        <f t="shared" si="452"/>
        <v>2213.4</v>
      </c>
      <c r="H438" s="174">
        <f t="shared" si="453"/>
        <v>1999.2000000000003</v>
      </c>
      <c r="I438" s="173">
        <f t="shared" si="454"/>
        <v>2213.4</v>
      </c>
      <c r="J438" s="173">
        <f t="shared" si="449"/>
        <v>2142</v>
      </c>
      <c r="K438" s="173">
        <f t="shared" si="450"/>
        <v>2213.4</v>
      </c>
      <c r="L438" s="173">
        <f t="shared" si="451"/>
        <v>2142</v>
      </c>
      <c r="M438" s="173">
        <f t="shared" si="455"/>
        <v>2213.4</v>
      </c>
      <c r="N438" s="173">
        <v>0</v>
      </c>
      <c r="O438" s="173">
        <v>0</v>
      </c>
      <c r="P438" s="173">
        <v>0</v>
      </c>
      <c r="Q438" s="173">
        <v>0</v>
      </c>
      <c r="R438" s="175">
        <v>0</v>
      </c>
      <c r="S438" s="176">
        <v>212</v>
      </c>
    </row>
    <row r="439" spans="1:25" ht="15.75" customHeight="1">
      <c r="A439" s="94"/>
      <c r="B439" s="168">
        <v>6</v>
      </c>
      <c r="C439" s="169" t="s">
        <v>37</v>
      </c>
      <c r="D439" s="170">
        <v>71.400000000000006</v>
      </c>
      <c r="E439" s="171">
        <v>4</v>
      </c>
      <c r="F439" s="172">
        <f t="shared" si="441"/>
        <v>60547.200000000004</v>
      </c>
      <c r="G439" s="173">
        <f t="shared" si="452"/>
        <v>8853.6</v>
      </c>
      <c r="H439" s="174">
        <f t="shared" si="453"/>
        <v>7996.8000000000011</v>
      </c>
      <c r="I439" s="173">
        <f t="shared" si="454"/>
        <v>8853.6</v>
      </c>
      <c r="J439" s="173">
        <f t="shared" si="449"/>
        <v>8568</v>
      </c>
      <c r="K439" s="173">
        <f t="shared" si="450"/>
        <v>8853.6</v>
      </c>
      <c r="L439" s="173">
        <f t="shared" si="451"/>
        <v>8568</v>
      </c>
      <c r="M439" s="173">
        <f t="shared" si="455"/>
        <v>8853.6</v>
      </c>
      <c r="N439" s="173">
        <v>0</v>
      </c>
      <c r="O439" s="173">
        <v>0</v>
      </c>
      <c r="P439" s="173">
        <v>0</v>
      </c>
      <c r="Q439" s="173">
        <v>0</v>
      </c>
      <c r="R439" s="175">
        <v>0</v>
      </c>
      <c r="S439" s="176">
        <v>212</v>
      </c>
    </row>
    <row r="440" spans="1:25" ht="15.75" customHeight="1">
      <c r="A440" s="94"/>
      <c r="B440" s="265">
        <v>7</v>
      </c>
      <c r="C440" s="169" t="s">
        <v>74</v>
      </c>
      <c r="D440" s="170">
        <v>73.59</v>
      </c>
      <c r="E440" s="171">
        <v>4</v>
      </c>
      <c r="F440" s="172">
        <f t="shared" si="441"/>
        <v>62404.32</v>
      </c>
      <c r="G440" s="173">
        <f t="shared" si="452"/>
        <v>9125.16</v>
      </c>
      <c r="H440" s="174">
        <f t="shared" si="453"/>
        <v>8242.08</v>
      </c>
      <c r="I440" s="173">
        <f t="shared" si="454"/>
        <v>9125.16</v>
      </c>
      <c r="J440" s="173">
        <f t="shared" si="449"/>
        <v>8830.8000000000011</v>
      </c>
      <c r="K440" s="173">
        <f t="shared" si="450"/>
        <v>9125.16</v>
      </c>
      <c r="L440" s="173">
        <f t="shared" si="451"/>
        <v>8830.8000000000011</v>
      </c>
      <c r="M440" s="173">
        <f t="shared" si="455"/>
        <v>9125.16</v>
      </c>
      <c r="N440" s="173">
        <v>0</v>
      </c>
      <c r="O440" s="173">
        <v>0</v>
      </c>
      <c r="P440" s="173">
        <v>0</v>
      </c>
      <c r="Q440" s="173">
        <v>0</v>
      </c>
      <c r="R440" s="175">
        <v>0</v>
      </c>
      <c r="S440" s="176">
        <v>212</v>
      </c>
    </row>
    <row r="441" spans="1:25" ht="15.75" customHeight="1">
      <c r="A441" s="94"/>
      <c r="B441" s="168">
        <v>8</v>
      </c>
      <c r="C441" s="169" t="s">
        <v>42</v>
      </c>
      <c r="D441" s="170">
        <v>74.63</v>
      </c>
      <c r="E441" s="171">
        <v>1</v>
      </c>
      <c r="F441" s="172">
        <f t="shared" si="441"/>
        <v>15821.56</v>
      </c>
      <c r="G441" s="173">
        <f t="shared" si="452"/>
        <v>2313.5299999999997</v>
      </c>
      <c r="H441" s="174">
        <f t="shared" si="453"/>
        <v>2089.64</v>
      </c>
      <c r="I441" s="173">
        <f t="shared" si="454"/>
        <v>2313.5299999999997</v>
      </c>
      <c r="J441" s="173">
        <f t="shared" si="449"/>
        <v>2238.8999999999996</v>
      </c>
      <c r="K441" s="173">
        <f t="shared" si="450"/>
        <v>2313.5299999999997</v>
      </c>
      <c r="L441" s="173">
        <f t="shared" si="451"/>
        <v>2238.8999999999996</v>
      </c>
      <c r="M441" s="173">
        <f t="shared" si="455"/>
        <v>2313.5299999999997</v>
      </c>
      <c r="N441" s="173">
        <v>0</v>
      </c>
      <c r="O441" s="173">
        <v>0</v>
      </c>
      <c r="P441" s="173">
        <v>0</v>
      </c>
      <c r="Q441" s="173">
        <v>0</v>
      </c>
      <c r="R441" s="175">
        <v>0</v>
      </c>
      <c r="S441" s="176">
        <v>212</v>
      </c>
    </row>
    <row r="442" spans="1:25" ht="15.75" customHeight="1">
      <c r="A442" s="94"/>
      <c r="B442" s="168">
        <v>9</v>
      </c>
      <c r="C442" s="169" t="s">
        <v>85</v>
      </c>
      <c r="D442" s="170">
        <v>72.540000000000006</v>
      </c>
      <c r="E442" s="171">
        <v>1</v>
      </c>
      <c r="F442" s="172">
        <f t="shared" si="441"/>
        <v>15378.480000000001</v>
      </c>
      <c r="G442" s="173">
        <f t="shared" si="452"/>
        <v>2248.7400000000002</v>
      </c>
      <c r="H442" s="174">
        <f t="shared" si="453"/>
        <v>2031.1200000000001</v>
      </c>
      <c r="I442" s="173">
        <f t="shared" si="454"/>
        <v>2248.7400000000002</v>
      </c>
      <c r="J442" s="173">
        <f t="shared" si="449"/>
        <v>2176.2000000000003</v>
      </c>
      <c r="K442" s="173">
        <f t="shared" si="450"/>
        <v>2248.7400000000002</v>
      </c>
      <c r="L442" s="173">
        <f t="shared" si="451"/>
        <v>2176.2000000000003</v>
      </c>
      <c r="M442" s="173">
        <f t="shared" si="455"/>
        <v>2248.7400000000002</v>
      </c>
      <c r="N442" s="173">
        <v>0</v>
      </c>
      <c r="O442" s="173">
        <v>0</v>
      </c>
      <c r="P442" s="173">
        <v>0</v>
      </c>
      <c r="Q442" s="173">
        <v>0</v>
      </c>
      <c r="R442" s="175">
        <v>0</v>
      </c>
      <c r="S442" s="176">
        <v>212</v>
      </c>
    </row>
    <row r="443" spans="1:25" ht="15.75" customHeight="1">
      <c r="A443" s="94"/>
      <c r="B443" s="265">
        <v>10</v>
      </c>
      <c r="C443" s="169" t="s">
        <v>38</v>
      </c>
      <c r="D443" s="170">
        <v>71.400000000000006</v>
      </c>
      <c r="E443" s="171">
        <v>1</v>
      </c>
      <c r="F443" s="172">
        <f t="shared" si="441"/>
        <v>15136.800000000001</v>
      </c>
      <c r="G443" s="173">
        <f t="shared" si="452"/>
        <v>2213.4</v>
      </c>
      <c r="H443" s="174">
        <f t="shared" si="453"/>
        <v>1999.2000000000003</v>
      </c>
      <c r="I443" s="173">
        <f t="shared" si="454"/>
        <v>2213.4</v>
      </c>
      <c r="J443" s="173">
        <f t="shared" si="449"/>
        <v>2142</v>
      </c>
      <c r="K443" s="173">
        <f t="shared" si="450"/>
        <v>2213.4</v>
      </c>
      <c r="L443" s="173">
        <f t="shared" si="451"/>
        <v>2142</v>
      </c>
      <c r="M443" s="173">
        <f t="shared" si="455"/>
        <v>2213.4</v>
      </c>
      <c r="N443" s="173">
        <v>0</v>
      </c>
      <c r="O443" s="173">
        <v>0</v>
      </c>
      <c r="P443" s="173">
        <v>0</v>
      </c>
      <c r="Q443" s="173">
        <v>0</v>
      </c>
      <c r="R443" s="175">
        <v>0</v>
      </c>
      <c r="S443" s="176">
        <v>212</v>
      </c>
    </row>
    <row r="444" spans="1:25" ht="15.75" customHeight="1">
      <c r="A444" s="162"/>
      <c r="B444" s="257">
        <v>18</v>
      </c>
      <c r="C444" s="36" t="s">
        <v>38</v>
      </c>
      <c r="D444" s="23">
        <v>71.400000000000006</v>
      </c>
      <c r="E444" s="28">
        <v>1</v>
      </c>
      <c r="F444" s="164">
        <f t="shared" si="441"/>
        <v>6783.0000000000009</v>
      </c>
      <c r="G444" s="29">
        <f t="shared" si="452"/>
        <v>2213.4</v>
      </c>
      <c r="H444" s="165">
        <f t="shared" si="453"/>
        <v>1999.2000000000003</v>
      </c>
      <c r="I444" s="29">
        <f>E444*D444*5</f>
        <v>357</v>
      </c>
      <c r="J444" s="29">
        <v>0</v>
      </c>
      <c r="K444" s="29">
        <v>0</v>
      </c>
      <c r="L444" s="29">
        <v>0</v>
      </c>
      <c r="M444" s="29">
        <f t="shared" si="455"/>
        <v>2213.4</v>
      </c>
      <c r="N444" s="29">
        <v>0</v>
      </c>
      <c r="O444" s="29">
        <v>0</v>
      </c>
      <c r="P444" s="29">
        <v>0</v>
      </c>
      <c r="Q444" s="29">
        <v>0</v>
      </c>
      <c r="R444" s="166">
        <v>0</v>
      </c>
      <c r="S444" s="167">
        <f>212-26-30-31-30</f>
        <v>95</v>
      </c>
      <c r="T444" s="16"/>
      <c r="U444" s="16"/>
      <c r="V444" s="16"/>
      <c r="W444" s="16"/>
      <c r="X444" s="16"/>
      <c r="Y444" s="16"/>
    </row>
    <row r="445" spans="1:25" ht="15.75" customHeight="1">
      <c r="A445" s="94"/>
      <c r="B445" s="168">
        <v>11</v>
      </c>
      <c r="C445" s="169" t="s">
        <v>70</v>
      </c>
      <c r="D445" s="170">
        <v>80.86</v>
      </c>
      <c r="E445" s="171">
        <v>1</v>
      </c>
      <c r="F445" s="172">
        <f t="shared" si="441"/>
        <v>17142.32</v>
      </c>
      <c r="G445" s="173">
        <f t="shared" si="452"/>
        <v>2506.66</v>
      </c>
      <c r="H445" s="174">
        <f t="shared" si="453"/>
        <v>2264.08</v>
      </c>
      <c r="I445" s="173">
        <f t="shared" ref="I445:I451" si="456">E445*D445*31</f>
        <v>2506.66</v>
      </c>
      <c r="J445" s="173">
        <f t="shared" ref="J445:J451" si="457">E445*D445*30</f>
        <v>2425.8000000000002</v>
      </c>
      <c r="K445" s="173">
        <f t="shared" ref="K445:K451" si="458">E445*D445*31</f>
        <v>2506.66</v>
      </c>
      <c r="L445" s="173">
        <f t="shared" ref="L445:L451" si="459">E445*D445*30</f>
        <v>2425.8000000000002</v>
      </c>
      <c r="M445" s="173">
        <f t="shared" si="455"/>
        <v>2506.66</v>
      </c>
      <c r="N445" s="173">
        <v>0</v>
      </c>
      <c r="O445" s="173">
        <v>0</v>
      </c>
      <c r="P445" s="173">
        <v>0</v>
      </c>
      <c r="Q445" s="173">
        <v>0</v>
      </c>
      <c r="R445" s="175">
        <v>0</v>
      </c>
      <c r="S445" s="176">
        <v>212</v>
      </c>
    </row>
    <row r="446" spans="1:25" ht="15.75" customHeight="1">
      <c r="A446" s="94"/>
      <c r="B446" s="168">
        <v>12</v>
      </c>
      <c r="C446" s="169" t="s">
        <v>45</v>
      </c>
      <c r="D446" s="170">
        <v>78.25</v>
      </c>
      <c r="E446" s="171">
        <v>20</v>
      </c>
      <c r="F446" s="172">
        <f t="shared" si="441"/>
        <v>331780</v>
      </c>
      <c r="G446" s="173">
        <f t="shared" si="452"/>
        <v>48515</v>
      </c>
      <c r="H446" s="174">
        <f t="shared" si="453"/>
        <v>43820</v>
      </c>
      <c r="I446" s="173">
        <f t="shared" si="456"/>
        <v>48515</v>
      </c>
      <c r="J446" s="173">
        <f t="shared" si="457"/>
        <v>46950</v>
      </c>
      <c r="K446" s="173">
        <f t="shared" si="458"/>
        <v>48515</v>
      </c>
      <c r="L446" s="173">
        <f t="shared" si="459"/>
        <v>46950</v>
      </c>
      <c r="M446" s="173">
        <f t="shared" si="455"/>
        <v>48515</v>
      </c>
      <c r="N446" s="173">
        <v>0</v>
      </c>
      <c r="O446" s="173">
        <v>0</v>
      </c>
      <c r="P446" s="173">
        <v>0</v>
      </c>
      <c r="Q446" s="173">
        <v>0</v>
      </c>
      <c r="R446" s="175">
        <v>0</v>
      </c>
      <c r="S446" s="176">
        <v>212</v>
      </c>
    </row>
    <row r="447" spans="1:25" ht="15.75" customHeight="1">
      <c r="A447" s="94"/>
      <c r="B447" s="265">
        <v>13</v>
      </c>
      <c r="C447" s="169" t="s">
        <v>86</v>
      </c>
      <c r="D447" s="170">
        <v>72.540000000000006</v>
      </c>
      <c r="E447" s="171">
        <v>2</v>
      </c>
      <c r="F447" s="172">
        <f t="shared" si="441"/>
        <v>30756.960000000003</v>
      </c>
      <c r="G447" s="173">
        <f t="shared" si="452"/>
        <v>4497.4800000000005</v>
      </c>
      <c r="H447" s="174">
        <f t="shared" si="453"/>
        <v>4062.2400000000002</v>
      </c>
      <c r="I447" s="173">
        <f t="shared" si="456"/>
        <v>4497.4800000000005</v>
      </c>
      <c r="J447" s="173">
        <f t="shared" si="457"/>
        <v>4352.4000000000005</v>
      </c>
      <c r="K447" s="173">
        <f t="shared" si="458"/>
        <v>4497.4800000000005</v>
      </c>
      <c r="L447" s="173">
        <f t="shared" si="459"/>
        <v>4352.4000000000005</v>
      </c>
      <c r="M447" s="173">
        <f t="shared" si="455"/>
        <v>4497.4800000000005</v>
      </c>
      <c r="N447" s="173">
        <v>0</v>
      </c>
      <c r="O447" s="173">
        <v>0</v>
      </c>
      <c r="P447" s="173">
        <v>0</v>
      </c>
      <c r="Q447" s="173">
        <v>0</v>
      </c>
      <c r="R447" s="175">
        <v>0</v>
      </c>
      <c r="S447" s="176">
        <v>212</v>
      </c>
    </row>
    <row r="448" spans="1:25" ht="15.75" customHeight="1">
      <c r="A448" s="94"/>
      <c r="B448" s="168">
        <v>14</v>
      </c>
      <c r="C448" s="169" t="s">
        <v>46</v>
      </c>
      <c r="D448" s="170">
        <v>71.400000000000006</v>
      </c>
      <c r="E448" s="171">
        <v>38</v>
      </c>
      <c r="F448" s="172">
        <f t="shared" si="441"/>
        <v>575198.4</v>
      </c>
      <c r="G448" s="173">
        <f t="shared" si="452"/>
        <v>84109.200000000012</v>
      </c>
      <c r="H448" s="174">
        <f t="shared" si="453"/>
        <v>75969.600000000006</v>
      </c>
      <c r="I448" s="173">
        <f t="shared" si="456"/>
        <v>84109.200000000012</v>
      </c>
      <c r="J448" s="173">
        <f t="shared" si="457"/>
        <v>81396.000000000015</v>
      </c>
      <c r="K448" s="173">
        <f t="shared" si="458"/>
        <v>84109.200000000012</v>
      </c>
      <c r="L448" s="173">
        <f t="shared" si="459"/>
        <v>81396.000000000015</v>
      </c>
      <c r="M448" s="173">
        <f t="shared" si="455"/>
        <v>84109.200000000012</v>
      </c>
      <c r="N448" s="173">
        <v>0</v>
      </c>
      <c r="O448" s="173">
        <v>0</v>
      </c>
      <c r="P448" s="173">
        <v>0</v>
      </c>
      <c r="Q448" s="173">
        <v>0</v>
      </c>
      <c r="R448" s="175">
        <v>0</v>
      </c>
      <c r="S448" s="176">
        <v>212</v>
      </c>
    </row>
    <row r="449" spans="1:25" ht="15.75" customHeight="1">
      <c r="A449" s="94"/>
      <c r="B449" s="168">
        <v>15</v>
      </c>
      <c r="C449" s="169" t="s">
        <v>50</v>
      </c>
      <c r="D449" s="170">
        <v>71.400000000000006</v>
      </c>
      <c r="E449" s="171">
        <v>26</v>
      </c>
      <c r="F449" s="172">
        <f t="shared" si="441"/>
        <v>393556.80000000005</v>
      </c>
      <c r="G449" s="173">
        <f t="shared" si="452"/>
        <v>57548.4</v>
      </c>
      <c r="H449" s="174">
        <f t="shared" si="453"/>
        <v>51979.200000000004</v>
      </c>
      <c r="I449" s="173">
        <f t="shared" si="456"/>
        <v>57548.4</v>
      </c>
      <c r="J449" s="173">
        <f t="shared" si="457"/>
        <v>55692</v>
      </c>
      <c r="K449" s="173">
        <f t="shared" si="458"/>
        <v>57548.4</v>
      </c>
      <c r="L449" s="173">
        <f t="shared" si="459"/>
        <v>55692</v>
      </c>
      <c r="M449" s="173">
        <f t="shared" si="455"/>
        <v>57548.4</v>
      </c>
      <c r="N449" s="173">
        <v>0</v>
      </c>
      <c r="O449" s="173">
        <v>0</v>
      </c>
      <c r="P449" s="173">
        <v>0</v>
      </c>
      <c r="Q449" s="173">
        <v>0</v>
      </c>
      <c r="R449" s="175">
        <v>0</v>
      </c>
      <c r="S449" s="176">
        <v>212</v>
      </c>
    </row>
    <row r="450" spans="1:25" ht="15.75" customHeight="1">
      <c r="A450" s="94"/>
      <c r="B450" s="265">
        <v>16</v>
      </c>
      <c r="C450" s="169" t="s">
        <v>47</v>
      </c>
      <c r="D450" s="170">
        <v>72.540000000000006</v>
      </c>
      <c r="E450" s="171">
        <v>1</v>
      </c>
      <c r="F450" s="172">
        <f t="shared" si="441"/>
        <v>15378.480000000001</v>
      </c>
      <c r="G450" s="173">
        <f t="shared" si="452"/>
        <v>2248.7400000000002</v>
      </c>
      <c r="H450" s="174">
        <f t="shared" si="453"/>
        <v>2031.1200000000001</v>
      </c>
      <c r="I450" s="173">
        <f t="shared" si="456"/>
        <v>2248.7400000000002</v>
      </c>
      <c r="J450" s="173">
        <f t="shared" si="457"/>
        <v>2176.2000000000003</v>
      </c>
      <c r="K450" s="173">
        <f t="shared" si="458"/>
        <v>2248.7400000000002</v>
      </c>
      <c r="L450" s="173">
        <f t="shared" si="459"/>
        <v>2176.2000000000003</v>
      </c>
      <c r="M450" s="173">
        <f t="shared" si="455"/>
        <v>2248.7400000000002</v>
      </c>
      <c r="N450" s="173">
        <v>0</v>
      </c>
      <c r="O450" s="173">
        <v>0</v>
      </c>
      <c r="P450" s="173">
        <v>0</v>
      </c>
      <c r="Q450" s="173">
        <v>0</v>
      </c>
      <c r="R450" s="175">
        <v>0</v>
      </c>
      <c r="S450" s="176">
        <v>212</v>
      </c>
    </row>
    <row r="451" spans="1:25" ht="15" customHeight="1">
      <c r="A451" s="94"/>
      <c r="B451" s="265">
        <v>17</v>
      </c>
      <c r="C451" s="169" t="s">
        <v>65</v>
      </c>
      <c r="D451" s="170">
        <v>75.64</v>
      </c>
      <c r="E451" s="171">
        <v>1</v>
      </c>
      <c r="F451" s="172">
        <f t="shared" si="441"/>
        <v>16035.68</v>
      </c>
      <c r="G451" s="173">
        <f t="shared" si="452"/>
        <v>2344.84</v>
      </c>
      <c r="H451" s="174">
        <f t="shared" si="453"/>
        <v>2117.92</v>
      </c>
      <c r="I451" s="173">
        <f t="shared" si="456"/>
        <v>2344.84</v>
      </c>
      <c r="J451" s="173">
        <f t="shared" si="457"/>
        <v>2269.1999999999998</v>
      </c>
      <c r="K451" s="173">
        <f t="shared" si="458"/>
        <v>2344.84</v>
      </c>
      <c r="L451" s="173">
        <f t="shared" si="459"/>
        <v>2269.1999999999998</v>
      </c>
      <c r="M451" s="173">
        <f t="shared" si="455"/>
        <v>2344.84</v>
      </c>
      <c r="N451" s="173">
        <v>0</v>
      </c>
      <c r="O451" s="173">
        <v>0</v>
      </c>
      <c r="P451" s="173">
        <v>0</v>
      </c>
      <c r="Q451" s="173">
        <v>0</v>
      </c>
      <c r="R451" s="175">
        <v>0</v>
      </c>
      <c r="S451" s="176">
        <v>212</v>
      </c>
    </row>
    <row r="452" spans="1:25" ht="15.75" customHeight="1">
      <c r="A452" s="162"/>
      <c r="B452" s="257">
        <v>1</v>
      </c>
      <c r="C452" s="37" t="s">
        <v>36</v>
      </c>
      <c r="D452" s="23">
        <v>72.540000000000006</v>
      </c>
      <c r="E452" s="28">
        <v>20</v>
      </c>
      <c r="F452" s="164">
        <f t="shared" si="441"/>
        <v>221972.40000000002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f t="shared" ref="N452:N461" si="460">+D452*E452*31</f>
        <v>44974.8</v>
      </c>
      <c r="O452" s="29">
        <f t="shared" ref="O452:O466" si="461">+D452*E452*30</f>
        <v>43524.000000000007</v>
      </c>
      <c r="P452" s="29">
        <f t="shared" ref="P452:P466" si="462">+D452*E452*31</f>
        <v>44974.8</v>
      </c>
      <c r="Q452" s="29">
        <f t="shared" ref="Q452:Q466" si="463">+D452*E452*30</f>
        <v>43524.000000000007</v>
      </c>
      <c r="R452" s="166">
        <f t="shared" ref="R452:R466" si="464">+D452*E452*31</f>
        <v>44974.8</v>
      </c>
      <c r="S452" s="167">
        <f t="shared" ref="S452:S461" si="465">31+30+31+30+31</f>
        <v>153</v>
      </c>
      <c r="T452" s="16"/>
      <c r="U452" s="16"/>
      <c r="V452" s="16"/>
      <c r="W452" s="16"/>
      <c r="X452" s="16"/>
      <c r="Y452" s="16"/>
    </row>
    <row r="453" spans="1:25" ht="15.75" customHeight="1">
      <c r="A453" s="162"/>
      <c r="B453" s="163">
        <v>2</v>
      </c>
      <c r="C453" s="36" t="s">
        <v>52</v>
      </c>
      <c r="D453" s="23">
        <v>73.59</v>
      </c>
      <c r="E453" s="28">
        <v>17</v>
      </c>
      <c r="F453" s="164">
        <f t="shared" si="441"/>
        <v>191407.59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f t="shared" si="460"/>
        <v>38781.93</v>
      </c>
      <c r="O453" s="29">
        <f t="shared" si="461"/>
        <v>37530.9</v>
      </c>
      <c r="P453" s="29">
        <f t="shared" si="462"/>
        <v>38781.93</v>
      </c>
      <c r="Q453" s="29">
        <f t="shared" si="463"/>
        <v>37530.9</v>
      </c>
      <c r="R453" s="166">
        <f t="shared" si="464"/>
        <v>38781.93</v>
      </c>
      <c r="S453" s="167">
        <f t="shared" si="465"/>
        <v>153</v>
      </c>
      <c r="T453" s="16"/>
      <c r="U453" s="16"/>
      <c r="V453" s="16"/>
      <c r="W453" s="16"/>
      <c r="X453" s="16"/>
      <c r="Y453" s="16"/>
    </row>
    <row r="454" spans="1:25" ht="15.75" customHeight="1">
      <c r="A454" s="162"/>
      <c r="B454" s="163">
        <v>3</v>
      </c>
      <c r="C454" s="36" t="s">
        <v>53</v>
      </c>
      <c r="D454" s="23">
        <v>74.63</v>
      </c>
      <c r="E454" s="28">
        <v>12</v>
      </c>
      <c r="F454" s="164">
        <f t="shared" si="441"/>
        <v>137020.68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f t="shared" si="460"/>
        <v>27762.359999999997</v>
      </c>
      <c r="O454" s="29">
        <f t="shared" si="461"/>
        <v>26866.799999999999</v>
      </c>
      <c r="P454" s="29">
        <f t="shared" si="462"/>
        <v>27762.359999999997</v>
      </c>
      <c r="Q454" s="29">
        <f t="shared" si="463"/>
        <v>26866.799999999999</v>
      </c>
      <c r="R454" s="166">
        <f t="shared" si="464"/>
        <v>27762.359999999997</v>
      </c>
      <c r="S454" s="167">
        <f t="shared" si="465"/>
        <v>153</v>
      </c>
      <c r="T454" s="16"/>
      <c r="U454" s="16"/>
      <c r="V454" s="16"/>
      <c r="W454" s="16"/>
      <c r="X454" s="16"/>
      <c r="Y454" s="16"/>
    </row>
    <row r="455" spans="1:25" ht="15.75" customHeight="1">
      <c r="A455" s="162"/>
      <c r="B455" s="257">
        <v>4</v>
      </c>
      <c r="C455" s="36" t="s">
        <v>80</v>
      </c>
      <c r="D455" s="23">
        <v>71.400000000000006</v>
      </c>
      <c r="E455" s="28">
        <v>5</v>
      </c>
      <c r="F455" s="164">
        <f t="shared" si="441"/>
        <v>54621.000000000007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f t="shared" si="460"/>
        <v>11067</v>
      </c>
      <c r="O455" s="29">
        <f t="shared" si="461"/>
        <v>10710</v>
      </c>
      <c r="P455" s="29">
        <f t="shared" si="462"/>
        <v>11067</v>
      </c>
      <c r="Q455" s="29">
        <f t="shared" si="463"/>
        <v>10710</v>
      </c>
      <c r="R455" s="166">
        <f t="shared" si="464"/>
        <v>11067</v>
      </c>
      <c r="S455" s="167">
        <f t="shared" si="465"/>
        <v>153</v>
      </c>
      <c r="T455" s="16"/>
      <c r="U455" s="16"/>
      <c r="V455" s="16"/>
      <c r="W455" s="16"/>
      <c r="X455" s="16"/>
      <c r="Y455" s="16"/>
    </row>
    <row r="456" spans="1:25" ht="15.75" customHeight="1">
      <c r="A456" s="162"/>
      <c r="B456" s="163">
        <v>5</v>
      </c>
      <c r="C456" s="36" t="s">
        <v>81</v>
      </c>
      <c r="D456" s="23">
        <v>71.400000000000006</v>
      </c>
      <c r="E456" s="28">
        <v>1</v>
      </c>
      <c r="F456" s="164">
        <f t="shared" si="441"/>
        <v>10924.2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f t="shared" si="460"/>
        <v>2213.4</v>
      </c>
      <c r="O456" s="29">
        <f t="shared" si="461"/>
        <v>2142</v>
      </c>
      <c r="P456" s="29">
        <f t="shared" si="462"/>
        <v>2213.4</v>
      </c>
      <c r="Q456" s="29">
        <f t="shared" si="463"/>
        <v>2142</v>
      </c>
      <c r="R456" s="166">
        <f t="shared" si="464"/>
        <v>2213.4</v>
      </c>
      <c r="S456" s="167">
        <f t="shared" si="465"/>
        <v>153</v>
      </c>
      <c r="T456" s="16"/>
      <c r="U456" s="16"/>
      <c r="V456" s="16"/>
      <c r="W456" s="16"/>
      <c r="X456" s="16"/>
      <c r="Y456" s="16"/>
    </row>
    <row r="457" spans="1:25" ht="15.75" customHeight="1">
      <c r="A457" s="162"/>
      <c r="B457" s="163">
        <v>6</v>
      </c>
      <c r="C457" s="36" t="s">
        <v>37</v>
      </c>
      <c r="D457" s="23">
        <v>71.400000000000006</v>
      </c>
      <c r="E457" s="28">
        <v>4</v>
      </c>
      <c r="F457" s="164">
        <f t="shared" si="441"/>
        <v>43696.800000000003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f t="shared" si="460"/>
        <v>8853.6</v>
      </c>
      <c r="O457" s="29">
        <f t="shared" si="461"/>
        <v>8568</v>
      </c>
      <c r="P457" s="29">
        <f t="shared" si="462"/>
        <v>8853.6</v>
      </c>
      <c r="Q457" s="29">
        <f t="shared" si="463"/>
        <v>8568</v>
      </c>
      <c r="R457" s="166">
        <f t="shared" si="464"/>
        <v>8853.6</v>
      </c>
      <c r="S457" s="167">
        <f t="shared" si="465"/>
        <v>153</v>
      </c>
      <c r="T457" s="16"/>
      <c r="U457" s="16"/>
      <c r="V457" s="16"/>
      <c r="W457" s="16"/>
      <c r="X457" s="16"/>
      <c r="Y457" s="16"/>
    </row>
    <row r="458" spans="1:25" ht="15.75" customHeight="1">
      <c r="A458" s="162"/>
      <c r="B458" s="257">
        <v>7</v>
      </c>
      <c r="C458" s="36" t="s">
        <v>74</v>
      </c>
      <c r="D458" s="23">
        <v>73.59</v>
      </c>
      <c r="E458" s="28">
        <v>4</v>
      </c>
      <c r="F458" s="164">
        <f t="shared" si="441"/>
        <v>45037.08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f t="shared" si="460"/>
        <v>9125.16</v>
      </c>
      <c r="O458" s="29">
        <f t="shared" si="461"/>
        <v>8830.8000000000011</v>
      </c>
      <c r="P458" s="29">
        <f t="shared" si="462"/>
        <v>9125.16</v>
      </c>
      <c r="Q458" s="29">
        <f t="shared" si="463"/>
        <v>8830.8000000000011</v>
      </c>
      <c r="R458" s="166">
        <f t="shared" si="464"/>
        <v>9125.16</v>
      </c>
      <c r="S458" s="167">
        <f t="shared" si="465"/>
        <v>153</v>
      </c>
      <c r="T458" s="16"/>
      <c r="U458" s="16"/>
      <c r="V458" s="16"/>
      <c r="W458" s="16"/>
      <c r="X458" s="16"/>
      <c r="Y458" s="16"/>
    </row>
    <row r="459" spans="1:25" ht="15.75" customHeight="1">
      <c r="A459" s="162"/>
      <c r="B459" s="163">
        <v>8</v>
      </c>
      <c r="C459" s="36" t="s">
        <v>42</v>
      </c>
      <c r="D459" s="23">
        <v>74.63</v>
      </c>
      <c r="E459" s="28">
        <v>1</v>
      </c>
      <c r="F459" s="164">
        <f t="shared" si="441"/>
        <v>11418.39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f t="shared" si="460"/>
        <v>2313.5299999999997</v>
      </c>
      <c r="O459" s="29">
        <f t="shared" si="461"/>
        <v>2238.8999999999996</v>
      </c>
      <c r="P459" s="29">
        <f t="shared" si="462"/>
        <v>2313.5299999999997</v>
      </c>
      <c r="Q459" s="29">
        <f t="shared" si="463"/>
        <v>2238.8999999999996</v>
      </c>
      <c r="R459" s="166">
        <f t="shared" si="464"/>
        <v>2313.5299999999997</v>
      </c>
      <c r="S459" s="167">
        <f t="shared" si="465"/>
        <v>153</v>
      </c>
      <c r="T459" s="16"/>
      <c r="U459" s="16"/>
      <c r="V459" s="16"/>
      <c r="W459" s="16"/>
      <c r="X459" s="16"/>
      <c r="Y459" s="16"/>
    </row>
    <row r="460" spans="1:25" ht="15.75" customHeight="1">
      <c r="A460" s="162"/>
      <c r="B460" s="163">
        <v>9</v>
      </c>
      <c r="C460" s="36" t="s">
        <v>85</v>
      </c>
      <c r="D460" s="23">
        <v>72.540000000000006</v>
      </c>
      <c r="E460" s="28">
        <v>1</v>
      </c>
      <c r="F460" s="164">
        <f t="shared" si="441"/>
        <v>11098.62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f t="shared" si="460"/>
        <v>2248.7400000000002</v>
      </c>
      <c r="O460" s="29">
        <f t="shared" si="461"/>
        <v>2176.2000000000003</v>
      </c>
      <c r="P460" s="29">
        <f t="shared" si="462"/>
        <v>2248.7400000000002</v>
      </c>
      <c r="Q460" s="29">
        <f t="shared" si="463"/>
        <v>2176.2000000000003</v>
      </c>
      <c r="R460" s="166">
        <f t="shared" si="464"/>
        <v>2248.7400000000002</v>
      </c>
      <c r="S460" s="167">
        <f t="shared" si="465"/>
        <v>153</v>
      </c>
      <c r="T460" s="16"/>
      <c r="U460" s="16"/>
      <c r="V460" s="16"/>
      <c r="W460" s="16"/>
      <c r="X460" s="16"/>
      <c r="Y460" s="16"/>
    </row>
    <row r="461" spans="1:25" ht="15.75" customHeight="1">
      <c r="A461" s="162"/>
      <c r="B461" s="257">
        <v>10</v>
      </c>
      <c r="C461" s="36" t="s">
        <v>38</v>
      </c>
      <c r="D461" s="23">
        <v>71.400000000000006</v>
      </c>
      <c r="E461" s="28">
        <v>1</v>
      </c>
      <c r="F461" s="164">
        <f t="shared" si="441"/>
        <v>10924.2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f t="shared" si="460"/>
        <v>2213.4</v>
      </c>
      <c r="O461" s="29">
        <f t="shared" si="461"/>
        <v>2142</v>
      </c>
      <c r="P461" s="29">
        <f t="shared" si="462"/>
        <v>2213.4</v>
      </c>
      <c r="Q461" s="29">
        <f t="shared" si="463"/>
        <v>2142</v>
      </c>
      <c r="R461" s="166">
        <f t="shared" si="464"/>
        <v>2213.4</v>
      </c>
      <c r="S461" s="167">
        <f t="shared" si="465"/>
        <v>153</v>
      </c>
      <c r="T461" s="16"/>
      <c r="U461" s="16"/>
      <c r="V461" s="16"/>
      <c r="W461" s="16"/>
      <c r="X461" s="16"/>
      <c r="Y461" s="16"/>
    </row>
    <row r="462" spans="1:25" ht="15.75" customHeight="1">
      <c r="A462" s="162"/>
      <c r="B462" s="257">
        <v>10</v>
      </c>
      <c r="C462" s="36" t="s">
        <v>38</v>
      </c>
      <c r="D462" s="23">
        <v>71.400000000000006</v>
      </c>
      <c r="E462" s="28">
        <v>1</v>
      </c>
      <c r="F462" s="164">
        <f t="shared" si="441"/>
        <v>11995.2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f>+D462*E462*46</f>
        <v>3284.4</v>
      </c>
      <c r="O462" s="29">
        <f t="shared" si="461"/>
        <v>2142</v>
      </c>
      <c r="P462" s="29">
        <f t="shared" si="462"/>
        <v>2213.4</v>
      </c>
      <c r="Q462" s="29">
        <f t="shared" si="463"/>
        <v>2142</v>
      </c>
      <c r="R462" s="166">
        <f t="shared" si="464"/>
        <v>2213.4</v>
      </c>
      <c r="S462" s="167">
        <f>46+30+31+30+31</f>
        <v>168</v>
      </c>
      <c r="T462" s="16"/>
      <c r="U462" s="16"/>
      <c r="V462" s="16"/>
      <c r="W462" s="16"/>
      <c r="X462" s="16"/>
      <c r="Y462" s="16"/>
    </row>
    <row r="463" spans="1:25" ht="15.75" customHeight="1">
      <c r="A463" s="162"/>
      <c r="B463" s="163">
        <v>11</v>
      </c>
      <c r="C463" s="36" t="s">
        <v>70</v>
      </c>
      <c r="D463" s="23">
        <v>80.86</v>
      </c>
      <c r="E463" s="28">
        <v>1</v>
      </c>
      <c r="F463" s="164">
        <f t="shared" si="441"/>
        <v>10350.08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f>+D463*E463*6</f>
        <v>485.15999999999997</v>
      </c>
      <c r="O463" s="29">
        <f t="shared" si="461"/>
        <v>2425.8000000000002</v>
      </c>
      <c r="P463" s="29">
        <f t="shared" si="462"/>
        <v>2506.66</v>
      </c>
      <c r="Q463" s="29">
        <f t="shared" si="463"/>
        <v>2425.8000000000002</v>
      </c>
      <c r="R463" s="166">
        <f t="shared" si="464"/>
        <v>2506.66</v>
      </c>
      <c r="S463" s="167">
        <f>6+30+31+30+31</f>
        <v>128</v>
      </c>
      <c r="T463" s="16"/>
      <c r="U463" s="16"/>
      <c r="V463" s="16"/>
      <c r="W463" s="16"/>
      <c r="X463" s="16"/>
      <c r="Y463" s="16"/>
    </row>
    <row r="464" spans="1:25" ht="15.75" customHeight="1">
      <c r="A464" s="162"/>
      <c r="B464" s="163">
        <v>12</v>
      </c>
      <c r="C464" s="36" t="s">
        <v>45</v>
      </c>
      <c r="D464" s="23">
        <v>78.25</v>
      </c>
      <c r="E464" s="28">
        <v>20</v>
      </c>
      <c r="F464" s="164">
        <f t="shared" si="441"/>
        <v>239445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f t="shared" ref="N464:N466" si="466">+D464*E464*31</f>
        <v>48515</v>
      </c>
      <c r="O464" s="29">
        <f t="shared" si="461"/>
        <v>46950</v>
      </c>
      <c r="P464" s="29">
        <f t="shared" si="462"/>
        <v>48515</v>
      </c>
      <c r="Q464" s="29">
        <f t="shared" si="463"/>
        <v>46950</v>
      </c>
      <c r="R464" s="166">
        <f t="shared" si="464"/>
        <v>48515</v>
      </c>
      <c r="S464" s="167">
        <f t="shared" ref="S464:S466" si="467">31+30+31+30+31</f>
        <v>153</v>
      </c>
      <c r="T464" s="16"/>
      <c r="U464" s="16"/>
      <c r="V464" s="16"/>
      <c r="W464" s="16"/>
      <c r="X464" s="16"/>
      <c r="Y464" s="16"/>
    </row>
    <row r="465" spans="1:25" ht="15.75" customHeight="1">
      <c r="A465" s="162"/>
      <c r="B465" s="257">
        <v>13</v>
      </c>
      <c r="C465" s="36" t="s">
        <v>86</v>
      </c>
      <c r="D465" s="23">
        <v>72.540000000000006</v>
      </c>
      <c r="E465" s="28">
        <v>2</v>
      </c>
      <c r="F465" s="164">
        <f t="shared" si="441"/>
        <v>22197.24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f t="shared" si="466"/>
        <v>4497.4800000000005</v>
      </c>
      <c r="O465" s="29">
        <f t="shared" si="461"/>
        <v>4352.4000000000005</v>
      </c>
      <c r="P465" s="29">
        <f t="shared" si="462"/>
        <v>4497.4800000000005</v>
      </c>
      <c r="Q465" s="29">
        <f t="shared" si="463"/>
        <v>4352.4000000000005</v>
      </c>
      <c r="R465" s="166">
        <f t="shared" si="464"/>
        <v>4497.4800000000005</v>
      </c>
      <c r="S465" s="167">
        <f t="shared" si="467"/>
        <v>153</v>
      </c>
      <c r="T465" s="16"/>
      <c r="U465" s="16"/>
      <c r="V465" s="16"/>
      <c r="W465" s="16"/>
      <c r="X465" s="16"/>
      <c r="Y465" s="16"/>
    </row>
    <row r="466" spans="1:25" ht="15.75" customHeight="1">
      <c r="A466" s="162"/>
      <c r="B466" s="163">
        <v>14</v>
      </c>
      <c r="C466" s="36" t="s">
        <v>46</v>
      </c>
      <c r="D466" s="23">
        <v>71.400000000000006</v>
      </c>
      <c r="E466" s="28">
        <v>37</v>
      </c>
      <c r="F466" s="164">
        <f t="shared" si="441"/>
        <v>404195.4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f t="shared" si="466"/>
        <v>81895.8</v>
      </c>
      <c r="O466" s="29">
        <f t="shared" si="461"/>
        <v>79254</v>
      </c>
      <c r="P466" s="29">
        <f t="shared" si="462"/>
        <v>81895.8</v>
      </c>
      <c r="Q466" s="29">
        <f t="shared" si="463"/>
        <v>79254</v>
      </c>
      <c r="R466" s="166">
        <f t="shared" si="464"/>
        <v>81895.8</v>
      </c>
      <c r="S466" s="167">
        <f t="shared" si="467"/>
        <v>153</v>
      </c>
      <c r="T466" s="16"/>
      <c r="U466" s="16"/>
      <c r="V466" s="16"/>
      <c r="W466" s="16"/>
      <c r="X466" s="16"/>
      <c r="Y466" s="16"/>
    </row>
    <row r="467" spans="1:25" ht="15.75" customHeight="1">
      <c r="A467" s="162"/>
      <c r="B467" s="163">
        <v>14</v>
      </c>
      <c r="C467" s="36" t="s">
        <v>46</v>
      </c>
      <c r="D467" s="23">
        <v>71.400000000000006</v>
      </c>
      <c r="E467" s="28">
        <v>1</v>
      </c>
      <c r="F467" s="164">
        <f t="shared" si="441"/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166">
        <v>0</v>
      </c>
      <c r="S467" s="167">
        <v>0</v>
      </c>
      <c r="T467" s="16"/>
      <c r="U467" s="16"/>
      <c r="V467" s="16"/>
      <c r="W467" s="16"/>
      <c r="X467" s="16"/>
      <c r="Y467" s="16"/>
    </row>
    <row r="468" spans="1:25" ht="15.75" customHeight="1">
      <c r="A468" s="162"/>
      <c r="B468" s="163">
        <v>15</v>
      </c>
      <c r="C468" s="36" t="s">
        <v>50</v>
      </c>
      <c r="D468" s="23">
        <v>71.400000000000006</v>
      </c>
      <c r="E468" s="28">
        <v>25</v>
      </c>
      <c r="F468" s="164">
        <f t="shared" si="441"/>
        <v>273105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f>+D468*E468*31</f>
        <v>55335.000000000007</v>
      </c>
      <c r="O468" s="29">
        <f>+D468*E468*30</f>
        <v>53550.000000000007</v>
      </c>
      <c r="P468" s="29">
        <f>+D468*E468*31</f>
        <v>55335.000000000007</v>
      </c>
      <c r="Q468" s="29">
        <f>+D468*E468*30</f>
        <v>53550.000000000007</v>
      </c>
      <c r="R468" s="166">
        <f>+D468*E468*31</f>
        <v>55335.000000000007</v>
      </c>
      <c r="S468" s="167">
        <f>31+30+31+30+31</f>
        <v>153</v>
      </c>
      <c r="T468" s="16"/>
      <c r="U468" s="16"/>
      <c r="V468" s="16"/>
      <c r="W468" s="16"/>
      <c r="X468" s="16"/>
      <c r="Y468" s="16"/>
    </row>
    <row r="469" spans="1:25" ht="15.75" customHeight="1">
      <c r="A469" s="162"/>
      <c r="B469" s="163">
        <v>15</v>
      </c>
      <c r="C469" s="36" t="s">
        <v>50</v>
      </c>
      <c r="D469" s="23">
        <v>71.400000000000006</v>
      </c>
      <c r="E469" s="28">
        <v>1</v>
      </c>
      <c r="F469" s="164">
        <f t="shared" si="441"/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166">
        <v>0</v>
      </c>
      <c r="S469" s="167">
        <v>0</v>
      </c>
      <c r="T469" s="16"/>
      <c r="U469" s="16"/>
      <c r="V469" s="16"/>
      <c r="W469" s="16"/>
      <c r="X469" s="16"/>
      <c r="Y469" s="16"/>
    </row>
    <row r="470" spans="1:25" ht="15.75" customHeight="1">
      <c r="A470" s="162"/>
      <c r="B470" s="257">
        <v>16</v>
      </c>
      <c r="C470" s="36" t="s">
        <v>47</v>
      </c>
      <c r="D470" s="23">
        <v>72.540000000000006</v>
      </c>
      <c r="E470" s="28">
        <v>1</v>
      </c>
      <c r="F470" s="164">
        <f t="shared" si="441"/>
        <v>11098.62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f t="shared" ref="N470:N471" si="468">+D470*E470*31</f>
        <v>2248.7400000000002</v>
      </c>
      <c r="O470" s="29">
        <f t="shared" ref="O470:O471" si="469">+D470*E470*30</f>
        <v>2176.2000000000003</v>
      </c>
      <c r="P470" s="29">
        <f t="shared" ref="P470:P471" si="470">+D470*E470*31</f>
        <v>2248.7400000000002</v>
      </c>
      <c r="Q470" s="29">
        <f t="shared" ref="Q470:Q471" si="471">+D470*E470*30</f>
        <v>2176.2000000000003</v>
      </c>
      <c r="R470" s="166">
        <f t="shared" ref="R470:R471" si="472">+D470*E470*31</f>
        <v>2248.7400000000002</v>
      </c>
      <c r="S470" s="167">
        <f t="shared" ref="S470:S471" si="473">31+30+31+30+31</f>
        <v>153</v>
      </c>
      <c r="T470" s="16"/>
      <c r="U470" s="16"/>
      <c r="V470" s="16"/>
      <c r="W470" s="16"/>
      <c r="X470" s="16"/>
      <c r="Y470" s="16"/>
    </row>
    <row r="471" spans="1:25" ht="15" customHeight="1">
      <c r="A471" s="162"/>
      <c r="B471" s="257">
        <v>17</v>
      </c>
      <c r="C471" s="36" t="s">
        <v>65</v>
      </c>
      <c r="D471" s="23">
        <v>75.64</v>
      </c>
      <c r="E471" s="28">
        <v>1</v>
      </c>
      <c r="F471" s="164">
        <f t="shared" si="441"/>
        <v>11572.92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f t="shared" si="468"/>
        <v>2344.84</v>
      </c>
      <c r="O471" s="29">
        <f t="shared" si="469"/>
        <v>2269.1999999999998</v>
      </c>
      <c r="P471" s="29">
        <f t="shared" si="470"/>
        <v>2344.84</v>
      </c>
      <c r="Q471" s="29">
        <f t="shared" si="471"/>
        <v>2269.1999999999998</v>
      </c>
      <c r="R471" s="166">
        <f t="shared" si="472"/>
        <v>2344.84</v>
      </c>
      <c r="S471" s="167">
        <f t="shared" si="473"/>
        <v>153</v>
      </c>
      <c r="T471" s="16"/>
      <c r="U471" s="16"/>
      <c r="V471" s="16"/>
      <c r="W471" s="16"/>
      <c r="X471" s="16"/>
      <c r="Y471" s="16"/>
    </row>
    <row r="472" spans="1:25" ht="15.75" customHeight="1">
      <c r="A472" s="162"/>
      <c r="B472" s="257">
        <v>20</v>
      </c>
      <c r="C472" s="36" t="s">
        <v>53</v>
      </c>
      <c r="D472" s="23">
        <v>74.63</v>
      </c>
      <c r="E472" s="28">
        <v>1</v>
      </c>
      <c r="F472" s="164">
        <f t="shared" si="441"/>
        <v>6865.9599999999991</v>
      </c>
      <c r="G472" s="29">
        <v>0</v>
      </c>
      <c r="H472" s="165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f>E472*D472*31</f>
        <v>2313.5299999999997</v>
      </c>
      <c r="N472" s="29">
        <f>E472*D472*31</f>
        <v>2313.5299999999997</v>
      </c>
      <c r="O472" s="29">
        <f>E472*D472*30</f>
        <v>2238.8999999999996</v>
      </c>
      <c r="P472" s="29">
        <v>0</v>
      </c>
      <c r="Q472" s="29">
        <v>0</v>
      </c>
      <c r="R472" s="166">
        <v>0</v>
      </c>
      <c r="S472" s="167">
        <f>31+31+30</f>
        <v>92</v>
      </c>
      <c r="T472" s="16"/>
      <c r="U472" s="16"/>
      <c r="V472" s="16"/>
      <c r="W472" s="16"/>
      <c r="X472" s="16"/>
      <c r="Y472" s="16"/>
    </row>
    <row r="473" spans="1:25" ht="15.75" customHeight="1">
      <c r="A473" s="94"/>
      <c r="B473" s="225"/>
      <c r="C473" s="226" t="s">
        <v>133</v>
      </c>
      <c r="D473" s="227"/>
      <c r="E473" s="228"/>
      <c r="F473" s="229">
        <f>4217152-SUM(F431:F472)-21300</f>
        <v>42890.659999999218</v>
      </c>
      <c r="G473" s="370"/>
      <c r="H473" s="372"/>
      <c r="I473" s="230"/>
      <c r="J473" s="371"/>
      <c r="K473" s="230"/>
      <c r="L473" s="371"/>
      <c r="M473" s="230"/>
      <c r="N473" s="230"/>
      <c r="O473" s="230"/>
      <c r="P473" s="230"/>
      <c r="Q473" s="230"/>
      <c r="R473" s="316">
        <f>F473</f>
        <v>42890.659999999218</v>
      </c>
      <c r="S473" s="81"/>
    </row>
    <row r="474" spans="1:25" ht="15.75" customHeight="1">
      <c r="A474" s="94"/>
      <c r="B474" s="373"/>
      <c r="C474" s="374" t="s">
        <v>87</v>
      </c>
      <c r="D474" s="375"/>
      <c r="E474" s="376">
        <f>+E476</f>
        <v>49</v>
      </c>
      <c r="F474" s="377">
        <f t="shared" ref="F474:R474" si="474">F476</f>
        <v>553322</v>
      </c>
      <c r="G474" s="378">
        <f t="shared" si="474"/>
        <v>0</v>
      </c>
      <c r="H474" s="378">
        <f t="shared" si="474"/>
        <v>0</v>
      </c>
      <c r="I474" s="378">
        <f t="shared" si="474"/>
        <v>0</v>
      </c>
      <c r="J474" s="378">
        <f t="shared" si="474"/>
        <v>51510.600000000006</v>
      </c>
      <c r="K474" s="378">
        <f t="shared" si="474"/>
        <v>53227.619999999995</v>
      </c>
      <c r="L474" s="378">
        <f t="shared" si="474"/>
        <v>51510.600000000006</v>
      </c>
      <c r="M474" s="378">
        <f t="shared" si="474"/>
        <v>50978.880000000005</v>
      </c>
      <c r="N474" s="378">
        <f t="shared" si="474"/>
        <v>50978.880000000005</v>
      </c>
      <c r="O474" s="378">
        <f t="shared" si="474"/>
        <v>54774.900000000009</v>
      </c>
      <c r="P474" s="378">
        <f t="shared" si="474"/>
        <v>50978.880000000005</v>
      </c>
      <c r="Q474" s="378">
        <f t="shared" si="474"/>
        <v>49334.400000000009</v>
      </c>
      <c r="R474" s="379">
        <f t="shared" si="474"/>
        <v>140027.24</v>
      </c>
      <c r="S474" s="81"/>
      <c r="T474" s="61"/>
      <c r="U474" s="61"/>
      <c r="V474" s="61"/>
      <c r="W474" s="61"/>
      <c r="X474" s="61"/>
      <c r="Y474" s="61"/>
    </row>
    <row r="475" spans="1:25" ht="15" customHeight="1">
      <c r="A475" s="94"/>
      <c r="B475" s="307"/>
      <c r="C475" s="474" t="s">
        <v>88</v>
      </c>
      <c r="D475" s="426"/>
      <c r="E475" s="380"/>
      <c r="F475" s="381"/>
      <c r="G475" s="382"/>
      <c r="H475" s="382"/>
      <c r="I475" s="382"/>
      <c r="J475" s="382"/>
      <c r="K475" s="382"/>
      <c r="L475" s="382"/>
      <c r="M475" s="382"/>
      <c r="N475" s="382"/>
      <c r="O475" s="382"/>
      <c r="P475" s="382"/>
      <c r="Q475" s="382"/>
      <c r="R475" s="383"/>
      <c r="S475" s="81"/>
    </row>
    <row r="476" spans="1:25" ht="34.5" customHeight="1">
      <c r="A476" s="94"/>
      <c r="B476" s="96"/>
      <c r="C476" s="458" t="s">
        <v>144</v>
      </c>
      <c r="D476" s="415"/>
      <c r="E476" s="350">
        <f>SUM(E479:E493)</f>
        <v>49</v>
      </c>
      <c r="F476" s="247">
        <f>SUM(F479:F494)</f>
        <v>553322</v>
      </c>
      <c r="G476" s="384">
        <f t="shared" ref="G476:Q476" si="475">SUM(G479:G493)</f>
        <v>0</v>
      </c>
      <c r="H476" s="384">
        <f t="shared" si="475"/>
        <v>0</v>
      </c>
      <c r="I476" s="384">
        <f t="shared" si="475"/>
        <v>0</v>
      </c>
      <c r="J476" s="384">
        <f t="shared" si="475"/>
        <v>51510.600000000006</v>
      </c>
      <c r="K476" s="384">
        <f t="shared" si="475"/>
        <v>53227.619999999995</v>
      </c>
      <c r="L476" s="384">
        <f t="shared" si="475"/>
        <v>51510.600000000006</v>
      </c>
      <c r="M476" s="384">
        <f t="shared" si="475"/>
        <v>50978.880000000005</v>
      </c>
      <c r="N476" s="384">
        <f t="shared" si="475"/>
        <v>50978.880000000005</v>
      </c>
      <c r="O476" s="384">
        <f t="shared" si="475"/>
        <v>54774.900000000009</v>
      </c>
      <c r="P476" s="384">
        <f t="shared" si="475"/>
        <v>50978.880000000005</v>
      </c>
      <c r="Q476" s="384">
        <f t="shared" si="475"/>
        <v>49334.400000000009</v>
      </c>
      <c r="R476" s="385">
        <f>SUM(R479:R494)</f>
        <v>140027.24</v>
      </c>
      <c r="S476" s="81">
        <f>F476-SUM(G476:R476)</f>
        <v>0</v>
      </c>
    </row>
    <row r="477" spans="1:25" ht="15.75" customHeight="1">
      <c r="A477" s="94"/>
      <c r="B477" s="243"/>
      <c r="C477" s="357"/>
      <c r="D477" s="357"/>
      <c r="E477" s="353"/>
      <c r="F477" s="386">
        <f>SUM(F479:F493)</f>
        <v>464273.64</v>
      </c>
      <c r="G477" s="387"/>
      <c r="H477" s="387"/>
      <c r="I477" s="387"/>
      <c r="J477" s="387"/>
      <c r="K477" s="387"/>
      <c r="L477" s="387"/>
      <c r="M477" s="387"/>
      <c r="N477" s="387"/>
      <c r="O477" s="387"/>
      <c r="P477" s="387"/>
      <c r="Q477" s="387"/>
      <c r="R477" s="388"/>
      <c r="S477" s="81"/>
    </row>
    <row r="478" spans="1:25" ht="15.75" customHeight="1">
      <c r="A478" s="94"/>
      <c r="B478" s="168"/>
      <c r="C478" s="157"/>
      <c r="D478" s="157"/>
      <c r="E478" s="157" t="s">
        <v>131</v>
      </c>
      <c r="F478" s="158">
        <v>0</v>
      </c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264"/>
      <c r="S478" s="81"/>
    </row>
    <row r="479" spans="1:25" ht="15.75" customHeight="1">
      <c r="A479" s="94"/>
      <c r="B479" s="168">
        <v>1</v>
      </c>
      <c r="C479" s="169" t="s">
        <v>36</v>
      </c>
      <c r="D479" s="170">
        <v>72.540000000000006</v>
      </c>
      <c r="E479" s="28">
        <v>2</v>
      </c>
      <c r="F479" s="172">
        <f t="shared" ref="F479:F493" si="476">+E479*S479*D479</f>
        <v>13202.28</v>
      </c>
      <c r="G479" s="173">
        <v>0</v>
      </c>
      <c r="H479" s="173">
        <v>0</v>
      </c>
      <c r="I479" s="173">
        <v>0</v>
      </c>
      <c r="J479" s="173">
        <f t="shared" ref="J479:J485" si="477">E479*D479*30</f>
        <v>4352.4000000000005</v>
      </c>
      <c r="K479" s="173">
        <f t="shared" ref="K479:K485" si="478">E479*D479*31</f>
        <v>4497.4800000000005</v>
      </c>
      <c r="L479" s="173">
        <f t="shared" ref="L479:L485" si="479">E479*D479*30</f>
        <v>4352.4000000000005</v>
      </c>
      <c r="M479" s="173">
        <v>0</v>
      </c>
      <c r="N479" s="173">
        <v>0</v>
      </c>
      <c r="O479" s="173">
        <v>0</v>
      </c>
      <c r="P479" s="173">
        <v>0</v>
      </c>
      <c r="Q479" s="173">
        <v>0</v>
      </c>
      <c r="R479" s="175">
        <v>0</v>
      </c>
      <c r="S479" s="176">
        <f t="shared" ref="S479:S485" si="480">30+31+30</f>
        <v>91</v>
      </c>
      <c r="T479" s="61"/>
      <c r="U479" s="61"/>
      <c r="V479" s="61"/>
      <c r="W479" s="61"/>
      <c r="X479" s="61"/>
      <c r="Y479" s="61"/>
    </row>
    <row r="480" spans="1:25" ht="15.75" customHeight="1">
      <c r="A480" s="94"/>
      <c r="B480" s="168">
        <v>2</v>
      </c>
      <c r="C480" s="169" t="s">
        <v>37</v>
      </c>
      <c r="D480" s="170">
        <v>71.400000000000006</v>
      </c>
      <c r="E480" s="28">
        <v>11</v>
      </c>
      <c r="F480" s="172">
        <f t="shared" si="476"/>
        <v>71471.400000000009</v>
      </c>
      <c r="G480" s="173">
        <v>0</v>
      </c>
      <c r="H480" s="173">
        <v>0</v>
      </c>
      <c r="I480" s="173">
        <v>0</v>
      </c>
      <c r="J480" s="173">
        <f t="shared" si="477"/>
        <v>23562.000000000004</v>
      </c>
      <c r="K480" s="173">
        <f t="shared" si="478"/>
        <v>24347.4</v>
      </c>
      <c r="L480" s="173">
        <f t="shared" si="479"/>
        <v>23562.000000000004</v>
      </c>
      <c r="M480" s="173">
        <v>0</v>
      </c>
      <c r="N480" s="173">
        <v>0</v>
      </c>
      <c r="O480" s="173">
        <v>0</v>
      </c>
      <c r="P480" s="173">
        <v>0</v>
      </c>
      <c r="Q480" s="173">
        <v>0</v>
      </c>
      <c r="R480" s="175">
        <v>0</v>
      </c>
      <c r="S480" s="176">
        <f t="shared" si="480"/>
        <v>91</v>
      </c>
      <c r="T480" s="61"/>
      <c r="U480" s="61"/>
      <c r="V480" s="61"/>
      <c r="W480" s="61"/>
      <c r="X480" s="61"/>
      <c r="Y480" s="61"/>
    </row>
    <row r="481" spans="1:25" ht="15.75" customHeight="1">
      <c r="A481" s="94"/>
      <c r="B481" s="168">
        <v>4</v>
      </c>
      <c r="C481" s="169" t="s">
        <v>38</v>
      </c>
      <c r="D481" s="170">
        <v>71.400000000000006</v>
      </c>
      <c r="E481" s="28">
        <v>2</v>
      </c>
      <c r="F481" s="172">
        <f t="shared" si="476"/>
        <v>12994.800000000001</v>
      </c>
      <c r="G481" s="173">
        <v>0</v>
      </c>
      <c r="H481" s="173">
        <v>0</v>
      </c>
      <c r="I481" s="173">
        <v>0</v>
      </c>
      <c r="J481" s="173">
        <f t="shared" si="477"/>
        <v>4284</v>
      </c>
      <c r="K481" s="173">
        <f t="shared" si="478"/>
        <v>4426.8</v>
      </c>
      <c r="L481" s="173">
        <f t="shared" si="479"/>
        <v>4284</v>
      </c>
      <c r="M481" s="173">
        <v>0</v>
      </c>
      <c r="N481" s="173">
        <v>0</v>
      </c>
      <c r="O481" s="173">
        <v>0</v>
      </c>
      <c r="P481" s="173">
        <v>0</v>
      </c>
      <c r="Q481" s="173">
        <v>0</v>
      </c>
      <c r="R481" s="175">
        <v>0</v>
      </c>
      <c r="S481" s="176">
        <f t="shared" si="480"/>
        <v>91</v>
      </c>
      <c r="T481" s="61"/>
      <c r="U481" s="61"/>
      <c r="V481" s="61"/>
      <c r="W481" s="61"/>
      <c r="X481" s="61"/>
      <c r="Y481" s="61"/>
    </row>
    <row r="482" spans="1:25" ht="15.75" customHeight="1">
      <c r="A482" s="94"/>
      <c r="B482" s="168"/>
      <c r="C482" s="169" t="s">
        <v>50</v>
      </c>
      <c r="D482" s="170">
        <v>71.400000000000006</v>
      </c>
      <c r="E482" s="28">
        <v>1</v>
      </c>
      <c r="F482" s="172">
        <f t="shared" si="476"/>
        <v>6497.4000000000005</v>
      </c>
      <c r="G482" s="173">
        <v>0</v>
      </c>
      <c r="H482" s="173">
        <v>0</v>
      </c>
      <c r="I482" s="173">
        <v>0</v>
      </c>
      <c r="J482" s="173">
        <f t="shared" si="477"/>
        <v>2142</v>
      </c>
      <c r="K482" s="173">
        <f t="shared" si="478"/>
        <v>2213.4</v>
      </c>
      <c r="L482" s="173">
        <f t="shared" si="479"/>
        <v>2142</v>
      </c>
      <c r="M482" s="173">
        <v>0</v>
      </c>
      <c r="N482" s="173">
        <v>0</v>
      </c>
      <c r="O482" s="173">
        <v>0</v>
      </c>
      <c r="P482" s="173">
        <v>0</v>
      </c>
      <c r="Q482" s="173">
        <v>0</v>
      </c>
      <c r="R482" s="175">
        <v>0</v>
      </c>
      <c r="S482" s="176">
        <f t="shared" si="480"/>
        <v>91</v>
      </c>
      <c r="T482" s="61"/>
      <c r="U482" s="61"/>
      <c r="V482" s="61"/>
      <c r="W482" s="61"/>
      <c r="X482" s="61"/>
      <c r="Y482" s="61"/>
    </row>
    <row r="483" spans="1:25" ht="15.75" customHeight="1">
      <c r="A483" s="94"/>
      <c r="B483" s="168">
        <v>7</v>
      </c>
      <c r="C483" s="169" t="s">
        <v>37</v>
      </c>
      <c r="D483" s="170">
        <v>71.400000000000006</v>
      </c>
      <c r="E483" s="28">
        <v>4</v>
      </c>
      <c r="F483" s="172">
        <f t="shared" si="476"/>
        <v>25989.600000000002</v>
      </c>
      <c r="G483" s="173">
        <v>0</v>
      </c>
      <c r="H483" s="173">
        <v>0</v>
      </c>
      <c r="I483" s="173">
        <v>0</v>
      </c>
      <c r="J483" s="173">
        <f t="shared" si="477"/>
        <v>8568</v>
      </c>
      <c r="K483" s="173">
        <f t="shared" si="478"/>
        <v>8853.6</v>
      </c>
      <c r="L483" s="173">
        <f t="shared" si="479"/>
        <v>8568</v>
      </c>
      <c r="M483" s="173">
        <v>0</v>
      </c>
      <c r="N483" s="173">
        <v>0</v>
      </c>
      <c r="O483" s="173">
        <v>0</v>
      </c>
      <c r="P483" s="173">
        <v>0</v>
      </c>
      <c r="Q483" s="173">
        <v>0</v>
      </c>
      <c r="R483" s="175">
        <v>0</v>
      </c>
      <c r="S483" s="176">
        <f t="shared" si="480"/>
        <v>91</v>
      </c>
      <c r="T483" s="61"/>
      <c r="U483" s="61"/>
      <c r="V483" s="61"/>
      <c r="W483" s="61"/>
      <c r="X483" s="61"/>
      <c r="Y483" s="61"/>
    </row>
    <row r="484" spans="1:25" ht="15.75" customHeight="1">
      <c r="A484" s="94"/>
      <c r="B484" s="168">
        <v>5</v>
      </c>
      <c r="C484" s="169" t="s">
        <v>71</v>
      </c>
      <c r="D484" s="170">
        <v>72.540000000000006</v>
      </c>
      <c r="E484" s="28">
        <v>1</v>
      </c>
      <c r="F484" s="172">
        <f t="shared" si="476"/>
        <v>6601.14</v>
      </c>
      <c r="G484" s="173">
        <v>0</v>
      </c>
      <c r="H484" s="173">
        <v>0</v>
      </c>
      <c r="I484" s="173">
        <v>0</v>
      </c>
      <c r="J484" s="173">
        <f t="shared" si="477"/>
        <v>2176.2000000000003</v>
      </c>
      <c r="K484" s="173">
        <f t="shared" si="478"/>
        <v>2248.7400000000002</v>
      </c>
      <c r="L484" s="173">
        <f t="shared" si="479"/>
        <v>2176.2000000000003</v>
      </c>
      <c r="M484" s="173">
        <v>0</v>
      </c>
      <c r="N484" s="173">
        <v>0</v>
      </c>
      <c r="O484" s="173">
        <v>0</v>
      </c>
      <c r="P484" s="173">
        <v>0</v>
      </c>
      <c r="Q484" s="173">
        <v>0</v>
      </c>
      <c r="R484" s="175">
        <v>0</v>
      </c>
      <c r="S484" s="176">
        <f t="shared" si="480"/>
        <v>91</v>
      </c>
      <c r="T484" s="61"/>
      <c r="U484" s="61"/>
      <c r="V484" s="61"/>
      <c r="W484" s="61"/>
      <c r="X484" s="61"/>
      <c r="Y484" s="61"/>
    </row>
    <row r="485" spans="1:25" ht="15.75" customHeight="1">
      <c r="A485" s="94"/>
      <c r="B485" s="168">
        <v>6</v>
      </c>
      <c r="C485" s="169" t="s">
        <v>50</v>
      </c>
      <c r="D485" s="170">
        <v>71.400000000000006</v>
      </c>
      <c r="E485" s="28">
        <v>3</v>
      </c>
      <c r="F485" s="172">
        <f t="shared" si="476"/>
        <v>19492.2</v>
      </c>
      <c r="G485" s="173">
        <v>0</v>
      </c>
      <c r="H485" s="173">
        <v>0</v>
      </c>
      <c r="I485" s="173">
        <v>0</v>
      </c>
      <c r="J485" s="173">
        <f t="shared" si="477"/>
        <v>6426.0000000000009</v>
      </c>
      <c r="K485" s="173">
        <f t="shared" si="478"/>
        <v>6640.2000000000007</v>
      </c>
      <c r="L485" s="173">
        <f t="shared" si="479"/>
        <v>6426.0000000000009</v>
      </c>
      <c r="M485" s="173">
        <v>0</v>
      </c>
      <c r="N485" s="173">
        <v>0</v>
      </c>
      <c r="O485" s="173">
        <v>0</v>
      </c>
      <c r="P485" s="173">
        <v>0</v>
      </c>
      <c r="Q485" s="173">
        <v>0</v>
      </c>
      <c r="R485" s="175">
        <v>0</v>
      </c>
      <c r="S485" s="176">
        <f t="shared" si="480"/>
        <v>91</v>
      </c>
      <c r="T485" s="61"/>
      <c r="U485" s="61"/>
      <c r="V485" s="61"/>
      <c r="W485" s="61"/>
      <c r="X485" s="61"/>
      <c r="Y485" s="61"/>
    </row>
    <row r="486" spans="1:25" ht="15.75" customHeight="1">
      <c r="A486" s="162"/>
      <c r="B486" s="163">
        <v>8</v>
      </c>
      <c r="C486" s="36" t="s">
        <v>36</v>
      </c>
      <c r="D486" s="23">
        <v>72.540000000000006</v>
      </c>
      <c r="E486" s="28">
        <v>2</v>
      </c>
      <c r="F486" s="164">
        <f t="shared" si="476"/>
        <v>26694.720000000001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f t="shared" ref="M486:M490" si="481">E486*D486*31</f>
        <v>4497.4800000000005</v>
      </c>
      <c r="N486" s="29">
        <f t="shared" ref="N486:N490" si="482">E486*D486*31</f>
        <v>4497.4800000000005</v>
      </c>
      <c r="O486" s="29">
        <f t="shared" ref="O486:O490" si="483">E486*D486*30</f>
        <v>4352.4000000000005</v>
      </c>
      <c r="P486" s="29">
        <f t="shared" ref="P486:P490" si="484">E486*D486*31</f>
        <v>4497.4800000000005</v>
      </c>
      <c r="Q486" s="29">
        <f t="shared" ref="Q486:Q490" si="485">E486*D486*30</f>
        <v>4352.4000000000005</v>
      </c>
      <c r="R486" s="166">
        <f t="shared" ref="R486:R490" si="486">E486*D486*31</f>
        <v>4497.4800000000005</v>
      </c>
      <c r="S486" s="167">
        <f t="shared" ref="S486:S490" si="487">31+31+30+31+30+31</f>
        <v>184</v>
      </c>
      <c r="T486" s="16"/>
      <c r="U486" s="16"/>
      <c r="V486" s="16"/>
      <c r="W486" s="16"/>
      <c r="X486" s="16"/>
      <c r="Y486" s="16"/>
    </row>
    <row r="487" spans="1:25" ht="15.75" customHeight="1">
      <c r="A487" s="162"/>
      <c r="B487" s="163">
        <v>9</v>
      </c>
      <c r="C487" s="36" t="s">
        <v>37</v>
      </c>
      <c r="D487" s="23">
        <v>71.400000000000006</v>
      </c>
      <c r="E487" s="28">
        <v>11</v>
      </c>
      <c r="F487" s="164">
        <f t="shared" si="476"/>
        <v>144513.60000000001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f t="shared" si="481"/>
        <v>24347.4</v>
      </c>
      <c r="N487" s="29">
        <f t="shared" si="482"/>
        <v>24347.4</v>
      </c>
      <c r="O487" s="29">
        <f t="shared" si="483"/>
        <v>23562.000000000004</v>
      </c>
      <c r="P487" s="29">
        <f t="shared" si="484"/>
        <v>24347.4</v>
      </c>
      <c r="Q487" s="29">
        <f t="shared" si="485"/>
        <v>23562.000000000004</v>
      </c>
      <c r="R487" s="166">
        <f t="shared" si="486"/>
        <v>24347.4</v>
      </c>
      <c r="S487" s="167">
        <f t="shared" si="487"/>
        <v>184</v>
      </c>
      <c r="T487" s="16"/>
      <c r="U487" s="16"/>
      <c r="V487" s="16"/>
      <c r="W487" s="16"/>
      <c r="X487" s="16"/>
      <c r="Y487" s="16"/>
    </row>
    <row r="488" spans="1:25" ht="15.75" customHeight="1">
      <c r="A488" s="162"/>
      <c r="B488" s="163">
        <v>10</v>
      </c>
      <c r="C488" s="36" t="s">
        <v>38</v>
      </c>
      <c r="D488" s="23">
        <v>71.400000000000006</v>
      </c>
      <c r="E488" s="28">
        <v>2</v>
      </c>
      <c r="F488" s="164">
        <f t="shared" si="476"/>
        <v>26275.200000000001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f t="shared" si="481"/>
        <v>4426.8</v>
      </c>
      <c r="N488" s="29">
        <f t="shared" si="482"/>
        <v>4426.8</v>
      </c>
      <c r="O488" s="29">
        <f t="shared" si="483"/>
        <v>4284</v>
      </c>
      <c r="P488" s="29">
        <f t="shared" si="484"/>
        <v>4426.8</v>
      </c>
      <c r="Q488" s="29">
        <f t="shared" si="485"/>
        <v>4284</v>
      </c>
      <c r="R488" s="166">
        <f t="shared" si="486"/>
        <v>4426.8</v>
      </c>
      <c r="S488" s="167">
        <f t="shared" si="487"/>
        <v>184</v>
      </c>
      <c r="T488" s="16"/>
      <c r="U488" s="16"/>
      <c r="V488" s="16"/>
      <c r="W488" s="16"/>
      <c r="X488" s="16"/>
      <c r="Y488" s="16"/>
    </row>
    <row r="489" spans="1:25" ht="15.75" customHeight="1">
      <c r="A489" s="162"/>
      <c r="B489" s="163">
        <v>11</v>
      </c>
      <c r="C489" s="36" t="s">
        <v>50</v>
      </c>
      <c r="D489" s="23">
        <v>71.400000000000006</v>
      </c>
      <c r="E489" s="28">
        <v>1</v>
      </c>
      <c r="F489" s="164">
        <f t="shared" si="476"/>
        <v>13137.6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f t="shared" si="481"/>
        <v>2213.4</v>
      </c>
      <c r="N489" s="29">
        <f t="shared" si="482"/>
        <v>2213.4</v>
      </c>
      <c r="O489" s="29">
        <f t="shared" si="483"/>
        <v>2142</v>
      </c>
      <c r="P489" s="29">
        <f t="shared" si="484"/>
        <v>2213.4</v>
      </c>
      <c r="Q489" s="29">
        <f t="shared" si="485"/>
        <v>2142</v>
      </c>
      <c r="R489" s="166">
        <f t="shared" si="486"/>
        <v>2213.4</v>
      </c>
      <c r="S489" s="167">
        <f t="shared" si="487"/>
        <v>184</v>
      </c>
      <c r="T489" s="16"/>
      <c r="U489" s="16"/>
      <c r="V489" s="16"/>
      <c r="W489" s="16"/>
      <c r="X489" s="16"/>
      <c r="Y489" s="16"/>
    </row>
    <row r="490" spans="1:25" ht="15.75" customHeight="1">
      <c r="A490" s="162"/>
      <c r="B490" s="163">
        <v>12</v>
      </c>
      <c r="C490" s="36" t="s">
        <v>37</v>
      </c>
      <c r="D490" s="23">
        <v>71.400000000000006</v>
      </c>
      <c r="E490" s="28">
        <v>4</v>
      </c>
      <c r="F490" s="164">
        <f t="shared" si="476"/>
        <v>52550.400000000001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f t="shared" si="481"/>
        <v>8853.6</v>
      </c>
      <c r="N490" s="29">
        <f t="shared" si="482"/>
        <v>8853.6</v>
      </c>
      <c r="O490" s="29">
        <f t="shared" si="483"/>
        <v>8568</v>
      </c>
      <c r="P490" s="29">
        <f t="shared" si="484"/>
        <v>8853.6</v>
      </c>
      <c r="Q490" s="29">
        <f t="shared" si="485"/>
        <v>8568</v>
      </c>
      <c r="R490" s="166">
        <f t="shared" si="486"/>
        <v>8853.6</v>
      </c>
      <c r="S490" s="167">
        <f t="shared" si="487"/>
        <v>184</v>
      </c>
      <c r="T490" s="16"/>
      <c r="U490" s="16"/>
      <c r="V490" s="16"/>
      <c r="W490" s="16"/>
      <c r="X490" s="16"/>
      <c r="Y490" s="16"/>
    </row>
    <row r="491" spans="1:25" ht="15.75" customHeight="1">
      <c r="A491" s="162"/>
      <c r="B491" s="163">
        <v>13</v>
      </c>
      <c r="C491" s="36" t="s">
        <v>71</v>
      </c>
      <c r="D491" s="23">
        <v>72.540000000000006</v>
      </c>
      <c r="E491" s="28">
        <v>1</v>
      </c>
      <c r="F491" s="164">
        <f t="shared" si="476"/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166">
        <v>0</v>
      </c>
      <c r="S491" s="167">
        <v>0</v>
      </c>
      <c r="T491" s="16"/>
      <c r="U491" s="16"/>
      <c r="V491" s="16"/>
      <c r="W491" s="16"/>
      <c r="X491" s="16"/>
      <c r="Y491" s="16"/>
    </row>
    <row r="492" spans="1:25" ht="15.75" customHeight="1">
      <c r="A492" s="162"/>
      <c r="B492" s="389">
        <v>14</v>
      </c>
      <c r="C492" s="33" t="s">
        <v>50</v>
      </c>
      <c r="D492" s="32">
        <v>71.400000000000006</v>
      </c>
      <c r="E492" s="34">
        <v>3</v>
      </c>
      <c r="F492" s="390">
        <f t="shared" si="476"/>
        <v>39412.800000000003</v>
      </c>
      <c r="G492" s="367">
        <v>0</v>
      </c>
      <c r="H492" s="367">
        <v>0</v>
      </c>
      <c r="I492" s="367">
        <v>0</v>
      </c>
      <c r="J492" s="367">
        <v>0</v>
      </c>
      <c r="K492" s="367">
        <v>0</v>
      </c>
      <c r="L492" s="367">
        <v>0</v>
      </c>
      <c r="M492" s="367">
        <f>E492*D492*31</f>
        <v>6640.2000000000007</v>
      </c>
      <c r="N492" s="367">
        <f>E492*D492*31</f>
        <v>6640.2000000000007</v>
      </c>
      <c r="O492" s="367">
        <f>E492*D492*30</f>
        <v>6426.0000000000009</v>
      </c>
      <c r="P492" s="367">
        <f>E492*D492*31</f>
        <v>6640.2000000000007</v>
      </c>
      <c r="Q492" s="367">
        <f>E492*D492*30</f>
        <v>6426.0000000000009</v>
      </c>
      <c r="R492" s="391">
        <f>E492*D492*31</f>
        <v>6640.2000000000007</v>
      </c>
      <c r="S492" s="167">
        <f>31+31+30+31+30+31</f>
        <v>184</v>
      </c>
      <c r="T492" s="16"/>
      <c r="U492" s="16"/>
      <c r="V492" s="16"/>
      <c r="W492" s="16"/>
      <c r="X492" s="16"/>
      <c r="Y492" s="16"/>
    </row>
    <row r="493" spans="1:25" ht="15.75" customHeight="1">
      <c r="A493" s="162"/>
      <c r="B493" s="389">
        <v>15</v>
      </c>
      <c r="C493" s="33" t="s">
        <v>47</v>
      </c>
      <c r="D493" s="32">
        <v>72.540000000000006</v>
      </c>
      <c r="E493" s="34">
        <v>1</v>
      </c>
      <c r="F493" s="390">
        <f t="shared" si="476"/>
        <v>5440.5000000000009</v>
      </c>
      <c r="G493" s="367">
        <v>0</v>
      </c>
      <c r="H493" s="367">
        <v>0</v>
      </c>
      <c r="I493" s="367">
        <v>0</v>
      </c>
      <c r="J493" s="367">
        <v>0</v>
      </c>
      <c r="K493" s="367">
        <v>0</v>
      </c>
      <c r="L493" s="367">
        <v>0</v>
      </c>
      <c r="M493" s="367">
        <v>0</v>
      </c>
      <c r="N493" s="367">
        <v>0</v>
      </c>
      <c r="O493" s="367">
        <f>E493*D493*75</f>
        <v>5440.5000000000009</v>
      </c>
      <c r="P493" s="367">
        <v>0</v>
      </c>
      <c r="Q493" s="367">
        <v>0</v>
      </c>
      <c r="R493" s="391">
        <v>0</v>
      </c>
      <c r="S493" s="167">
        <f>14+31+30</f>
        <v>75</v>
      </c>
      <c r="T493" s="16"/>
      <c r="U493" s="16"/>
      <c r="V493" s="16"/>
      <c r="W493" s="16"/>
      <c r="X493" s="16"/>
      <c r="Y493" s="16"/>
    </row>
    <row r="494" spans="1:25" ht="15.75" customHeight="1">
      <c r="A494" s="162"/>
      <c r="B494" s="389"/>
      <c r="C494" s="33" t="s">
        <v>133</v>
      </c>
      <c r="D494" s="32"/>
      <c r="E494" s="34"/>
      <c r="F494" s="390">
        <f>553322-SUM(F479:F493)</f>
        <v>89048.359999999986</v>
      </c>
      <c r="G494" s="367"/>
      <c r="H494" s="367"/>
      <c r="I494" s="367"/>
      <c r="J494" s="367"/>
      <c r="K494" s="367"/>
      <c r="L494" s="367"/>
      <c r="M494" s="367"/>
      <c r="N494" s="367"/>
      <c r="O494" s="367"/>
      <c r="P494" s="367"/>
      <c r="Q494" s="367"/>
      <c r="R494" s="391">
        <f>F494</f>
        <v>89048.359999999986</v>
      </c>
      <c r="S494" s="167"/>
      <c r="T494" s="16"/>
      <c r="U494" s="16"/>
      <c r="V494" s="16"/>
      <c r="W494" s="16"/>
      <c r="X494" s="16"/>
      <c r="Y494" s="16"/>
    </row>
    <row r="495" spans="1:25" ht="15.75" customHeight="1">
      <c r="A495" s="94"/>
      <c r="B495" s="373"/>
      <c r="C495" s="374" t="s">
        <v>89</v>
      </c>
      <c r="D495" s="375"/>
      <c r="E495" s="376">
        <f>+E509+E497</f>
        <v>318</v>
      </c>
      <c r="F495" s="377">
        <f t="shared" ref="F495:R495" si="488">F497+F509</f>
        <v>3129880</v>
      </c>
      <c r="G495" s="378">
        <f t="shared" si="488"/>
        <v>0</v>
      </c>
      <c r="H495" s="378">
        <f t="shared" si="488"/>
        <v>0</v>
      </c>
      <c r="I495" s="378">
        <f t="shared" si="488"/>
        <v>0</v>
      </c>
      <c r="J495" s="378">
        <f t="shared" si="488"/>
        <v>0</v>
      </c>
      <c r="K495" s="378">
        <f t="shared" si="488"/>
        <v>309233.39999999997</v>
      </c>
      <c r="L495" s="378">
        <f t="shared" si="488"/>
        <v>83109.600000000006</v>
      </c>
      <c r="M495" s="378">
        <f t="shared" si="488"/>
        <v>10995.600000000002</v>
      </c>
      <c r="N495" s="378">
        <f t="shared" si="488"/>
        <v>546872.86</v>
      </c>
      <c r="O495" s="378">
        <f t="shared" si="488"/>
        <v>524947.80000000005</v>
      </c>
      <c r="P495" s="378">
        <f t="shared" si="488"/>
        <v>91135.66</v>
      </c>
      <c r="Q495" s="378">
        <f t="shared" si="488"/>
        <v>88195.8</v>
      </c>
      <c r="R495" s="379">
        <f t="shared" si="488"/>
        <v>1475389.2799999996</v>
      </c>
      <c r="S495" s="81">
        <f>F495-SUM(G495:R495)</f>
        <v>0</v>
      </c>
      <c r="T495" s="61"/>
      <c r="U495" s="61"/>
      <c r="V495" s="61"/>
      <c r="W495" s="61"/>
      <c r="X495" s="61"/>
      <c r="Y495" s="61"/>
    </row>
    <row r="496" spans="1:25" ht="15.75" customHeight="1">
      <c r="A496" s="94"/>
      <c r="B496" s="307"/>
      <c r="C496" s="476" t="s">
        <v>39</v>
      </c>
      <c r="D496" s="477"/>
      <c r="E496" s="392"/>
      <c r="F496" s="393"/>
      <c r="G496" s="394"/>
      <c r="H496" s="394"/>
      <c r="I496" s="394"/>
      <c r="J496" s="394"/>
      <c r="K496" s="394"/>
      <c r="L496" s="394"/>
      <c r="M496" s="394"/>
      <c r="N496" s="394"/>
      <c r="O496" s="394"/>
      <c r="P496" s="394"/>
      <c r="Q496" s="394"/>
      <c r="R496" s="395"/>
      <c r="S496" s="81"/>
    </row>
    <row r="497" spans="1:25" ht="31.5" customHeight="1">
      <c r="A497" s="94"/>
      <c r="B497" s="396"/>
      <c r="C497" s="478" t="s">
        <v>145</v>
      </c>
      <c r="D497" s="479"/>
      <c r="E497" s="397">
        <f>SUM(E500:E506)</f>
        <v>38</v>
      </c>
      <c r="F497" s="398">
        <f>SUM(F500:F507)</f>
        <v>417030</v>
      </c>
      <c r="G497" s="399">
        <f t="shared" ref="G497:Q497" si="489">SUM(G500:G506)</f>
        <v>0</v>
      </c>
      <c r="H497" s="399">
        <f t="shared" si="489"/>
        <v>0</v>
      </c>
      <c r="I497" s="399">
        <f t="shared" si="489"/>
        <v>0</v>
      </c>
      <c r="J497" s="399">
        <f t="shared" si="489"/>
        <v>0</v>
      </c>
      <c r="K497" s="399">
        <f t="shared" si="489"/>
        <v>0</v>
      </c>
      <c r="L497" s="399">
        <f t="shared" si="489"/>
        <v>0</v>
      </c>
      <c r="M497" s="399">
        <f t="shared" si="489"/>
        <v>0</v>
      </c>
      <c r="N497" s="399">
        <f t="shared" si="489"/>
        <v>84495.46</v>
      </c>
      <c r="O497" s="399">
        <f t="shared" si="489"/>
        <v>81769.8</v>
      </c>
      <c r="P497" s="399">
        <f t="shared" si="489"/>
        <v>84495.46</v>
      </c>
      <c r="Q497" s="399">
        <f t="shared" si="489"/>
        <v>81769.8</v>
      </c>
      <c r="R497" s="400">
        <f>SUM(R500:R507)</f>
        <v>84499.480000000025</v>
      </c>
      <c r="S497" s="81">
        <f>F497-SUM(G497:R497)</f>
        <v>0</v>
      </c>
    </row>
    <row r="498" spans="1:25" ht="15.75" customHeight="1">
      <c r="A498" s="94"/>
      <c r="B498" s="243"/>
      <c r="C498" s="401"/>
      <c r="D498" s="245"/>
      <c r="E498" s="402"/>
      <c r="F498" s="247">
        <f>SUM(F500:F506)</f>
        <v>417025.98</v>
      </c>
      <c r="G498" s="354"/>
      <c r="H498" s="354"/>
      <c r="I498" s="354"/>
      <c r="J498" s="354"/>
      <c r="K498" s="354"/>
      <c r="L498" s="354"/>
      <c r="M498" s="354"/>
      <c r="N498" s="354"/>
      <c r="O498" s="354"/>
      <c r="P498" s="354"/>
      <c r="Q498" s="354"/>
      <c r="R498" s="355"/>
      <c r="S498" s="81"/>
    </row>
    <row r="499" spans="1:25" ht="15.75" customHeight="1">
      <c r="A499" s="94"/>
      <c r="B499" s="265"/>
      <c r="C499" s="61"/>
      <c r="D499" s="403"/>
      <c r="E499" s="157" t="s">
        <v>131</v>
      </c>
      <c r="F499" s="252">
        <v>0</v>
      </c>
      <c r="G499" s="218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9"/>
      <c r="S499" s="81"/>
    </row>
    <row r="500" spans="1:25" ht="15.75" customHeight="1">
      <c r="A500" s="162"/>
      <c r="B500" s="163">
        <v>1</v>
      </c>
      <c r="C500" s="36" t="s">
        <v>36</v>
      </c>
      <c r="D500" s="23">
        <v>72.540000000000006</v>
      </c>
      <c r="E500" s="28">
        <v>3</v>
      </c>
      <c r="F500" s="164">
        <f t="shared" ref="F500:F506" si="490">+E500*S500*D500</f>
        <v>33295.86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f t="shared" ref="N500:N506" si="491">+D500*E500*31</f>
        <v>6746.22</v>
      </c>
      <c r="O500" s="29">
        <f t="shared" ref="O500:O506" si="492">+D500*E500*30</f>
        <v>6528.6</v>
      </c>
      <c r="P500" s="29">
        <f t="shared" ref="P500:P506" si="493">+D500*E500*31</f>
        <v>6746.22</v>
      </c>
      <c r="Q500" s="29">
        <f t="shared" ref="Q500:Q506" si="494">+D500*E500*30</f>
        <v>6528.6</v>
      </c>
      <c r="R500" s="166">
        <f t="shared" ref="R500:R506" si="495">+D500*E500*31</f>
        <v>6746.22</v>
      </c>
      <c r="S500" s="167">
        <f t="shared" ref="S500:S506" si="496">31+30+31+30+31</f>
        <v>153</v>
      </c>
      <c r="T500" s="16"/>
      <c r="U500" s="16"/>
      <c r="V500" s="16"/>
      <c r="W500" s="16"/>
      <c r="X500" s="16"/>
      <c r="Y500" s="16"/>
    </row>
    <row r="501" spans="1:25" ht="15.75" customHeight="1">
      <c r="A501" s="162"/>
      <c r="B501" s="163">
        <v>2</v>
      </c>
      <c r="C501" s="36" t="s">
        <v>80</v>
      </c>
      <c r="D501" s="23">
        <v>71.400000000000006</v>
      </c>
      <c r="E501" s="28">
        <v>7</v>
      </c>
      <c r="F501" s="164">
        <f t="shared" si="490"/>
        <v>76469.400000000009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f t="shared" si="491"/>
        <v>15493.800000000003</v>
      </c>
      <c r="O501" s="29">
        <f t="shared" si="492"/>
        <v>14994.000000000002</v>
      </c>
      <c r="P501" s="29">
        <f t="shared" si="493"/>
        <v>15493.800000000003</v>
      </c>
      <c r="Q501" s="29">
        <f t="shared" si="494"/>
        <v>14994.000000000002</v>
      </c>
      <c r="R501" s="166">
        <f t="shared" si="495"/>
        <v>15493.800000000003</v>
      </c>
      <c r="S501" s="167">
        <f t="shared" si="496"/>
        <v>153</v>
      </c>
      <c r="T501" s="16"/>
      <c r="U501" s="16"/>
      <c r="V501" s="16"/>
      <c r="W501" s="16"/>
      <c r="X501" s="16"/>
      <c r="Y501" s="16"/>
    </row>
    <row r="502" spans="1:25" ht="15.75" customHeight="1">
      <c r="A502" s="162"/>
      <c r="B502" s="163">
        <v>3</v>
      </c>
      <c r="C502" s="36" t="s">
        <v>37</v>
      </c>
      <c r="D502" s="23">
        <v>71.400000000000006</v>
      </c>
      <c r="E502" s="28">
        <v>3</v>
      </c>
      <c r="F502" s="164">
        <f t="shared" si="490"/>
        <v>32772.600000000006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f t="shared" si="491"/>
        <v>6640.2000000000007</v>
      </c>
      <c r="O502" s="29">
        <f t="shared" si="492"/>
        <v>6426.0000000000009</v>
      </c>
      <c r="P502" s="29">
        <f t="shared" si="493"/>
        <v>6640.2000000000007</v>
      </c>
      <c r="Q502" s="29">
        <f t="shared" si="494"/>
        <v>6426.0000000000009</v>
      </c>
      <c r="R502" s="166">
        <f t="shared" si="495"/>
        <v>6640.2000000000007</v>
      </c>
      <c r="S502" s="167">
        <f t="shared" si="496"/>
        <v>153</v>
      </c>
      <c r="T502" s="16"/>
      <c r="U502" s="16"/>
      <c r="V502" s="16"/>
      <c r="W502" s="16"/>
      <c r="X502" s="16"/>
      <c r="Y502" s="16"/>
    </row>
    <row r="503" spans="1:25" ht="15.75" customHeight="1">
      <c r="A503" s="162"/>
      <c r="B503" s="163">
        <v>4</v>
      </c>
      <c r="C503" s="36" t="s">
        <v>74</v>
      </c>
      <c r="D503" s="23">
        <v>73.59</v>
      </c>
      <c r="E503" s="28">
        <v>1</v>
      </c>
      <c r="F503" s="164">
        <f t="shared" si="490"/>
        <v>11259.27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f t="shared" si="491"/>
        <v>2281.29</v>
      </c>
      <c r="O503" s="29">
        <f t="shared" si="492"/>
        <v>2207.7000000000003</v>
      </c>
      <c r="P503" s="29">
        <f t="shared" si="493"/>
        <v>2281.29</v>
      </c>
      <c r="Q503" s="29">
        <f t="shared" si="494"/>
        <v>2207.7000000000003</v>
      </c>
      <c r="R503" s="166">
        <f t="shared" si="495"/>
        <v>2281.29</v>
      </c>
      <c r="S503" s="167">
        <f t="shared" si="496"/>
        <v>153</v>
      </c>
      <c r="T503" s="16"/>
      <c r="U503" s="16"/>
      <c r="V503" s="16"/>
      <c r="W503" s="16"/>
      <c r="X503" s="16"/>
      <c r="Y503" s="16"/>
    </row>
    <row r="504" spans="1:25" ht="15.75" customHeight="1">
      <c r="A504" s="162"/>
      <c r="B504" s="163">
        <v>5</v>
      </c>
      <c r="C504" s="36" t="s">
        <v>45</v>
      </c>
      <c r="D504" s="23">
        <v>78.25</v>
      </c>
      <c r="E504" s="28">
        <v>1</v>
      </c>
      <c r="F504" s="164">
        <f t="shared" si="490"/>
        <v>11972.25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f t="shared" si="491"/>
        <v>2425.75</v>
      </c>
      <c r="O504" s="29">
        <f t="shared" si="492"/>
        <v>2347.5</v>
      </c>
      <c r="P504" s="29">
        <f t="shared" si="493"/>
        <v>2425.75</v>
      </c>
      <c r="Q504" s="29">
        <f t="shared" si="494"/>
        <v>2347.5</v>
      </c>
      <c r="R504" s="166">
        <f t="shared" si="495"/>
        <v>2425.75</v>
      </c>
      <c r="S504" s="167">
        <f t="shared" si="496"/>
        <v>153</v>
      </c>
      <c r="T504" s="16"/>
      <c r="U504" s="16"/>
      <c r="V504" s="16"/>
      <c r="W504" s="16"/>
      <c r="X504" s="16"/>
      <c r="Y504" s="16"/>
    </row>
    <row r="505" spans="1:25" ht="15.75" customHeight="1">
      <c r="A505" s="162"/>
      <c r="B505" s="163">
        <v>6</v>
      </c>
      <c r="C505" s="36" t="s">
        <v>46</v>
      </c>
      <c r="D505" s="23">
        <v>71.400000000000006</v>
      </c>
      <c r="E505" s="28">
        <v>8</v>
      </c>
      <c r="F505" s="164">
        <f t="shared" si="490"/>
        <v>87393.600000000006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f t="shared" si="491"/>
        <v>17707.2</v>
      </c>
      <c r="O505" s="29">
        <f t="shared" si="492"/>
        <v>17136</v>
      </c>
      <c r="P505" s="29">
        <f t="shared" si="493"/>
        <v>17707.2</v>
      </c>
      <c r="Q505" s="29">
        <f t="shared" si="494"/>
        <v>17136</v>
      </c>
      <c r="R505" s="166">
        <f t="shared" si="495"/>
        <v>17707.2</v>
      </c>
      <c r="S505" s="167">
        <f t="shared" si="496"/>
        <v>153</v>
      </c>
      <c r="T505" s="16"/>
      <c r="U505" s="16"/>
      <c r="V505" s="16"/>
      <c r="W505" s="16"/>
      <c r="X505" s="16"/>
      <c r="Y505" s="16"/>
    </row>
    <row r="506" spans="1:25" ht="15.75" customHeight="1">
      <c r="A506" s="162"/>
      <c r="B506" s="163">
        <v>7</v>
      </c>
      <c r="C506" s="36" t="s">
        <v>50</v>
      </c>
      <c r="D506" s="23">
        <v>71.400000000000006</v>
      </c>
      <c r="E506" s="28">
        <v>15</v>
      </c>
      <c r="F506" s="164">
        <f t="shared" si="490"/>
        <v>163863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f t="shared" si="491"/>
        <v>33201</v>
      </c>
      <c r="O506" s="29">
        <f t="shared" si="492"/>
        <v>32130</v>
      </c>
      <c r="P506" s="29">
        <f t="shared" si="493"/>
        <v>33201</v>
      </c>
      <c r="Q506" s="29">
        <f t="shared" si="494"/>
        <v>32130</v>
      </c>
      <c r="R506" s="166">
        <f t="shared" si="495"/>
        <v>33201</v>
      </c>
      <c r="S506" s="167">
        <f t="shared" si="496"/>
        <v>153</v>
      </c>
      <c r="T506" s="16"/>
      <c r="U506" s="16"/>
      <c r="V506" s="16"/>
      <c r="W506" s="16"/>
      <c r="X506" s="16"/>
      <c r="Y506" s="16"/>
    </row>
    <row r="507" spans="1:25" ht="15.75" customHeight="1">
      <c r="A507" s="94"/>
      <c r="B507" s="232"/>
      <c r="C507" s="331" t="s">
        <v>133</v>
      </c>
      <c r="D507" s="332"/>
      <c r="E507" s="333"/>
      <c r="F507" s="233">
        <f>994870-SUM(F500:F506)-577840</f>
        <v>4.0200000000186265</v>
      </c>
      <c r="G507" s="234"/>
      <c r="H507" s="305"/>
      <c r="I507" s="236"/>
      <c r="J507" s="236"/>
      <c r="K507" s="236"/>
      <c r="L507" s="236"/>
      <c r="M507" s="236"/>
      <c r="N507" s="236"/>
      <c r="O507" s="236"/>
      <c r="P507" s="236"/>
      <c r="Q507" s="236"/>
      <c r="R507" s="237">
        <f>F507</f>
        <v>4.0200000000186265</v>
      </c>
      <c r="S507" s="81"/>
    </row>
    <row r="508" spans="1:25" ht="15.75" customHeight="1">
      <c r="A508" s="94"/>
      <c r="B508" s="349"/>
      <c r="C508" s="404" t="s">
        <v>90</v>
      </c>
      <c r="D508" s="334"/>
      <c r="E508" s="334"/>
      <c r="F508" s="335"/>
      <c r="G508" s="336"/>
      <c r="H508" s="392"/>
      <c r="I508" s="336"/>
      <c r="J508" s="336"/>
      <c r="K508" s="336"/>
      <c r="L508" s="336"/>
      <c r="M508" s="336"/>
      <c r="N508" s="336"/>
      <c r="O508" s="336"/>
      <c r="P508" s="336"/>
      <c r="Q508" s="336"/>
      <c r="R508" s="338"/>
      <c r="S508" s="81"/>
    </row>
    <row r="509" spans="1:25" ht="30" customHeight="1">
      <c r="A509" s="94"/>
      <c r="B509" s="405"/>
      <c r="C509" s="475" t="s">
        <v>146</v>
      </c>
      <c r="D509" s="462"/>
      <c r="E509" s="402">
        <f>SUM(E512:E533)</f>
        <v>280</v>
      </c>
      <c r="F509" s="406">
        <f>SUM(F512:F534)</f>
        <v>2712850</v>
      </c>
      <c r="G509" s="407">
        <f t="shared" ref="G509:Q509" si="497">SUM(G512:G533)</f>
        <v>0</v>
      </c>
      <c r="H509" s="407">
        <f t="shared" si="497"/>
        <v>0</v>
      </c>
      <c r="I509" s="407">
        <f t="shared" si="497"/>
        <v>0</v>
      </c>
      <c r="J509" s="407">
        <f t="shared" si="497"/>
        <v>0</v>
      </c>
      <c r="K509" s="407">
        <f t="shared" si="497"/>
        <v>309233.39999999997</v>
      </c>
      <c r="L509" s="407">
        <f t="shared" si="497"/>
        <v>83109.600000000006</v>
      </c>
      <c r="M509" s="407">
        <f t="shared" si="497"/>
        <v>10995.600000000002</v>
      </c>
      <c r="N509" s="407">
        <f t="shared" si="497"/>
        <v>462377.4</v>
      </c>
      <c r="O509" s="407">
        <f t="shared" si="497"/>
        <v>443178</v>
      </c>
      <c r="P509" s="407">
        <f t="shared" si="497"/>
        <v>6640.2000000000007</v>
      </c>
      <c r="Q509" s="407">
        <f t="shared" si="497"/>
        <v>6426</v>
      </c>
      <c r="R509" s="408">
        <f>SUM(R512:R534)</f>
        <v>1390889.7999999996</v>
      </c>
      <c r="S509" s="81">
        <f>F509-SUM(G509:R509)</f>
        <v>0</v>
      </c>
    </row>
    <row r="510" spans="1:25" ht="15.75" customHeight="1">
      <c r="A510" s="94"/>
      <c r="B510" s="96"/>
      <c r="C510" s="409"/>
      <c r="D510" s="409"/>
      <c r="E510" s="350"/>
      <c r="F510" s="247">
        <f>SUM(F512:F533)</f>
        <v>1328600.4000000001</v>
      </c>
      <c r="G510" s="351"/>
      <c r="H510" s="351"/>
      <c r="I510" s="351"/>
      <c r="J510" s="351"/>
      <c r="K510" s="351"/>
      <c r="L510" s="351"/>
      <c r="M510" s="351"/>
      <c r="N510" s="351"/>
      <c r="O510" s="351"/>
      <c r="P510" s="351"/>
      <c r="Q510" s="351"/>
      <c r="R510" s="352"/>
      <c r="S510" s="81"/>
    </row>
    <row r="511" spans="1:25" ht="15.75" customHeight="1">
      <c r="A511" s="94"/>
      <c r="B511" s="265"/>
      <c r="C511" s="344"/>
      <c r="D511" s="344"/>
      <c r="E511" s="258" t="s">
        <v>131</v>
      </c>
      <c r="F511" s="252">
        <v>0</v>
      </c>
      <c r="G511" s="218"/>
      <c r="H511" s="218"/>
      <c r="I511" s="218"/>
      <c r="J511" s="218"/>
      <c r="K511" s="218"/>
      <c r="L511" s="218"/>
      <c r="M511" s="270"/>
      <c r="N511" s="218"/>
      <c r="O511" s="218"/>
      <c r="P511" s="218"/>
      <c r="Q511" s="218"/>
      <c r="R511" s="219"/>
      <c r="S511" s="81"/>
    </row>
    <row r="512" spans="1:25" ht="15.75" customHeight="1">
      <c r="A512" s="94"/>
      <c r="B512" s="168">
        <v>1</v>
      </c>
      <c r="C512" s="169" t="s">
        <v>46</v>
      </c>
      <c r="D512" s="170">
        <v>71.400000000000006</v>
      </c>
      <c r="E512" s="171">
        <v>69</v>
      </c>
      <c r="F512" s="172">
        <f t="shared" ref="F512:F531" si="498">+E512*S512*D512</f>
        <v>379348.2</v>
      </c>
      <c r="G512" s="173">
        <v>0</v>
      </c>
      <c r="H512" s="174">
        <v>0</v>
      </c>
      <c r="I512" s="173">
        <v>0</v>
      </c>
      <c r="J512" s="173">
        <v>0</v>
      </c>
      <c r="K512" s="173">
        <f t="shared" ref="K512:K513" si="499">+D512*E512*31+D512*E512*30</f>
        <v>300522.59999999998</v>
      </c>
      <c r="L512" s="173">
        <f>+D512*E512*16</f>
        <v>78825.600000000006</v>
      </c>
      <c r="M512" s="173">
        <v>0</v>
      </c>
      <c r="N512" s="173">
        <v>0</v>
      </c>
      <c r="O512" s="173">
        <v>0</v>
      </c>
      <c r="P512" s="173">
        <v>0</v>
      </c>
      <c r="Q512" s="173">
        <v>0</v>
      </c>
      <c r="R512" s="175">
        <v>0</v>
      </c>
      <c r="S512" s="176">
        <f>30+31+16</f>
        <v>77</v>
      </c>
    </row>
    <row r="513" spans="1:25" ht="15.75" customHeight="1">
      <c r="A513" s="94"/>
      <c r="B513" s="168">
        <v>1</v>
      </c>
      <c r="C513" s="169" t="s">
        <v>46</v>
      </c>
      <c r="D513" s="170">
        <v>71.400000000000006</v>
      </c>
      <c r="E513" s="171">
        <v>2</v>
      </c>
      <c r="F513" s="172">
        <f t="shared" si="498"/>
        <v>12994.800000000001</v>
      </c>
      <c r="G513" s="173">
        <v>0</v>
      </c>
      <c r="H513" s="174">
        <v>0</v>
      </c>
      <c r="I513" s="173">
        <v>0</v>
      </c>
      <c r="J513" s="173">
        <v>0</v>
      </c>
      <c r="K513" s="173">
        <f t="shared" si="499"/>
        <v>8710.7999999999993</v>
      </c>
      <c r="L513" s="173">
        <f>+D513*E513*30</f>
        <v>4284</v>
      </c>
      <c r="M513" s="173">
        <v>0</v>
      </c>
      <c r="N513" s="173">
        <v>0</v>
      </c>
      <c r="O513" s="173">
        <v>0</v>
      </c>
      <c r="P513" s="173">
        <v>0</v>
      </c>
      <c r="Q513" s="173">
        <v>0</v>
      </c>
      <c r="R513" s="175">
        <v>0</v>
      </c>
      <c r="S513" s="176">
        <f>30+31+30</f>
        <v>91</v>
      </c>
    </row>
    <row r="514" spans="1:25" ht="15.75" customHeight="1">
      <c r="A514" s="94"/>
      <c r="B514" s="168">
        <v>2</v>
      </c>
      <c r="C514" s="169" t="s">
        <v>46</v>
      </c>
      <c r="D514" s="170">
        <v>71.400000000000006</v>
      </c>
      <c r="E514" s="171">
        <v>1</v>
      </c>
      <c r="F514" s="172">
        <f t="shared" si="498"/>
        <v>0</v>
      </c>
      <c r="G514" s="173">
        <v>0</v>
      </c>
      <c r="H514" s="174">
        <v>0</v>
      </c>
      <c r="I514" s="173">
        <v>0</v>
      </c>
      <c r="J514" s="173">
        <v>0</v>
      </c>
      <c r="K514" s="173">
        <v>0</v>
      </c>
      <c r="L514" s="173">
        <v>0</v>
      </c>
      <c r="M514" s="173">
        <v>0</v>
      </c>
      <c r="N514" s="173">
        <v>0</v>
      </c>
      <c r="O514" s="173">
        <v>0</v>
      </c>
      <c r="P514" s="173">
        <v>0</v>
      </c>
      <c r="Q514" s="173">
        <v>0</v>
      </c>
      <c r="R514" s="175">
        <v>0</v>
      </c>
      <c r="S514" s="176">
        <v>0</v>
      </c>
    </row>
    <row r="515" spans="1:25" ht="15.75" customHeight="1">
      <c r="A515" s="162"/>
      <c r="B515" s="163">
        <v>3</v>
      </c>
      <c r="C515" s="36" t="s">
        <v>91</v>
      </c>
      <c r="D515" s="23">
        <v>71.400000000000006</v>
      </c>
      <c r="E515" s="28">
        <v>1</v>
      </c>
      <c r="F515" s="164">
        <f t="shared" si="498"/>
        <v>6568.8</v>
      </c>
      <c r="G515" s="29">
        <v>0</v>
      </c>
      <c r="H515" s="165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f>+D515*E515*61</f>
        <v>4355.4000000000005</v>
      </c>
      <c r="N515" s="29">
        <f>+D515*E515*31</f>
        <v>2213.4</v>
      </c>
      <c r="O515" s="29">
        <v>0</v>
      </c>
      <c r="P515" s="29">
        <v>0</v>
      </c>
      <c r="Q515" s="29">
        <v>0</v>
      </c>
      <c r="R515" s="166">
        <v>0</v>
      </c>
      <c r="S515" s="167">
        <f>30+31+31</f>
        <v>92</v>
      </c>
      <c r="T515" s="16"/>
      <c r="U515" s="16"/>
      <c r="V515" s="16"/>
      <c r="W515" s="16"/>
      <c r="X515" s="16"/>
      <c r="Y515" s="16"/>
    </row>
    <row r="516" spans="1:25" ht="15.75" customHeight="1">
      <c r="A516" s="162"/>
      <c r="B516" s="163">
        <v>4</v>
      </c>
      <c r="C516" s="36" t="s">
        <v>91</v>
      </c>
      <c r="D516" s="23">
        <v>71.400000000000006</v>
      </c>
      <c r="E516" s="28">
        <v>1</v>
      </c>
      <c r="F516" s="164">
        <f t="shared" si="498"/>
        <v>13137.6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f t="shared" ref="M516:M517" si="500">E516*D516*31</f>
        <v>2213.4</v>
      </c>
      <c r="N516" s="29">
        <f t="shared" ref="N516:N517" si="501">E516*D516*31</f>
        <v>2213.4</v>
      </c>
      <c r="O516" s="29">
        <f t="shared" ref="O516:O517" si="502">E516*D516*30</f>
        <v>2142</v>
      </c>
      <c r="P516" s="29">
        <f t="shared" ref="P516:P517" si="503">E516*D516*31</f>
        <v>2213.4</v>
      </c>
      <c r="Q516" s="29">
        <f t="shared" ref="Q516:Q517" si="504">E516*D516*30</f>
        <v>2142</v>
      </c>
      <c r="R516" s="166">
        <f t="shared" ref="R516:R517" si="505">E516*D516*31</f>
        <v>2213.4</v>
      </c>
      <c r="S516" s="167">
        <f t="shared" ref="S516:S517" si="506">31+31+30+31+30+31</f>
        <v>184</v>
      </c>
      <c r="T516" s="16"/>
      <c r="U516" s="16"/>
      <c r="V516" s="16"/>
      <c r="W516" s="16"/>
      <c r="X516" s="16"/>
      <c r="Y516" s="16"/>
    </row>
    <row r="517" spans="1:25" ht="15.75" customHeight="1">
      <c r="A517" s="162"/>
      <c r="B517" s="163">
        <v>5</v>
      </c>
      <c r="C517" s="36" t="s">
        <v>50</v>
      </c>
      <c r="D517" s="23">
        <v>71.400000000000006</v>
      </c>
      <c r="E517" s="28">
        <v>2</v>
      </c>
      <c r="F517" s="164">
        <f t="shared" si="498"/>
        <v>26275.200000000001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f t="shared" si="500"/>
        <v>4426.8</v>
      </c>
      <c r="N517" s="29">
        <f t="shared" si="501"/>
        <v>4426.8</v>
      </c>
      <c r="O517" s="29">
        <f t="shared" si="502"/>
        <v>4284</v>
      </c>
      <c r="P517" s="29">
        <f t="shared" si="503"/>
        <v>4426.8</v>
      </c>
      <c r="Q517" s="29">
        <f t="shared" si="504"/>
        <v>4284</v>
      </c>
      <c r="R517" s="166">
        <f t="shared" si="505"/>
        <v>4426.8</v>
      </c>
      <c r="S517" s="167">
        <f t="shared" si="506"/>
        <v>184</v>
      </c>
      <c r="T517" s="16"/>
      <c r="U517" s="16"/>
      <c r="V517" s="16"/>
      <c r="W517" s="16"/>
      <c r="X517" s="16"/>
      <c r="Y517" s="16"/>
    </row>
    <row r="518" spans="1:25" ht="15.75" customHeight="1">
      <c r="A518" s="162"/>
      <c r="B518" s="257"/>
      <c r="C518" s="48" t="s">
        <v>36</v>
      </c>
      <c r="D518" s="38">
        <v>72.540000000000006</v>
      </c>
      <c r="E518" s="45">
        <v>16</v>
      </c>
      <c r="F518" s="294">
        <f t="shared" si="498"/>
        <v>70799.040000000008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f t="shared" ref="N518:N529" si="507">+D518*E518*31</f>
        <v>35979.840000000004</v>
      </c>
      <c r="O518" s="29">
        <f t="shared" ref="O518:O529" si="508">+D518*E518*30</f>
        <v>34819.200000000004</v>
      </c>
      <c r="P518" s="29">
        <v>0</v>
      </c>
      <c r="Q518" s="29">
        <v>0</v>
      </c>
      <c r="R518" s="166">
        <v>0</v>
      </c>
      <c r="S518" s="167">
        <f t="shared" ref="S518:S529" si="509">31+30</f>
        <v>61</v>
      </c>
      <c r="T518" s="16"/>
      <c r="U518" s="16"/>
      <c r="V518" s="16"/>
      <c r="W518" s="16"/>
      <c r="X518" s="16"/>
      <c r="Y518" s="16"/>
    </row>
    <row r="519" spans="1:25" ht="15.75" customHeight="1">
      <c r="A519" s="162"/>
      <c r="B519" s="163"/>
      <c r="C519" s="50" t="s">
        <v>80</v>
      </c>
      <c r="D519" s="23">
        <v>71.400000000000006</v>
      </c>
      <c r="E519" s="28">
        <v>15</v>
      </c>
      <c r="F519" s="164">
        <f t="shared" si="498"/>
        <v>65331.000000000007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0</v>
      </c>
      <c r="N519" s="29">
        <f t="shared" si="507"/>
        <v>33201</v>
      </c>
      <c r="O519" s="29">
        <f t="shared" si="508"/>
        <v>32130</v>
      </c>
      <c r="P519" s="29">
        <v>0</v>
      </c>
      <c r="Q519" s="29">
        <v>0</v>
      </c>
      <c r="R519" s="166">
        <v>0</v>
      </c>
      <c r="S519" s="167">
        <f t="shared" si="509"/>
        <v>61</v>
      </c>
      <c r="T519" s="16"/>
      <c r="U519" s="16"/>
      <c r="V519" s="16"/>
      <c r="W519" s="16"/>
      <c r="X519" s="16"/>
      <c r="Y519" s="16"/>
    </row>
    <row r="520" spans="1:25" ht="15.75" customHeight="1">
      <c r="A520" s="162"/>
      <c r="B520" s="257"/>
      <c r="C520" s="51" t="s">
        <v>40</v>
      </c>
      <c r="D520" s="23">
        <v>71.400000000000006</v>
      </c>
      <c r="E520" s="28">
        <v>1</v>
      </c>
      <c r="F520" s="164">
        <f t="shared" si="498"/>
        <v>4355.4000000000005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f t="shared" si="507"/>
        <v>2213.4</v>
      </c>
      <c r="O520" s="29">
        <f t="shared" si="508"/>
        <v>2142</v>
      </c>
      <c r="P520" s="29">
        <v>0</v>
      </c>
      <c r="Q520" s="29">
        <v>0</v>
      </c>
      <c r="R520" s="166">
        <v>0</v>
      </c>
      <c r="S520" s="167">
        <f t="shared" si="509"/>
        <v>61</v>
      </c>
      <c r="T520" s="16"/>
      <c r="U520" s="16"/>
      <c r="V520" s="16"/>
      <c r="W520" s="16"/>
      <c r="X520" s="16"/>
      <c r="Y520" s="16"/>
    </row>
    <row r="521" spans="1:25" ht="15.75" customHeight="1">
      <c r="A521" s="162"/>
      <c r="B521" s="257"/>
      <c r="C521" s="51" t="s">
        <v>92</v>
      </c>
      <c r="D521" s="23">
        <v>71.400000000000006</v>
      </c>
      <c r="E521" s="28">
        <v>2</v>
      </c>
      <c r="F521" s="164">
        <f t="shared" si="498"/>
        <v>8710.8000000000011</v>
      </c>
      <c r="G521" s="29">
        <v>0</v>
      </c>
      <c r="H521" s="29">
        <v>0</v>
      </c>
      <c r="I521" s="29">
        <v>0</v>
      </c>
      <c r="J521" s="29">
        <v>0</v>
      </c>
      <c r="K521" s="29">
        <v>0</v>
      </c>
      <c r="L521" s="29">
        <v>0</v>
      </c>
      <c r="M521" s="29">
        <v>0</v>
      </c>
      <c r="N521" s="29">
        <f t="shared" si="507"/>
        <v>4426.8</v>
      </c>
      <c r="O521" s="29">
        <f t="shared" si="508"/>
        <v>4284</v>
      </c>
      <c r="P521" s="29">
        <v>0</v>
      </c>
      <c r="Q521" s="29">
        <v>0</v>
      </c>
      <c r="R521" s="166">
        <v>0</v>
      </c>
      <c r="S521" s="167">
        <f t="shared" si="509"/>
        <v>61</v>
      </c>
      <c r="T521" s="16"/>
      <c r="U521" s="16"/>
      <c r="V521" s="16"/>
      <c r="W521" s="16"/>
      <c r="X521" s="16"/>
      <c r="Y521" s="16"/>
    </row>
    <row r="522" spans="1:25" ht="15.75" customHeight="1">
      <c r="A522" s="162"/>
      <c r="B522" s="163"/>
      <c r="C522" s="50" t="s">
        <v>93</v>
      </c>
      <c r="D522" s="23">
        <v>75.64</v>
      </c>
      <c r="E522" s="47">
        <v>1</v>
      </c>
      <c r="F522" s="164">
        <f t="shared" si="498"/>
        <v>4614.04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f t="shared" si="507"/>
        <v>2344.84</v>
      </c>
      <c r="O522" s="29">
        <f t="shared" si="508"/>
        <v>2269.1999999999998</v>
      </c>
      <c r="P522" s="29">
        <v>0</v>
      </c>
      <c r="Q522" s="29">
        <v>0</v>
      </c>
      <c r="R522" s="166">
        <v>0</v>
      </c>
      <c r="S522" s="167">
        <f t="shared" si="509"/>
        <v>61</v>
      </c>
      <c r="T522" s="16"/>
      <c r="U522" s="16"/>
      <c r="V522" s="16"/>
      <c r="W522" s="16"/>
      <c r="X522" s="16"/>
      <c r="Y522" s="16"/>
    </row>
    <row r="523" spans="1:25" ht="15.75" customHeight="1">
      <c r="A523" s="162"/>
      <c r="B523" s="257"/>
      <c r="C523" s="50" t="s">
        <v>37</v>
      </c>
      <c r="D523" s="23">
        <v>71.400000000000006</v>
      </c>
      <c r="E523" s="28">
        <v>16</v>
      </c>
      <c r="F523" s="164">
        <f t="shared" si="498"/>
        <v>69686.400000000009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f t="shared" si="507"/>
        <v>35414.400000000001</v>
      </c>
      <c r="O523" s="29">
        <f t="shared" si="508"/>
        <v>34272</v>
      </c>
      <c r="P523" s="29">
        <v>0</v>
      </c>
      <c r="Q523" s="29">
        <v>0</v>
      </c>
      <c r="R523" s="166">
        <v>0</v>
      </c>
      <c r="S523" s="167">
        <f t="shared" si="509"/>
        <v>61</v>
      </c>
      <c r="T523" s="16"/>
      <c r="U523" s="16"/>
      <c r="V523" s="16"/>
      <c r="W523" s="16"/>
      <c r="X523" s="16"/>
      <c r="Y523" s="16"/>
    </row>
    <row r="524" spans="1:25" ht="15.75" customHeight="1">
      <c r="A524" s="162"/>
      <c r="B524" s="257"/>
      <c r="C524" s="50" t="s">
        <v>94</v>
      </c>
      <c r="D524" s="23">
        <v>76.59</v>
      </c>
      <c r="E524" s="28">
        <v>1</v>
      </c>
      <c r="F524" s="164">
        <f t="shared" si="498"/>
        <v>4671.99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f t="shared" si="507"/>
        <v>2374.29</v>
      </c>
      <c r="O524" s="29">
        <f t="shared" si="508"/>
        <v>2297.7000000000003</v>
      </c>
      <c r="P524" s="29">
        <v>0</v>
      </c>
      <c r="Q524" s="29">
        <v>0</v>
      </c>
      <c r="R524" s="166">
        <v>0</v>
      </c>
      <c r="S524" s="167">
        <f t="shared" si="509"/>
        <v>61</v>
      </c>
      <c r="T524" s="16"/>
      <c r="U524" s="16"/>
      <c r="V524" s="16"/>
      <c r="W524" s="16"/>
      <c r="X524" s="16"/>
      <c r="Y524" s="16"/>
    </row>
    <row r="525" spans="1:25" ht="15.75" customHeight="1">
      <c r="A525" s="162"/>
      <c r="B525" s="257"/>
      <c r="C525" s="50" t="s">
        <v>85</v>
      </c>
      <c r="D525" s="23">
        <v>72.540000000000006</v>
      </c>
      <c r="E525" s="28">
        <v>1</v>
      </c>
      <c r="F525" s="164">
        <f t="shared" si="498"/>
        <v>4424.9400000000005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f t="shared" si="507"/>
        <v>2248.7400000000002</v>
      </c>
      <c r="O525" s="29">
        <f t="shared" si="508"/>
        <v>2176.2000000000003</v>
      </c>
      <c r="P525" s="29">
        <v>0</v>
      </c>
      <c r="Q525" s="29">
        <v>0</v>
      </c>
      <c r="R525" s="166">
        <v>0</v>
      </c>
      <c r="S525" s="167">
        <f t="shared" si="509"/>
        <v>61</v>
      </c>
      <c r="T525" s="16"/>
      <c r="U525" s="16"/>
      <c r="V525" s="16"/>
      <c r="W525" s="16"/>
      <c r="X525" s="16"/>
      <c r="Y525" s="16"/>
    </row>
    <row r="526" spans="1:25" ht="15.75" customHeight="1">
      <c r="A526" s="162"/>
      <c r="B526" s="257"/>
      <c r="C526" s="50" t="s">
        <v>71</v>
      </c>
      <c r="D526" s="23">
        <v>72.540000000000006</v>
      </c>
      <c r="E526" s="28">
        <v>1</v>
      </c>
      <c r="F526" s="164">
        <f t="shared" si="498"/>
        <v>4424.9400000000005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f t="shared" si="507"/>
        <v>2248.7400000000002</v>
      </c>
      <c r="O526" s="29">
        <f t="shared" si="508"/>
        <v>2176.2000000000003</v>
      </c>
      <c r="P526" s="29">
        <v>0</v>
      </c>
      <c r="Q526" s="29">
        <v>0</v>
      </c>
      <c r="R526" s="166">
        <v>0</v>
      </c>
      <c r="S526" s="167">
        <f t="shared" si="509"/>
        <v>61</v>
      </c>
      <c r="T526" s="16"/>
      <c r="U526" s="16"/>
      <c r="V526" s="16"/>
      <c r="W526" s="16"/>
      <c r="X526" s="16"/>
      <c r="Y526" s="16"/>
    </row>
    <row r="527" spans="1:25" ht="15.75" customHeight="1">
      <c r="A527" s="162"/>
      <c r="B527" s="163"/>
      <c r="C527" s="50" t="s">
        <v>45</v>
      </c>
      <c r="D527" s="23">
        <v>78.25</v>
      </c>
      <c r="E527" s="28">
        <v>4</v>
      </c>
      <c r="F527" s="164">
        <f t="shared" si="498"/>
        <v>19093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f t="shared" si="507"/>
        <v>9703</v>
      </c>
      <c r="O527" s="29">
        <f t="shared" si="508"/>
        <v>9390</v>
      </c>
      <c r="P527" s="29">
        <v>0</v>
      </c>
      <c r="Q527" s="29">
        <v>0</v>
      </c>
      <c r="R527" s="166">
        <v>0</v>
      </c>
      <c r="S527" s="167">
        <f t="shared" si="509"/>
        <v>61</v>
      </c>
      <c r="T527" s="16"/>
      <c r="U527" s="16"/>
      <c r="V527" s="16"/>
      <c r="W527" s="16"/>
      <c r="X527" s="16"/>
      <c r="Y527" s="16"/>
    </row>
    <row r="528" spans="1:25" ht="15.75" customHeight="1">
      <c r="A528" s="162"/>
      <c r="B528" s="163"/>
      <c r="C528" s="36" t="s">
        <v>46</v>
      </c>
      <c r="D528" s="23">
        <v>71.400000000000006</v>
      </c>
      <c r="E528" s="28">
        <v>123</v>
      </c>
      <c r="F528" s="164">
        <f t="shared" si="498"/>
        <v>535714.20000000007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f t="shared" si="507"/>
        <v>272248.2</v>
      </c>
      <c r="O528" s="29">
        <f t="shared" si="508"/>
        <v>263466</v>
      </c>
      <c r="P528" s="29">
        <v>0</v>
      </c>
      <c r="Q528" s="29">
        <v>0</v>
      </c>
      <c r="R528" s="166">
        <v>0</v>
      </c>
      <c r="S528" s="167">
        <f t="shared" si="509"/>
        <v>61</v>
      </c>
      <c r="T528" s="16"/>
      <c r="U528" s="16"/>
      <c r="V528" s="16"/>
      <c r="W528" s="16"/>
      <c r="X528" s="16"/>
      <c r="Y528" s="16"/>
    </row>
    <row r="529" spans="1:25" ht="15.75" customHeight="1">
      <c r="A529" s="301"/>
      <c r="B529" s="302"/>
      <c r="C529" s="43" t="s">
        <v>50</v>
      </c>
      <c r="D529" s="44">
        <v>71.400000000000006</v>
      </c>
      <c r="E529" s="40">
        <v>20</v>
      </c>
      <c r="F529" s="272">
        <f t="shared" si="498"/>
        <v>87108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f t="shared" si="507"/>
        <v>44268</v>
      </c>
      <c r="O529" s="29">
        <f t="shared" si="508"/>
        <v>42840</v>
      </c>
      <c r="P529" s="29">
        <v>0</v>
      </c>
      <c r="Q529" s="29">
        <v>0</v>
      </c>
      <c r="R529" s="166">
        <v>0</v>
      </c>
      <c r="S529" s="167">
        <f t="shared" si="509"/>
        <v>61</v>
      </c>
      <c r="T529" s="16"/>
      <c r="U529" s="304"/>
      <c r="V529" s="304"/>
      <c r="W529" s="304"/>
      <c r="X529" s="304"/>
      <c r="Y529" s="304"/>
    </row>
    <row r="530" spans="1:25" ht="15.75" customHeight="1">
      <c r="A530" s="301"/>
      <c r="B530" s="302"/>
      <c r="C530" s="43" t="s">
        <v>50</v>
      </c>
      <c r="D530" s="44">
        <v>71.400000000000006</v>
      </c>
      <c r="E530" s="40">
        <v>1</v>
      </c>
      <c r="F530" s="272">
        <f t="shared" si="498"/>
        <v>0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0</v>
      </c>
      <c r="R530" s="166">
        <v>0</v>
      </c>
      <c r="S530" s="167">
        <v>0</v>
      </c>
      <c r="T530" s="16"/>
      <c r="U530" s="304"/>
      <c r="V530" s="304"/>
      <c r="W530" s="304"/>
      <c r="X530" s="304"/>
      <c r="Y530" s="304"/>
    </row>
    <row r="531" spans="1:25" ht="15.75" customHeight="1">
      <c r="A531" s="162"/>
      <c r="B531" s="257"/>
      <c r="C531" s="50" t="s">
        <v>95</v>
      </c>
      <c r="D531" s="23">
        <v>71.400000000000006</v>
      </c>
      <c r="E531" s="28">
        <v>1</v>
      </c>
      <c r="F531" s="164">
        <f t="shared" si="498"/>
        <v>6568.8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f>+D531*E531*62</f>
        <v>4426.8</v>
      </c>
      <c r="O531" s="29">
        <f>+D531*E531*30</f>
        <v>2142</v>
      </c>
      <c r="P531" s="29">
        <v>0</v>
      </c>
      <c r="Q531" s="29">
        <v>0</v>
      </c>
      <c r="R531" s="166">
        <v>0</v>
      </c>
      <c r="S531" s="167">
        <f>31+31+30</f>
        <v>92</v>
      </c>
      <c r="T531" s="16"/>
      <c r="U531" s="16"/>
      <c r="V531" s="16"/>
      <c r="W531" s="16"/>
      <c r="X531" s="16"/>
      <c r="Y531" s="16"/>
    </row>
    <row r="532" spans="1:25" ht="15.75" customHeight="1">
      <c r="A532" s="301"/>
      <c r="B532" s="302"/>
      <c r="C532" s="43"/>
      <c r="D532" s="44"/>
      <c r="E532" s="40"/>
      <c r="F532" s="272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166"/>
      <c r="S532" s="167"/>
      <c r="T532" s="16"/>
      <c r="U532" s="304"/>
      <c r="V532" s="304"/>
      <c r="W532" s="304"/>
      <c r="X532" s="304"/>
      <c r="Y532" s="304"/>
    </row>
    <row r="533" spans="1:25" ht="15" customHeight="1">
      <c r="A533" s="162"/>
      <c r="B533" s="163"/>
      <c r="C533" s="36" t="s">
        <v>96</v>
      </c>
      <c r="D533" s="23">
        <v>78.25</v>
      </c>
      <c r="E533" s="28">
        <v>1</v>
      </c>
      <c r="F533" s="164">
        <f>+E533*S533*D533</f>
        <v>4773.25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f>+D533*E533*31</f>
        <v>2425.75</v>
      </c>
      <c r="O533" s="29">
        <f>+D533*E533*30</f>
        <v>2347.5</v>
      </c>
      <c r="P533" s="29">
        <v>0</v>
      </c>
      <c r="Q533" s="29">
        <v>0</v>
      </c>
      <c r="R533" s="166">
        <v>0</v>
      </c>
      <c r="S533" s="167">
        <f>31+30</f>
        <v>61</v>
      </c>
      <c r="T533" s="16"/>
      <c r="U533" s="16"/>
      <c r="V533" s="16"/>
      <c r="W533" s="16"/>
      <c r="X533" s="16"/>
      <c r="Y533" s="16"/>
    </row>
    <row r="534" spans="1:25" ht="15.75" customHeight="1">
      <c r="A534" s="94"/>
      <c r="B534" s="168"/>
      <c r="C534" s="169" t="s">
        <v>133</v>
      </c>
      <c r="D534" s="170"/>
      <c r="E534" s="171"/>
      <c r="F534" s="172">
        <f>5903573-SUM(F512:F533)-1607939-1250000-1100000+767216</f>
        <v>1384249.5999999996</v>
      </c>
      <c r="G534" s="197"/>
      <c r="H534" s="174"/>
      <c r="I534" s="173"/>
      <c r="J534" s="173"/>
      <c r="K534" s="173"/>
      <c r="L534" s="173"/>
      <c r="M534" s="173"/>
      <c r="N534" s="173"/>
      <c r="O534" s="173"/>
      <c r="P534" s="173"/>
      <c r="Q534" s="173"/>
      <c r="R534" s="175">
        <f>F534</f>
        <v>1384249.5999999996</v>
      </c>
      <c r="S534" s="81"/>
      <c r="T534" s="81"/>
    </row>
    <row r="535" spans="1:25" ht="15.75" customHeight="1">
      <c r="A535" s="94"/>
      <c r="B535" s="373"/>
      <c r="C535" s="374" t="s">
        <v>97</v>
      </c>
      <c r="D535" s="375"/>
      <c r="E535" s="376">
        <f t="shared" ref="E535:R535" si="510">E537+E550</f>
        <v>251</v>
      </c>
      <c r="F535" s="377">
        <f t="shared" si="510"/>
        <v>3735740</v>
      </c>
      <c r="G535" s="378">
        <f t="shared" si="510"/>
        <v>547085.21000000008</v>
      </c>
      <c r="H535" s="378">
        <f t="shared" si="510"/>
        <v>497211.68000000005</v>
      </c>
      <c r="I535" s="378">
        <f t="shared" si="510"/>
        <v>547801.06000000006</v>
      </c>
      <c r="J535" s="378">
        <f t="shared" si="510"/>
        <v>524947.80000000005</v>
      </c>
      <c r="K535" s="378">
        <f t="shared" si="510"/>
        <v>548800.66000000015</v>
      </c>
      <c r="L535" s="378">
        <f t="shared" si="510"/>
        <v>522805.8</v>
      </c>
      <c r="M535" s="378">
        <f t="shared" si="510"/>
        <v>535805.8600000001</v>
      </c>
      <c r="N535" s="378">
        <f t="shared" si="510"/>
        <v>0</v>
      </c>
      <c r="O535" s="378">
        <f t="shared" si="510"/>
        <v>0</v>
      </c>
      <c r="P535" s="378">
        <f t="shared" si="510"/>
        <v>0</v>
      </c>
      <c r="Q535" s="378">
        <f t="shared" si="510"/>
        <v>0</v>
      </c>
      <c r="R535" s="379">
        <f t="shared" si="510"/>
        <v>11281.930000000051</v>
      </c>
      <c r="S535" s="81">
        <f>F535-SUM(G535:R535)</f>
        <v>0</v>
      </c>
      <c r="T535" s="61"/>
      <c r="U535" s="61"/>
      <c r="V535" s="61"/>
      <c r="W535" s="61"/>
      <c r="X535" s="61"/>
      <c r="Y535" s="61"/>
    </row>
    <row r="536" spans="1:25" ht="15.75" customHeight="1">
      <c r="A536" s="94"/>
      <c r="B536" s="307"/>
      <c r="C536" s="476" t="s">
        <v>39</v>
      </c>
      <c r="D536" s="477"/>
      <c r="E536" s="392"/>
      <c r="F536" s="393"/>
      <c r="G536" s="394"/>
      <c r="H536" s="394"/>
      <c r="I536" s="394"/>
      <c r="J536" s="394"/>
      <c r="K536" s="394"/>
      <c r="L536" s="394"/>
      <c r="M536" s="394"/>
      <c r="N536" s="394"/>
      <c r="O536" s="394"/>
      <c r="P536" s="394"/>
      <c r="Q536" s="394"/>
      <c r="R536" s="395"/>
      <c r="S536" s="81"/>
    </row>
    <row r="537" spans="1:25" ht="31.5" customHeight="1">
      <c r="A537" s="94"/>
      <c r="B537" s="96"/>
      <c r="C537" s="475" t="s">
        <v>147</v>
      </c>
      <c r="D537" s="462"/>
      <c r="E537" s="402">
        <f>SUM(E540:E547)</f>
        <v>38</v>
      </c>
      <c r="F537" s="406">
        <f t="shared" ref="F537:R537" si="511">SUM(F540:F548)</f>
        <v>577840</v>
      </c>
      <c r="G537" s="407">
        <f t="shared" si="511"/>
        <v>82282.060000000012</v>
      </c>
      <c r="H537" s="407">
        <f t="shared" si="511"/>
        <v>74319.28</v>
      </c>
      <c r="I537" s="407">
        <f t="shared" si="511"/>
        <v>82282.060000000012</v>
      </c>
      <c r="J537" s="407">
        <f t="shared" si="511"/>
        <v>79627.8</v>
      </c>
      <c r="K537" s="407">
        <f t="shared" si="511"/>
        <v>93063.460000000021</v>
      </c>
      <c r="L537" s="407">
        <f t="shared" si="511"/>
        <v>81769.8</v>
      </c>
      <c r="M537" s="407">
        <f t="shared" si="511"/>
        <v>84495.460000000021</v>
      </c>
      <c r="N537" s="407">
        <f t="shared" si="511"/>
        <v>0</v>
      </c>
      <c r="O537" s="407">
        <f t="shared" si="511"/>
        <v>0</v>
      </c>
      <c r="P537" s="407">
        <f t="shared" si="511"/>
        <v>0</v>
      </c>
      <c r="Q537" s="407">
        <f t="shared" si="511"/>
        <v>0</v>
      </c>
      <c r="R537" s="408">
        <f t="shared" si="511"/>
        <v>7.9999999958090484E-2</v>
      </c>
      <c r="S537" s="81">
        <f>F537-SUM(G537:R537)</f>
        <v>0</v>
      </c>
    </row>
    <row r="538" spans="1:25" ht="15.75" customHeight="1">
      <c r="A538" s="94"/>
      <c r="B538" s="243"/>
      <c r="C538" s="410"/>
      <c r="D538" s="409"/>
      <c r="E538" s="350"/>
      <c r="F538" s="247">
        <f>SUM(F540:F547)</f>
        <v>577839.92000000004</v>
      </c>
      <c r="G538" s="351"/>
      <c r="H538" s="351"/>
      <c r="I538" s="351"/>
      <c r="J538" s="351"/>
      <c r="K538" s="351"/>
      <c r="L538" s="351"/>
      <c r="M538" s="351"/>
      <c r="N538" s="351"/>
      <c r="O538" s="351"/>
      <c r="P538" s="351"/>
      <c r="Q538" s="351"/>
      <c r="R538" s="352"/>
      <c r="S538" s="81"/>
    </row>
    <row r="539" spans="1:25" ht="15.75" customHeight="1">
      <c r="A539" s="94"/>
      <c r="B539" s="168"/>
      <c r="C539" s="61"/>
      <c r="D539" s="403"/>
      <c r="E539" s="344" t="s">
        <v>131</v>
      </c>
      <c r="F539" s="252">
        <v>0</v>
      </c>
      <c r="G539" s="218"/>
      <c r="H539" s="218"/>
      <c r="I539" s="218"/>
      <c r="J539" s="218"/>
      <c r="K539" s="218"/>
      <c r="L539" s="218"/>
      <c r="M539" s="218"/>
      <c r="N539" s="218"/>
      <c r="O539" s="218"/>
      <c r="P539" s="218"/>
      <c r="Q539" s="218"/>
      <c r="R539" s="219"/>
      <c r="S539" s="81"/>
    </row>
    <row r="540" spans="1:25" ht="15.75" customHeight="1">
      <c r="A540" s="94"/>
      <c r="B540" s="168">
        <v>1</v>
      </c>
      <c r="C540" s="169" t="s">
        <v>36</v>
      </c>
      <c r="D540" s="170">
        <v>72.540000000000006</v>
      </c>
      <c r="E540" s="171">
        <v>3</v>
      </c>
      <c r="F540" s="172">
        <f t="shared" ref="F540:F547" si="512">+E540*S540*D540</f>
        <v>46135.44</v>
      </c>
      <c r="G540" s="173">
        <f t="shared" ref="G540:G545" si="513">E540*D540*31</f>
        <v>6746.22</v>
      </c>
      <c r="H540" s="174">
        <f t="shared" ref="H540:H545" si="514">E540*D540*28</f>
        <v>6093.3600000000006</v>
      </c>
      <c r="I540" s="173">
        <f t="shared" ref="I540:I545" si="515">E540*D540*31</f>
        <v>6746.22</v>
      </c>
      <c r="J540" s="173">
        <f t="shared" ref="J540:J545" si="516">E540*D540*30</f>
        <v>6528.6</v>
      </c>
      <c r="K540" s="173">
        <f t="shared" ref="K540:K545" si="517">E540*D540*31</f>
        <v>6746.22</v>
      </c>
      <c r="L540" s="173">
        <f t="shared" ref="L540:L547" si="518">E540*D540*30</f>
        <v>6528.6</v>
      </c>
      <c r="M540" s="173">
        <f t="shared" ref="M540:M547" si="519">E540*D540*31</f>
        <v>6746.22</v>
      </c>
      <c r="N540" s="173">
        <v>0</v>
      </c>
      <c r="O540" s="173">
        <v>0</v>
      </c>
      <c r="P540" s="173">
        <v>0</v>
      </c>
      <c r="Q540" s="173">
        <v>0</v>
      </c>
      <c r="R540" s="175">
        <v>0</v>
      </c>
      <c r="S540" s="176">
        <v>212</v>
      </c>
    </row>
    <row r="541" spans="1:25" ht="15.75" customHeight="1">
      <c r="A541" s="94"/>
      <c r="B541" s="168">
        <v>2</v>
      </c>
      <c r="C541" s="169" t="s">
        <v>80</v>
      </c>
      <c r="D541" s="170">
        <v>71.400000000000006</v>
      </c>
      <c r="E541" s="171">
        <v>7</v>
      </c>
      <c r="F541" s="172">
        <f t="shared" si="512"/>
        <v>105957.6</v>
      </c>
      <c r="G541" s="173">
        <f t="shared" si="513"/>
        <v>15493.800000000003</v>
      </c>
      <c r="H541" s="174">
        <f t="shared" si="514"/>
        <v>13994.400000000001</v>
      </c>
      <c r="I541" s="173">
        <f t="shared" si="515"/>
        <v>15493.800000000003</v>
      </c>
      <c r="J541" s="173">
        <f t="shared" si="516"/>
        <v>14994.000000000002</v>
      </c>
      <c r="K541" s="173">
        <f t="shared" si="517"/>
        <v>15493.800000000003</v>
      </c>
      <c r="L541" s="173">
        <f t="shared" si="518"/>
        <v>14994.000000000002</v>
      </c>
      <c r="M541" s="173">
        <f t="shared" si="519"/>
        <v>15493.800000000003</v>
      </c>
      <c r="N541" s="173">
        <v>0</v>
      </c>
      <c r="O541" s="173">
        <v>0</v>
      </c>
      <c r="P541" s="173">
        <v>0</v>
      </c>
      <c r="Q541" s="173">
        <v>0</v>
      </c>
      <c r="R541" s="175">
        <v>0</v>
      </c>
      <c r="S541" s="176">
        <v>212</v>
      </c>
    </row>
    <row r="542" spans="1:25" ht="15.75" customHeight="1">
      <c r="A542" s="94"/>
      <c r="B542" s="168">
        <v>3</v>
      </c>
      <c r="C542" s="169" t="s">
        <v>37</v>
      </c>
      <c r="D542" s="170">
        <v>71.400000000000006</v>
      </c>
      <c r="E542" s="171">
        <v>3</v>
      </c>
      <c r="F542" s="172">
        <f t="shared" si="512"/>
        <v>45410.400000000001</v>
      </c>
      <c r="G542" s="173">
        <f t="shared" si="513"/>
        <v>6640.2000000000007</v>
      </c>
      <c r="H542" s="174">
        <f t="shared" si="514"/>
        <v>5997.6</v>
      </c>
      <c r="I542" s="173">
        <f t="shared" si="515"/>
        <v>6640.2000000000007</v>
      </c>
      <c r="J542" s="173">
        <f t="shared" si="516"/>
        <v>6426.0000000000009</v>
      </c>
      <c r="K542" s="173">
        <f t="shared" si="517"/>
        <v>6640.2000000000007</v>
      </c>
      <c r="L542" s="173">
        <f t="shared" si="518"/>
        <v>6426.0000000000009</v>
      </c>
      <c r="M542" s="173">
        <f t="shared" si="519"/>
        <v>6640.2000000000007</v>
      </c>
      <c r="N542" s="173">
        <v>0</v>
      </c>
      <c r="O542" s="173">
        <v>0</v>
      </c>
      <c r="P542" s="173">
        <v>0</v>
      </c>
      <c r="Q542" s="173">
        <v>0</v>
      </c>
      <c r="R542" s="175">
        <v>0</v>
      </c>
      <c r="S542" s="176">
        <v>212</v>
      </c>
    </row>
    <row r="543" spans="1:25" ht="15.75" customHeight="1">
      <c r="A543" s="94"/>
      <c r="B543" s="168">
        <v>4</v>
      </c>
      <c r="C543" s="169" t="s">
        <v>74</v>
      </c>
      <c r="D543" s="170">
        <v>73.59</v>
      </c>
      <c r="E543" s="171">
        <v>1</v>
      </c>
      <c r="F543" s="172">
        <f t="shared" si="512"/>
        <v>15601.08</v>
      </c>
      <c r="G543" s="173">
        <f t="shared" si="513"/>
        <v>2281.29</v>
      </c>
      <c r="H543" s="174">
        <f t="shared" si="514"/>
        <v>2060.52</v>
      </c>
      <c r="I543" s="173">
        <f t="shared" si="515"/>
        <v>2281.29</v>
      </c>
      <c r="J543" s="173">
        <f t="shared" si="516"/>
        <v>2207.7000000000003</v>
      </c>
      <c r="K543" s="173">
        <f t="shared" si="517"/>
        <v>2281.29</v>
      </c>
      <c r="L543" s="173">
        <f t="shared" si="518"/>
        <v>2207.7000000000003</v>
      </c>
      <c r="M543" s="173">
        <f t="shared" si="519"/>
        <v>2281.29</v>
      </c>
      <c r="N543" s="173">
        <v>0</v>
      </c>
      <c r="O543" s="173">
        <v>0</v>
      </c>
      <c r="P543" s="173">
        <v>0</v>
      </c>
      <c r="Q543" s="173">
        <v>0</v>
      </c>
      <c r="R543" s="175">
        <v>0</v>
      </c>
      <c r="S543" s="176">
        <v>212</v>
      </c>
    </row>
    <row r="544" spans="1:25" ht="15.75" customHeight="1">
      <c r="A544" s="94"/>
      <c r="B544" s="168">
        <v>5</v>
      </c>
      <c r="C544" s="169" t="s">
        <v>45</v>
      </c>
      <c r="D544" s="170">
        <v>78.25</v>
      </c>
      <c r="E544" s="171">
        <v>1</v>
      </c>
      <c r="F544" s="172">
        <f t="shared" si="512"/>
        <v>16589</v>
      </c>
      <c r="G544" s="173">
        <f t="shared" si="513"/>
        <v>2425.75</v>
      </c>
      <c r="H544" s="174">
        <f t="shared" si="514"/>
        <v>2191</v>
      </c>
      <c r="I544" s="173">
        <f t="shared" si="515"/>
        <v>2425.75</v>
      </c>
      <c r="J544" s="173">
        <f t="shared" si="516"/>
        <v>2347.5</v>
      </c>
      <c r="K544" s="173">
        <f t="shared" si="517"/>
        <v>2425.75</v>
      </c>
      <c r="L544" s="173">
        <f t="shared" si="518"/>
        <v>2347.5</v>
      </c>
      <c r="M544" s="173">
        <f t="shared" si="519"/>
        <v>2425.75</v>
      </c>
      <c r="N544" s="173">
        <v>0</v>
      </c>
      <c r="O544" s="173">
        <v>0</v>
      </c>
      <c r="P544" s="173">
        <v>0</v>
      </c>
      <c r="Q544" s="173">
        <v>0</v>
      </c>
      <c r="R544" s="175">
        <v>0</v>
      </c>
      <c r="S544" s="176">
        <v>212</v>
      </c>
    </row>
    <row r="545" spans="1:25" ht="15.75" customHeight="1">
      <c r="A545" s="94"/>
      <c r="B545" s="168">
        <v>6</v>
      </c>
      <c r="C545" s="169" t="s">
        <v>46</v>
      </c>
      <c r="D545" s="170">
        <v>71.400000000000006</v>
      </c>
      <c r="E545" s="171">
        <v>7</v>
      </c>
      <c r="F545" s="172">
        <f t="shared" si="512"/>
        <v>105957.6</v>
      </c>
      <c r="G545" s="173">
        <f t="shared" si="513"/>
        <v>15493.800000000003</v>
      </c>
      <c r="H545" s="174">
        <f t="shared" si="514"/>
        <v>13994.400000000001</v>
      </c>
      <c r="I545" s="173">
        <f t="shared" si="515"/>
        <v>15493.800000000003</v>
      </c>
      <c r="J545" s="173">
        <f t="shared" si="516"/>
        <v>14994.000000000002</v>
      </c>
      <c r="K545" s="173">
        <f t="shared" si="517"/>
        <v>15493.800000000003</v>
      </c>
      <c r="L545" s="173">
        <f t="shared" si="518"/>
        <v>14994.000000000002</v>
      </c>
      <c r="M545" s="173">
        <f t="shared" si="519"/>
        <v>15493.800000000003</v>
      </c>
      <c r="N545" s="173">
        <v>0</v>
      </c>
      <c r="O545" s="173">
        <v>0</v>
      </c>
      <c r="P545" s="173">
        <v>0</v>
      </c>
      <c r="Q545" s="173">
        <v>0</v>
      </c>
      <c r="R545" s="175">
        <v>0</v>
      </c>
      <c r="S545" s="176">
        <v>212</v>
      </c>
      <c r="T545" s="61"/>
      <c r="U545" s="61"/>
      <c r="V545" s="61"/>
      <c r="W545" s="61"/>
      <c r="X545" s="61"/>
      <c r="Y545" s="61"/>
    </row>
    <row r="546" spans="1:25" ht="15.75" customHeight="1">
      <c r="A546" s="94"/>
      <c r="B546" s="168">
        <v>6</v>
      </c>
      <c r="C546" s="169" t="s">
        <v>46</v>
      </c>
      <c r="D546" s="170">
        <v>71.400000000000006</v>
      </c>
      <c r="E546" s="171">
        <v>1</v>
      </c>
      <c r="F546" s="172">
        <f t="shared" si="512"/>
        <v>15136.800000000001</v>
      </c>
      <c r="G546" s="173">
        <v>0</v>
      </c>
      <c r="H546" s="174">
        <v>0</v>
      </c>
      <c r="I546" s="173">
        <v>0</v>
      </c>
      <c r="J546" s="173">
        <v>0</v>
      </c>
      <c r="K546" s="173">
        <f>E546*D546*151</f>
        <v>10781.400000000001</v>
      </c>
      <c r="L546" s="173">
        <f t="shared" si="518"/>
        <v>2142</v>
      </c>
      <c r="M546" s="173">
        <f t="shared" si="519"/>
        <v>2213.4</v>
      </c>
      <c r="N546" s="173">
        <v>0</v>
      </c>
      <c r="O546" s="173">
        <v>0</v>
      </c>
      <c r="P546" s="173">
        <v>0</v>
      </c>
      <c r="Q546" s="173">
        <v>0</v>
      </c>
      <c r="R546" s="175">
        <v>0</v>
      </c>
      <c r="S546" s="176">
        <f>212-31-28-31-30+120</f>
        <v>212</v>
      </c>
      <c r="T546" s="61"/>
      <c r="U546" s="61"/>
      <c r="V546" s="61"/>
      <c r="W546" s="61"/>
      <c r="X546" s="61"/>
      <c r="Y546" s="61"/>
    </row>
    <row r="547" spans="1:25" ht="15.75" customHeight="1">
      <c r="A547" s="94"/>
      <c r="B547" s="168">
        <v>7</v>
      </c>
      <c r="C547" s="169" t="s">
        <v>50</v>
      </c>
      <c r="D547" s="170">
        <v>71.400000000000006</v>
      </c>
      <c r="E547" s="171">
        <v>15</v>
      </c>
      <c r="F547" s="172">
        <f t="shared" si="512"/>
        <v>227052.00000000003</v>
      </c>
      <c r="G547" s="173">
        <f>E547*D547*31</f>
        <v>33201</v>
      </c>
      <c r="H547" s="174">
        <f>E547*D547*28</f>
        <v>29988</v>
      </c>
      <c r="I547" s="173">
        <f>E547*D547*31</f>
        <v>33201</v>
      </c>
      <c r="J547" s="173">
        <f>E547*D547*30</f>
        <v>32130</v>
      </c>
      <c r="K547" s="173">
        <f>E547*D547*31</f>
        <v>33201</v>
      </c>
      <c r="L547" s="173">
        <f t="shared" si="518"/>
        <v>32130</v>
      </c>
      <c r="M547" s="173">
        <f t="shared" si="519"/>
        <v>33201</v>
      </c>
      <c r="N547" s="173">
        <v>0</v>
      </c>
      <c r="O547" s="173">
        <v>0</v>
      </c>
      <c r="P547" s="173">
        <v>0</v>
      </c>
      <c r="Q547" s="173">
        <v>0</v>
      </c>
      <c r="R547" s="175">
        <v>0</v>
      </c>
      <c r="S547" s="176">
        <v>212</v>
      </c>
    </row>
    <row r="548" spans="1:25" ht="15.75" customHeight="1">
      <c r="A548" s="94"/>
      <c r="B548" s="232"/>
      <c r="C548" s="331" t="s">
        <v>133</v>
      </c>
      <c r="D548" s="332"/>
      <c r="E548" s="333"/>
      <c r="F548" s="233">
        <f>577840-SUM(F540:F547)</f>
        <v>7.9999999958090484E-2</v>
      </c>
      <c r="G548" s="234"/>
      <c r="H548" s="305"/>
      <c r="I548" s="236"/>
      <c r="J548" s="236"/>
      <c r="K548" s="236"/>
      <c r="L548" s="236"/>
      <c r="M548" s="236"/>
      <c r="N548" s="236"/>
      <c r="O548" s="236"/>
      <c r="P548" s="236"/>
      <c r="Q548" s="236"/>
      <c r="R548" s="237">
        <f>F548</f>
        <v>7.9999999958090484E-2</v>
      </c>
      <c r="S548" s="176"/>
    </row>
    <row r="549" spans="1:25" ht="15.75" customHeight="1">
      <c r="A549" s="94"/>
      <c r="B549" s="349"/>
      <c r="C549" s="411" t="s">
        <v>98</v>
      </c>
      <c r="D549" s="334"/>
      <c r="E549" s="334"/>
      <c r="F549" s="335"/>
      <c r="G549" s="337"/>
      <c r="H549" s="337"/>
      <c r="I549" s="336"/>
      <c r="J549" s="336"/>
      <c r="K549" s="336"/>
      <c r="L549" s="336"/>
      <c r="M549" s="336"/>
      <c r="N549" s="336"/>
      <c r="O549" s="336"/>
      <c r="P549" s="336"/>
      <c r="Q549" s="336"/>
      <c r="R549" s="338"/>
      <c r="S549" s="81"/>
    </row>
    <row r="550" spans="1:25" ht="30" customHeight="1">
      <c r="A550" s="94"/>
      <c r="B550" s="96"/>
      <c r="C550" s="473" t="s">
        <v>148</v>
      </c>
      <c r="D550" s="415"/>
      <c r="E550" s="350">
        <f>SUM(E553:E573)</f>
        <v>213</v>
      </c>
      <c r="F550" s="247">
        <f>SUM(F553:F574)</f>
        <v>3157900</v>
      </c>
      <c r="G550" s="351">
        <f t="shared" ref="G550:Q550" si="520">SUM(G553:G573)</f>
        <v>464803.15</v>
      </c>
      <c r="H550" s="351">
        <f t="shared" si="520"/>
        <v>422892.40000000008</v>
      </c>
      <c r="I550" s="351">
        <f t="shared" si="520"/>
        <v>465519.00000000006</v>
      </c>
      <c r="J550" s="351">
        <f t="shared" si="520"/>
        <v>445320</v>
      </c>
      <c r="K550" s="351">
        <f t="shared" si="520"/>
        <v>455737.20000000013</v>
      </c>
      <c r="L550" s="351">
        <f t="shared" si="520"/>
        <v>441036</v>
      </c>
      <c r="M550" s="351">
        <f t="shared" si="520"/>
        <v>451310.40000000008</v>
      </c>
      <c r="N550" s="351">
        <f t="shared" si="520"/>
        <v>0</v>
      </c>
      <c r="O550" s="351">
        <f t="shared" si="520"/>
        <v>0</v>
      </c>
      <c r="P550" s="351">
        <f t="shared" si="520"/>
        <v>0</v>
      </c>
      <c r="Q550" s="351">
        <f t="shared" si="520"/>
        <v>0</v>
      </c>
      <c r="R550" s="352">
        <f>SUM(R553:R574)</f>
        <v>11281.850000000093</v>
      </c>
      <c r="S550" s="81">
        <f>F550-SUM(G550:R550)</f>
        <v>0</v>
      </c>
    </row>
    <row r="551" spans="1:25" ht="15.75" customHeight="1">
      <c r="A551" s="94"/>
      <c r="B551" s="243"/>
      <c r="C551" s="245"/>
      <c r="D551" s="245"/>
      <c r="E551" s="353"/>
      <c r="F551" s="247">
        <f>SUM(F553:F573)</f>
        <v>3146618.15</v>
      </c>
      <c r="G551" s="354"/>
      <c r="H551" s="354"/>
      <c r="I551" s="354"/>
      <c r="J551" s="354"/>
      <c r="K551" s="354"/>
      <c r="L551" s="354"/>
      <c r="M551" s="354"/>
      <c r="N551" s="354"/>
      <c r="O551" s="354"/>
      <c r="P551" s="354"/>
      <c r="Q551" s="354"/>
      <c r="R551" s="355"/>
      <c r="S551" s="81"/>
    </row>
    <row r="552" spans="1:25" ht="15.75" customHeight="1">
      <c r="A552" s="94"/>
      <c r="B552" s="168"/>
      <c r="C552" s="157"/>
      <c r="D552" s="157"/>
      <c r="E552" s="261" t="s">
        <v>131</v>
      </c>
      <c r="F552" s="252">
        <v>0</v>
      </c>
      <c r="G552" s="253"/>
      <c r="H552" s="253"/>
      <c r="I552" s="253"/>
      <c r="J552" s="253"/>
      <c r="K552" s="253"/>
      <c r="L552" s="253"/>
      <c r="M552" s="173"/>
      <c r="N552" s="253"/>
      <c r="O552" s="253"/>
      <c r="P552" s="253"/>
      <c r="Q552" s="253"/>
      <c r="R552" s="264"/>
      <c r="S552" s="81"/>
    </row>
    <row r="553" spans="1:25" ht="15.75" customHeight="1">
      <c r="A553" s="162"/>
      <c r="B553" s="163">
        <v>1</v>
      </c>
      <c r="C553" s="36" t="s">
        <v>36</v>
      </c>
      <c r="D553" s="23">
        <v>72.540000000000006</v>
      </c>
      <c r="E553" s="28">
        <v>16</v>
      </c>
      <c r="F553" s="164">
        <f t="shared" ref="F553:F573" si="521">+E553*S553*D553</f>
        <v>246055.68000000002</v>
      </c>
      <c r="G553" s="29">
        <f t="shared" ref="G553:G568" si="522">E553*D553*31</f>
        <v>35979.840000000004</v>
      </c>
      <c r="H553" s="165">
        <f t="shared" ref="H553:H568" si="523">E553*D553*28</f>
        <v>32497.920000000002</v>
      </c>
      <c r="I553" s="29">
        <f t="shared" ref="I553:I554" si="524">E553*D553*31</f>
        <v>35979.840000000004</v>
      </c>
      <c r="J553" s="29">
        <f t="shared" ref="J553:J554" si="525">E553*D553*30</f>
        <v>34819.200000000004</v>
      </c>
      <c r="K553" s="29">
        <f t="shared" ref="K553:K554" si="526">E553*D553*31</f>
        <v>35979.840000000004</v>
      </c>
      <c r="L553" s="29">
        <f t="shared" ref="L553:L554" si="527">E553*D553*30</f>
        <v>34819.200000000004</v>
      </c>
      <c r="M553" s="29">
        <f t="shared" ref="M553:M554" si="528">E553*D553*31</f>
        <v>35979.840000000004</v>
      </c>
      <c r="N553" s="29">
        <v>0</v>
      </c>
      <c r="O553" s="29">
        <v>0</v>
      </c>
      <c r="P553" s="29">
        <v>0</v>
      </c>
      <c r="Q553" s="29">
        <v>0</v>
      </c>
      <c r="R553" s="166">
        <v>0</v>
      </c>
      <c r="S553" s="167">
        <v>212</v>
      </c>
      <c r="T553" s="16"/>
      <c r="U553" s="16"/>
      <c r="V553" s="16"/>
      <c r="W553" s="16"/>
      <c r="X553" s="16"/>
      <c r="Y553" s="16"/>
    </row>
    <row r="554" spans="1:25" ht="15.75" customHeight="1">
      <c r="A554" s="162"/>
      <c r="B554" s="163">
        <v>2</v>
      </c>
      <c r="C554" s="36" t="s">
        <v>80</v>
      </c>
      <c r="D554" s="23">
        <v>71.400000000000006</v>
      </c>
      <c r="E554" s="28">
        <v>15</v>
      </c>
      <c r="F554" s="164">
        <f t="shared" si="521"/>
        <v>227052.00000000003</v>
      </c>
      <c r="G554" s="29">
        <f t="shared" si="522"/>
        <v>33201</v>
      </c>
      <c r="H554" s="165">
        <f t="shared" si="523"/>
        <v>29988</v>
      </c>
      <c r="I554" s="29">
        <f t="shared" si="524"/>
        <v>33201</v>
      </c>
      <c r="J554" s="29">
        <f t="shared" si="525"/>
        <v>32130</v>
      </c>
      <c r="K554" s="29">
        <f t="shared" si="526"/>
        <v>33201</v>
      </c>
      <c r="L554" s="29">
        <f t="shared" si="527"/>
        <v>32130</v>
      </c>
      <c r="M554" s="29">
        <f t="shared" si="528"/>
        <v>33201</v>
      </c>
      <c r="N554" s="29">
        <v>0</v>
      </c>
      <c r="O554" s="29">
        <v>0</v>
      </c>
      <c r="P554" s="29">
        <v>0</v>
      </c>
      <c r="Q554" s="29">
        <v>0</v>
      </c>
      <c r="R554" s="166">
        <v>0</v>
      </c>
      <c r="S554" s="167">
        <v>212</v>
      </c>
      <c r="T554" s="16"/>
      <c r="U554" s="16"/>
      <c r="V554" s="16"/>
      <c r="W554" s="16"/>
      <c r="X554" s="16"/>
      <c r="Y554" s="16"/>
    </row>
    <row r="555" spans="1:25" ht="15.75" customHeight="1">
      <c r="A555" s="162"/>
      <c r="B555" s="163">
        <v>16</v>
      </c>
      <c r="C555" s="36" t="s">
        <v>80</v>
      </c>
      <c r="D555" s="23">
        <v>71.400000000000006</v>
      </c>
      <c r="E555" s="28">
        <v>1</v>
      </c>
      <c r="F555" s="164">
        <f t="shared" si="521"/>
        <v>4212.6000000000004</v>
      </c>
      <c r="G555" s="29">
        <f t="shared" si="522"/>
        <v>2213.4</v>
      </c>
      <c r="H555" s="165">
        <f t="shared" si="523"/>
        <v>1999.2000000000003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  <c r="R555" s="166">
        <v>0</v>
      </c>
      <c r="S555" s="167">
        <f>31+28</f>
        <v>59</v>
      </c>
      <c r="T555" s="16"/>
      <c r="U555" s="16"/>
      <c r="V555" s="16"/>
      <c r="W555" s="16"/>
      <c r="X555" s="16"/>
      <c r="Y555" s="16"/>
    </row>
    <row r="556" spans="1:25" ht="15.75" customHeight="1">
      <c r="A556" s="162"/>
      <c r="B556" s="163">
        <v>3</v>
      </c>
      <c r="C556" s="36" t="s">
        <v>95</v>
      </c>
      <c r="D556" s="23">
        <v>71.400000000000006</v>
      </c>
      <c r="E556" s="28">
        <v>2</v>
      </c>
      <c r="F556" s="164">
        <f t="shared" si="521"/>
        <v>30273.600000000002</v>
      </c>
      <c r="G556" s="29">
        <f t="shared" si="522"/>
        <v>4426.8</v>
      </c>
      <c r="H556" s="165">
        <f t="shared" si="523"/>
        <v>3998.4000000000005</v>
      </c>
      <c r="I556" s="29">
        <f t="shared" ref="I556:I562" si="529">E556*D556*31</f>
        <v>4426.8</v>
      </c>
      <c r="J556" s="29">
        <f t="shared" ref="J556:J562" si="530">E556*D556*30</f>
        <v>4284</v>
      </c>
      <c r="K556" s="29">
        <f t="shared" ref="K556:K562" si="531">E556*D556*31</f>
        <v>4426.8</v>
      </c>
      <c r="L556" s="29">
        <f t="shared" ref="L556:L562" si="532">E556*D556*30</f>
        <v>4284</v>
      </c>
      <c r="M556" s="29">
        <f t="shared" ref="M556:M562" si="533">E556*D556*31</f>
        <v>4426.8</v>
      </c>
      <c r="N556" s="29">
        <v>0</v>
      </c>
      <c r="O556" s="29">
        <v>0</v>
      </c>
      <c r="P556" s="29">
        <v>0</v>
      </c>
      <c r="Q556" s="29">
        <v>0</v>
      </c>
      <c r="R556" s="166">
        <v>0</v>
      </c>
      <c r="S556" s="167">
        <v>212</v>
      </c>
      <c r="T556" s="16"/>
      <c r="U556" s="16"/>
      <c r="V556" s="16"/>
      <c r="W556" s="16"/>
      <c r="X556" s="16"/>
      <c r="Y556" s="16"/>
    </row>
    <row r="557" spans="1:25" ht="15.75" customHeight="1">
      <c r="A557" s="162"/>
      <c r="B557" s="163">
        <v>4</v>
      </c>
      <c r="C557" s="36" t="s">
        <v>99</v>
      </c>
      <c r="D557" s="23">
        <v>75.64</v>
      </c>
      <c r="E557" s="47">
        <v>1</v>
      </c>
      <c r="F557" s="164">
        <f t="shared" si="521"/>
        <v>16035.68</v>
      </c>
      <c r="G557" s="29">
        <f t="shared" si="522"/>
        <v>2344.84</v>
      </c>
      <c r="H557" s="165">
        <f t="shared" si="523"/>
        <v>2117.92</v>
      </c>
      <c r="I557" s="29">
        <f t="shared" si="529"/>
        <v>2344.84</v>
      </c>
      <c r="J557" s="29">
        <f t="shared" si="530"/>
        <v>2269.1999999999998</v>
      </c>
      <c r="K557" s="29">
        <f t="shared" si="531"/>
        <v>2344.84</v>
      </c>
      <c r="L557" s="29">
        <f t="shared" si="532"/>
        <v>2269.1999999999998</v>
      </c>
      <c r="M557" s="29">
        <f t="shared" si="533"/>
        <v>2344.84</v>
      </c>
      <c r="N557" s="29">
        <v>0</v>
      </c>
      <c r="O557" s="29">
        <v>0</v>
      </c>
      <c r="P557" s="29">
        <v>0</v>
      </c>
      <c r="Q557" s="29">
        <v>0</v>
      </c>
      <c r="R557" s="166">
        <v>0</v>
      </c>
      <c r="S557" s="167">
        <v>212</v>
      </c>
      <c r="T557" s="16"/>
      <c r="U557" s="16"/>
      <c r="V557" s="16"/>
      <c r="W557" s="16"/>
      <c r="X557" s="16"/>
      <c r="Y557" s="16"/>
    </row>
    <row r="558" spans="1:25" ht="15.75" customHeight="1">
      <c r="A558" s="162"/>
      <c r="B558" s="163">
        <v>5</v>
      </c>
      <c r="C558" s="36" t="s">
        <v>37</v>
      </c>
      <c r="D558" s="23">
        <v>71.400000000000006</v>
      </c>
      <c r="E558" s="28">
        <v>16</v>
      </c>
      <c r="F558" s="164">
        <f t="shared" si="521"/>
        <v>242188.80000000002</v>
      </c>
      <c r="G558" s="29">
        <f t="shared" si="522"/>
        <v>35414.400000000001</v>
      </c>
      <c r="H558" s="165">
        <f t="shared" si="523"/>
        <v>31987.200000000004</v>
      </c>
      <c r="I558" s="29">
        <f t="shared" si="529"/>
        <v>35414.400000000001</v>
      </c>
      <c r="J558" s="29">
        <f t="shared" si="530"/>
        <v>34272</v>
      </c>
      <c r="K558" s="29">
        <f t="shared" si="531"/>
        <v>35414.400000000001</v>
      </c>
      <c r="L558" s="29">
        <f t="shared" si="532"/>
        <v>34272</v>
      </c>
      <c r="M558" s="29">
        <f t="shared" si="533"/>
        <v>35414.400000000001</v>
      </c>
      <c r="N558" s="29">
        <v>0</v>
      </c>
      <c r="O558" s="29">
        <v>0</v>
      </c>
      <c r="P558" s="29">
        <v>0</v>
      </c>
      <c r="Q558" s="29">
        <v>0</v>
      </c>
      <c r="R558" s="166">
        <v>0</v>
      </c>
      <c r="S558" s="167">
        <v>212</v>
      </c>
      <c r="T558" s="16"/>
      <c r="U558" s="16"/>
      <c r="V558" s="16"/>
      <c r="W558" s="16"/>
      <c r="X558" s="16"/>
      <c r="Y558" s="16"/>
    </row>
    <row r="559" spans="1:25" ht="15.75" customHeight="1">
      <c r="A559" s="162"/>
      <c r="B559" s="163">
        <v>6</v>
      </c>
      <c r="C559" s="36" t="s">
        <v>94</v>
      </c>
      <c r="D559" s="23">
        <v>76.59</v>
      </c>
      <c r="E559" s="28">
        <v>1</v>
      </c>
      <c r="F559" s="164">
        <f t="shared" si="521"/>
        <v>16237.08</v>
      </c>
      <c r="G559" s="29">
        <f t="shared" si="522"/>
        <v>2374.29</v>
      </c>
      <c r="H559" s="165">
        <f t="shared" si="523"/>
        <v>2144.52</v>
      </c>
      <c r="I559" s="29">
        <f t="shared" si="529"/>
        <v>2374.29</v>
      </c>
      <c r="J559" s="29">
        <f t="shared" si="530"/>
        <v>2297.7000000000003</v>
      </c>
      <c r="K559" s="29">
        <f t="shared" si="531"/>
        <v>2374.29</v>
      </c>
      <c r="L559" s="29">
        <f t="shared" si="532"/>
        <v>2297.7000000000003</v>
      </c>
      <c r="M559" s="29">
        <f t="shared" si="533"/>
        <v>2374.29</v>
      </c>
      <c r="N559" s="29">
        <v>0</v>
      </c>
      <c r="O559" s="29">
        <v>0</v>
      </c>
      <c r="P559" s="29">
        <v>0</v>
      </c>
      <c r="Q559" s="29">
        <v>0</v>
      </c>
      <c r="R559" s="166">
        <v>0</v>
      </c>
      <c r="S559" s="167">
        <v>212</v>
      </c>
      <c r="T559" s="16"/>
      <c r="U559" s="16"/>
      <c r="V559" s="16"/>
      <c r="W559" s="16"/>
      <c r="X559" s="16"/>
      <c r="Y559" s="16"/>
    </row>
    <row r="560" spans="1:25" ht="15.75" customHeight="1">
      <c r="A560" s="162"/>
      <c r="B560" s="163">
        <v>7</v>
      </c>
      <c r="C560" s="36" t="s">
        <v>85</v>
      </c>
      <c r="D560" s="23">
        <v>72.540000000000006</v>
      </c>
      <c r="E560" s="28">
        <v>1</v>
      </c>
      <c r="F560" s="164">
        <f t="shared" si="521"/>
        <v>15378.480000000001</v>
      </c>
      <c r="G560" s="29">
        <f t="shared" si="522"/>
        <v>2248.7400000000002</v>
      </c>
      <c r="H560" s="165">
        <f t="shared" si="523"/>
        <v>2031.1200000000001</v>
      </c>
      <c r="I560" s="29">
        <f t="shared" si="529"/>
        <v>2248.7400000000002</v>
      </c>
      <c r="J560" s="29">
        <f t="shared" si="530"/>
        <v>2176.2000000000003</v>
      </c>
      <c r="K560" s="29">
        <f t="shared" si="531"/>
        <v>2248.7400000000002</v>
      </c>
      <c r="L560" s="29">
        <f t="shared" si="532"/>
        <v>2176.2000000000003</v>
      </c>
      <c r="M560" s="29">
        <f t="shared" si="533"/>
        <v>2248.7400000000002</v>
      </c>
      <c r="N560" s="29">
        <v>0</v>
      </c>
      <c r="O560" s="29">
        <v>0</v>
      </c>
      <c r="P560" s="29">
        <v>0</v>
      </c>
      <c r="Q560" s="29">
        <v>0</v>
      </c>
      <c r="R560" s="166">
        <v>0</v>
      </c>
      <c r="S560" s="167">
        <v>212</v>
      </c>
      <c r="T560" s="16"/>
      <c r="U560" s="16"/>
      <c r="V560" s="16"/>
      <c r="W560" s="16"/>
      <c r="X560" s="16"/>
      <c r="Y560" s="16"/>
    </row>
    <row r="561" spans="1:25" ht="15.75" customHeight="1">
      <c r="A561" s="162"/>
      <c r="B561" s="163">
        <v>8</v>
      </c>
      <c r="C561" s="63" t="s">
        <v>71</v>
      </c>
      <c r="D561" s="23">
        <v>72.540000000000006</v>
      </c>
      <c r="E561" s="28">
        <v>1</v>
      </c>
      <c r="F561" s="164">
        <f t="shared" si="521"/>
        <v>15378.480000000001</v>
      </c>
      <c r="G561" s="29">
        <f t="shared" si="522"/>
        <v>2248.7400000000002</v>
      </c>
      <c r="H561" s="165">
        <f t="shared" si="523"/>
        <v>2031.1200000000001</v>
      </c>
      <c r="I561" s="29">
        <f t="shared" si="529"/>
        <v>2248.7400000000002</v>
      </c>
      <c r="J561" s="29">
        <f t="shared" si="530"/>
        <v>2176.2000000000003</v>
      </c>
      <c r="K561" s="29">
        <f t="shared" si="531"/>
        <v>2248.7400000000002</v>
      </c>
      <c r="L561" s="29">
        <f t="shared" si="532"/>
        <v>2176.2000000000003</v>
      </c>
      <c r="M561" s="29">
        <f t="shared" si="533"/>
        <v>2248.7400000000002</v>
      </c>
      <c r="N561" s="29">
        <v>0</v>
      </c>
      <c r="O561" s="29">
        <v>0</v>
      </c>
      <c r="P561" s="29">
        <v>0</v>
      </c>
      <c r="Q561" s="29">
        <v>0</v>
      </c>
      <c r="R561" s="166">
        <v>0</v>
      </c>
      <c r="S561" s="167">
        <v>212</v>
      </c>
      <c r="T561" s="16"/>
      <c r="U561" s="16"/>
      <c r="V561" s="16"/>
      <c r="W561" s="16"/>
      <c r="X561" s="16"/>
      <c r="Y561" s="16"/>
    </row>
    <row r="562" spans="1:25" ht="15.75" customHeight="1">
      <c r="A562" s="162"/>
      <c r="B562" s="163">
        <v>9</v>
      </c>
      <c r="C562" s="36" t="s">
        <v>45</v>
      </c>
      <c r="D562" s="23">
        <v>78.25</v>
      </c>
      <c r="E562" s="28">
        <v>4</v>
      </c>
      <c r="F562" s="164">
        <f t="shared" si="521"/>
        <v>66356</v>
      </c>
      <c r="G562" s="29">
        <f t="shared" si="522"/>
        <v>9703</v>
      </c>
      <c r="H562" s="165">
        <f t="shared" si="523"/>
        <v>8764</v>
      </c>
      <c r="I562" s="29">
        <f t="shared" si="529"/>
        <v>9703</v>
      </c>
      <c r="J562" s="29">
        <f t="shared" si="530"/>
        <v>9390</v>
      </c>
      <c r="K562" s="29">
        <f t="shared" si="531"/>
        <v>9703</v>
      </c>
      <c r="L562" s="29">
        <f t="shared" si="532"/>
        <v>9390</v>
      </c>
      <c r="M562" s="29">
        <f t="shared" si="533"/>
        <v>9703</v>
      </c>
      <c r="N562" s="29">
        <v>0</v>
      </c>
      <c r="O562" s="29">
        <v>0</v>
      </c>
      <c r="P562" s="29">
        <v>0</v>
      </c>
      <c r="Q562" s="29">
        <v>0</v>
      </c>
      <c r="R562" s="166">
        <v>0</v>
      </c>
      <c r="S562" s="167">
        <v>212</v>
      </c>
      <c r="T562" s="16"/>
      <c r="U562" s="16"/>
      <c r="V562" s="16"/>
      <c r="W562" s="16"/>
      <c r="X562" s="16"/>
      <c r="Y562" s="16"/>
    </row>
    <row r="563" spans="1:25" ht="15.75" customHeight="1">
      <c r="A563" s="94"/>
      <c r="B563" s="168">
        <v>9</v>
      </c>
      <c r="C563" s="169" t="s">
        <v>45</v>
      </c>
      <c r="D563" s="170">
        <v>78.25</v>
      </c>
      <c r="E563" s="171">
        <v>1</v>
      </c>
      <c r="F563" s="172">
        <f t="shared" si="521"/>
        <v>4616.75</v>
      </c>
      <c r="G563" s="173">
        <f t="shared" si="522"/>
        <v>2425.75</v>
      </c>
      <c r="H563" s="174">
        <f t="shared" si="523"/>
        <v>2191</v>
      </c>
      <c r="I563" s="173">
        <v>0</v>
      </c>
      <c r="J563" s="173">
        <v>0</v>
      </c>
      <c r="K563" s="173">
        <v>0</v>
      </c>
      <c r="L563" s="173">
        <v>0</v>
      </c>
      <c r="M563" s="173">
        <v>0</v>
      </c>
      <c r="N563" s="173">
        <v>0</v>
      </c>
      <c r="O563" s="173">
        <v>0</v>
      </c>
      <c r="P563" s="173">
        <v>0</v>
      </c>
      <c r="Q563" s="173">
        <v>0</v>
      </c>
      <c r="R563" s="175">
        <v>0</v>
      </c>
      <c r="S563" s="176">
        <f>31+28</f>
        <v>59</v>
      </c>
      <c r="T563" s="61"/>
      <c r="U563" s="61"/>
      <c r="V563" s="61"/>
      <c r="W563" s="61"/>
      <c r="X563" s="61"/>
      <c r="Y563" s="61"/>
    </row>
    <row r="564" spans="1:25" ht="15.75" customHeight="1">
      <c r="A564" s="162"/>
      <c r="B564" s="163">
        <v>10</v>
      </c>
      <c r="C564" s="36" t="s">
        <v>46</v>
      </c>
      <c r="D564" s="23">
        <v>71.400000000000006</v>
      </c>
      <c r="E564" s="28">
        <v>123</v>
      </c>
      <c r="F564" s="164">
        <f t="shared" si="521"/>
        <v>1861826.4000000001</v>
      </c>
      <c r="G564" s="29">
        <f t="shared" si="522"/>
        <v>272248.2</v>
      </c>
      <c r="H564" s="165">
        <f t="shared" si="523"/>
        <v>245901.60000000003</v>
      </c>
      <c r="I564" s="29">
        <f t="shared" ref="I564:I568" si="534">E564*D564*31</f>
        <v>272248.2</v>
      </c>
      <c r="J564" s="29">
        <f t="shared" ref="J564:J566" si="535">E564*D564*30</f>
        <v>263466</v>
      </c>
      <c r="K564" s="29">
        <f t="shared" ref="K564:K565" si="536">E564*D564*31</f>
        <v>272248.2</v>
      </c>
      <c r="L564" s="29">
        <f t="shared" ref="L564:L565" si="537">E564*D564*30</f>
        <v>263466</v>
      </c>
      <c r="M564" s="29">
        <f>E564*D564*31</f>
        <v>272248.2</v>
      </c>
      <c r="N564" s="29">
        <v>0</v>
      </c>
      <c r="O564" s="29">
        <v>0</v>
      </c>
      <c r="P564" s="29">
        <v>0</v>
      </c>
      <c r="Q564" s="29">
        <v>0</v>
      </c>
      <c r="R564" s="166">
        <v>0</v>
      </c>
      <c r="S564" s="167">
        <v>212</v>
      </c>
      <c r="T564" s="16"/>
      <c r="U564" s="16"/>
      <c r="V564" s="16"/>
      <c r="W564" s="16"/>
      <c r="X564" s="16"/>
      <c r="Y564" s="16"/>
    </row>
    <row r="565" spans="1:25" ht="15.75" customHeight="1">
      <c r="A565" s="162"/>
      <c r="B565" s="163">
        <v>20</v>
      </c>
      <c r="C565" s="36" t="s">
        <v>46</v>
      </c>
      <c r="D565" s="23">
        <v>71.400000000000006</v>
      </c>
      <c r="E565" s="28">
        <v>1</v>
      </c>
      <c r="F565" s="164">
        <f t="shared" si="521"/>
        <v>12923.400000000001</v>
      </c>
      <c r="G565" s="29">
        <f t="shared" si="522"/>
        <v>2213.4</v>
      </c>
      <c r="H565" s="165">
        <f t="shared" si="523"/>
        <v>1999.2000000000003</v>
      </c>
      <c r="I565" s="29">
        <f t="shared" si="534"/>
        <v>2213.4</v>
      </c>
      <c r="J565" s="29">
        <f t="shared" si="535"/>
        <v>2142</v>
      </c>
      <c r="K565" s="29">
        <f t="shared" si="536"/>
        <v>2213.4</v>
      </c>
      <c r="L565" s="29">
        <f t="shared" si="537"/>
        <v>2142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166">
        <v>0</v>
      </c>
      <c r="S565" s="167">
        <f>31+28+31+30+31+30</f>
        <v>181</v>
      </c>
      <c r="T565" s="16"/>
      <c r="U565" s="16"/>
      <c r="V565" s="16"/>
      <c r="W565" s="16"/>
      <c r="X565" s="16"/>
      <c r="Y565" s="16"/>
    </row>
    <row r="566" spans="1:25" ht="15.75" customHeight="1">
      <c r="A566" s="162"/>
      <c r="B566" s="163">
        <v>19</v>
      </c>
      <c r="C566" s="36" t="s">
        <v>46</v>
      </c>
      <c r="D566" s="23">
        <v>71.400000000000006</v>
      </c>
      <c r="E566" s="28">
        <v>2</v>
      </c>
      <c r="F566" s="164">
        <f t="shared" si="521"/>
        <v>17136</v>
      </c>
      <c r="G566" s="29">
        <f t="shared" si="522"/>
        <v>4426.8</v>
      </c>
      <c r="H566" s="165">
        <f t="shared" si="523"/>
        <v>3998.4000000000005</v>
      </c>
      <c r="I566" s="29">
        <f t="shared" si="534"/>
        <v>4426.8</v>
      </c>
      <c r="J566" s="29">
        <f t="shared" si="535"/>
        <v>4284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166">
        <v>0</v>
      </c>
      <c r="S566" s="167">
        <f>31+28+31+30</f>
        <v>120</v>
      </c>
      <c r="T566" s="16"/>
      <c r="U566" s="16"/>
      <c r="V566" s="16"/>
      <c r="W566" s="16"/>
      <c r="X566" s="16"/>
      <c r="Y566" s="16"/>
    </row>
    <row r="567" spans="1:25" ht="15.75" customHeight="1">
      <c r="A567" s="162"/>
      <c r="B567" s="163">
        <v>17</v>
      </c>
      <c r="C567" s="36" t="s">
        <v>46</v>
      </c>
      <c r="D567" s="23">
        <v>71.400000000000006</v>
      </c>
      <c r="E567" s="28">
        <v>2</v>
      </c>
      <c r="F567" s="164">
        <f t="shared" si="521"/>
        <v>12852.000000000002</v>
      </c>
      <c r="G567" s="29">
        <f t="shared" si="522"/>
        <v>4426.8</v>
      </c>
      <c r="H567" s="165">
        <f t="shared" si="523"/>
        <v>3998.4000000000005</v>
      </c>
      <c r="I567" s="29">
        <f t="shared" si="534"/>
        <v>4426.8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  <c r="R567" s="166">
        <v>0</v>
      </c>
      <c r="S567" s="167">
        <f>31+28+31</f>
        <v>90</v>
      </c>
      <c r="T567" s="16"/>
      <c r="U567" s="16"/>
      <c r="V567" s="16"/>
      <c r="W567" s="16"/>
      <c r="X567" s="16"/>
      <c r="Y567" s="16"/>
    </row>
    <row r="568" spans="1:25" ht="15.75" customHeight="1">
      <c r="A568" s="301"/>
      <c r="B568" s="302">
        <v>11</v>
      </c>
      <c r="C568" s="43" t="s">
        <v>50</v>
      </c>
      <c r="D568" s="44">
        <v>71.400000000000006</v>
      </c>
      <c r="E568" s="40">
        <v>21</v>
      </c>
      <c r="F568" s="272">
        <f t="shared" si="521"/>
        <v>317872.80000000005</v>
      </c>
      <c r="G568" s="29">
        <f t="shared" si="522"/>
        <v>46481.4</v>
      </c>
      <c r="H568" s="165">
        <f t="shared" si="523"/>
        <v>41983.200000000004</v>
      </c>
      <c r="I568" s="29">
        <f t="shared" si="534"/>
        <v>46481.4</v>
      </c>
      <c r="J568" s="29">
        <f>E568*D568*30</f>
        <v>44982</v>
      </c>
      <c r="K568" s="29">
        <f>E568*D568*31</f>
        <v>46481.4</v>
      </c>
      <c r="L568" s="29">
        <f>E568*D568*30</f>
        <v>44982</v>
      </c>
      <c r="M568" s="29">
        <f>E568*D568*31</f>
        <v>46481.4</v>
      </c>
      <c r="N568" s="29">
        <v>0</v>
      </c>
      <c r="O568" s="29">
        <v>0</v>
      </c>
      <c r="P568" s="29">
        <v>0</v>
      </c>
      <c r="Q568" s="29">
        <v>0</v>
      </c>
      <c r="R568" s="166">
        <v>0</v>
      </c>
      <c r="S568" s="412">
        <v>212</v>
      </c>
      <c r="T568" s="16"/>
      <c r="U568" s="304"/>
      <c r="V568" s="304"/>
      <c r="W568" s="304"/>
      <c r="X568" s="304"/>
      <c r="Y568" s="304"/>
    </row>
    <row r="569" spans="1:25" ht="15.75" customHeight="1">
      <c r="A569" s="301"/>
      <c r="B569" s="302">
        <v>13</v>
      </c>
      <c r="C569" s="43" t="s">
        <v>50</v>
      </c>
      <c r="D569" s="44">
        <v>71.400000000000006</v>
      </c>
      <c r="E569" s="40">
        <v>1</v>
      </c>
      <c r="F569" s="272">
        <f t="shared" si="521"/>
        <v>0</v>
      </c>
      <c r="G569" s="29">
        <v>0</v>
      </c>
      <c r="H569" s="165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166">
        <v>0</v>
      </c>
      <c r="S569" s="412">
        <v>0</v>
      </c>
      <c r="T569" s="16"/>
      <c r="U569" s="304"/>
      <c r="V569" s="304"/>
      <c r="W569" s="304"/>
      <c r="X569" s="304"/>
      <c r="Y569" s="304"/>
    </row>
    <row r="570" spans="1:25" ht="15.75" customHeight="1">
      <c r="A570" s="162"/>
      <c r="B570" s="163">
        <v>14</v>
      </c>
      <c r="C570" s="36" t="s">
        <v>91</v>
      </c>
      <c r="D570" s="44">
        <v>71.400000000000006</v>
      </c>
      <c r="E570" s="28">
        <v>1</v>
      </c>
      <c r="F570" s="164">
        <f t="shared" si="521"/>
        <v>5283.6</v>
      </c>
      <c r="G570" s="29">
        <v>0</v>
      </c>
      <c r="H570" s="165">
        <f>E570*D570*28+D570*E570*15</f>
        <v>3070.2000000000003</v>
      </c>
      <c r="I570" s="29">
        <f>E570*D570*31</f>
        <v>2213.4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0</v>
      </c>
      <c r="R570" s="166">
        <v>0</v>
      </c>
      <c r="S570" s="167">
        <f>15+28+31</f>
        <v>74</v>
      </c>
      <c r="T570" s="16"/>
      <c r="U570" s="16"/>
      <c r="V570" s="16"/>
      <c r="W570" s="16"/>
      <c r="X570" s="16"/>
      <c r="Y570" s="16"/>
    </row>
    <row r="571" spans="1:25" ht="15.75" customHeight="1">
      <c r="A571" s="162"/>
      <c r="B571" s="163"/>
      <c r="C571" s="36" t="s">
        <v>91</v>
      </c>
      <c r="D571" s="44">
        <v>71.400000000000006</v>
      </c>
      <c r="E571" s="28">
        <v>1</v>
      </c>
      <c r="F571" s="164">
        <f t="shared" si="521"/>
        <v>6497.4000000000005</v>
      </c>
      <c r="G571" s="29">
        <v>0</v>
      </c>
      <c r="H571" s="165">
        <v>0</v>
      </c>
      <c r="I571" s="29">
        <v>0</v>
      </c>
      <c r="J571" s="29">
        <f t="shared" ref="J571:J573" si="538">E571*D571*30</f>
        <v>2142</v>
      </c>
      <c r="K571" s="29">
        <f t="shared" ref="K571:K573" si="539">E571*D571*31</f>
        <v>2213.4</v>
      </c>
      <c r="L571" s="29">
        <f t="shared" ref="L571:L573" si="540">E571*D571*30</f>
        <v>2142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166">
        <v>0</v>
      </c>
      <c r="S571" s="167">
        <f>30+31+30</f>
        <v>91</v>
      </c>
      <c r="T571" s="16"/>
      <c r="U571" s="16"/>
      <c r="V571" s="16"/>
      <c r="W571" s="16"/>
      <c r="X571" s="16"/>
      <c r="Y571" s="16"/>
    </row>
    <row r="572" spans="1:25" ht="15.75" customHeight="1">
      <c r="A572" s="162"/>
      <c r="B572" s="163">
        <v>15</v>
      </c>
      <c r="C572" s="36" t="s">
        <v>91</v>
      </c>
      <c r="D572" s="44">
        <v>71.400000000000006</v>
      </c>
      <c r="E572" s="28">
        <v>1</v>
      </c>
      <c r="F572" s="164">
        <f t="shared" si="521"/>
        <v>11852.400000000001</v>
      </c>
      <c r="G572" s="29">
        <v>0</v>
      </c>
      <c r="H572" s="165">
        <v>0</v>
      </c>
      <c r="I572" s="29">
        <f>E572*D572*31+D572*E572*13</f>
        <v>3141.6000000000004</v>
      </c>
      <c r="J572" s="29">
        <f t="shared" si="538"/>
        <v>2142</v>
      </c>
      <c r="K572" s="29">
        <f t="shared" si="539"/>
        <v>2213.4</v>
      </c>
      <c r="L572" s="29">
        <f t="shared" si="540"/>
        <v>2142</v>
      </c>
      <c r="M572" s="29">
        <f t="shared" ref="M572:M573" si="541">E572*D572*31</f>
        <v>2213.4</v>
      </c>
      <c r="N572" s="29">
        <v>0</v>
      </c>
      <c r="O572" s="29">
        <v>0</v>
      </c>
      <c r="P572" s="29">
        <v>0</v>
      </c>
      <c r="Q572" s="29">
        <v>0</v>
      </c>
      <c r="R572" s="166">
        <v>0</v>
      </c>
      <c r="S572" s="167">
        <f>13+31+30+31+30+31</f>
        <v>166</v>
      </c>
      <c r="T572" s="16"/>
      <c r="U572" s="16"/>
      <c r="V572" s="16"/>
      <c r="W572" s="16"/>
      <c r="X572" s="16"/>
      <c r="Y572" s="16"/>
    </row>
    <row r="573" spans="1:25" ht="15" customHeight="1">
      <c r="A573" s="162"/>
      <c r="B573" s="163">
        <v>12</v>
      </c>
      <c r="C573" s="36" t="s">
        <v>96</v>
      </c>
      <c r="D573" s="23">
        <v>78.25</v>
      </c>
      <c r="E573" s="28">
        <v>1</v>
      </c>
      <c r="F573" s="164">
        <f t="shared" si="521"/>
        <v>16589</v>
      </c>
      <c r="G573" s="29">
        <f>E573*D573*31</f>
        <v>2425.75</v>
      </c>
      <c r="H573" s="165">
        <f>E573*D573*28</f>
        <v>2191</v>
      </c>
      <c r="I573" s="29">
        <f>E573*D573*31</f>
        <v>2425.75</v>
      </c>
      <c r="J573" s="29">
        <f t="shared" si="538"/>
        <v>2347.5</v>
      </c>
      <c r="K573" s="29">
        <f t="shared" si="539"/>
        <v>2425.75</v>
      </c>
      <c r="L573" s="29">
        <f t="shared" si="540"/>
        <v>2347.5</v>
      </c>
      <c r="M573" s="29">
        <f t="shared" si="541"/>
        <v>2425.75</v>
      </c>
      <c r="N573" s="29">
        <v>0</v>
      </c>
      <c r="O573" s="29">
        <v>0</v>
      </c>
      <c r="P573" s="29">
        <v>0</v>
      </c>
      <c r="Q573" s="29">
        <v>0</v>
      </c>
      <c r="R573" s="166">
        <v>0</v>
      </c>
      <c r="S573" s="167">
        <v>212</v>
      </c>
      <c r="T573" s="16"/>
      <c r="U573" s="16"/>
      <c r="V573" s="16"/>
      <c r="W573" s="16"/>
      <c r="X573" s="16"/>
      <c r="Y573" s="16"/>
    </row>
    <row r="574" spans="1:25" ht="15.75" customHeight="1">
      <c r="A574" s="413"/>
      <c r="B574" s="232"/>
      <c r="C574" s="331" t="s">
        <v>133</v>
      </c>
      <c r="D574" s="332"/>
      <c r="E574" s="333"/>
      <c r="F574" s="233">
        <f>3224065-SUM(F553:F573)-66165</f>
        <v>11281.850000000093</v>
      </c>
      <c r="G574" s="234"/>
      <c r="H574" s="305"/>
      <c r="I574" s="236"/>
      <c r="J574" s="236"/>
      <c r="K574" s="236"/>
      <c r="L574" s="236"/>
      <c r="M574" s="236"/>
      <c r="N574" s="236"/>
      <c r="O574" s="236"/>
      <c r="P574" s="236"/>
      <c r="Q574" s="236"/>
      <c r="R574" s="237">
        <f>F574</f>
        <v>11281.850000000093</v>
      </c>
      <c r="S574" s="81"/>
      <c r="T574" s="81"/>
    </row>
    <row r="575" spans="1:25" ht="15.75" customHeight="1">
      <c r="F575" s="84"/>
      <c r="K575" s="81"/>
      <c r="R575" s="85"/>
      <c r="S575" s="81"/>
    </row>
  </sheetData>
  <mergeCells count="34">
    <mergeCell ref="C550:D550"/>
    <mergeCell ref="C427:D427"/>
    <mergeCell ref="C428:D428"/>
    <mergeCell ref="C475:D475"/>
    <mergeCell ref="C476:D476"/>
    <mergeCell ref="C509:D509"/>
    <mergeCell ref="C496:D496"/>
    <mergeCell ref="C497:D497"/>
    <mergeCell ref="C536:D536"/>
    <mergeCell ref="C537:D537"/>
    <mergeCell ref="C351:D351"/>
    <mergeCell ref="C352:D352"/>
    <mergeCell ref="C356:D356"/>
    <mergeCell ref="C357:D357"/>
    <mergeCell ref="C75:D75"/>
    <mergeCell ref="C322:D322"/>
    <mergeCell ref="C222:D222"/>
    <mergeCell ref="C223:D223"/>
    <mergeCell ref="C225:D225"/>
    <mergeCell ref="C323:D323"/>
    <mergeCell ref="B3:R3"/>
    <mergeCell ref="B4:R4"/>
    <mergeCell ref="C73:D73"/>
    <mergeCell ref="C54:D54"/>
    <mergeCell ref="C55:D55"/>
    <mergeCell ref="C57:D57"/>
    <mergeCell ref="C72:D72"/>
    <mergeCell ref="C22:D22"/>
    <mergeCell ref="B11:R11"/>
    <mergeCell ref="C12:C13"/>
    <mergeCell ref="D12:D13"/>
    <mergeCell ref="E12:E13"/>
    <mergeCell ref="F12:F13"/>
    <mergeCell ref="G12:R1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Literal "B"</vt:lpstr>
      <vt:lpstr>REPRO 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Andres Vasquez</cp:lastModifiedBy>
  <cp:lastPrinted>2022-08-03T16:56:31Z</cp:lastPrinted>
  <dcterms:created xsi:type="dcterms:W3CDTF">2022-03-31T18:56:32Z</dcterms:created>
  <dcterms:modified xsi:type="dcterms:W3CDTF">2022-09-12T15:30:01Z</dcterms:modified>
</cp:coreProperties>
</file>