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s Vasquez\Desktop\17 TER\17 TER MES DE SEPTIEMBRE 2022\103 - DIRECCIÓN GENERAL DEL PATRIMONIO CULTURAL Y NATURAL\"/>
    </mc:Choice>
  </mc:AlternateContent>
  <bookViews>
    <workbookView xWindow="0" yWindow="0" windowWidth="28800" windowHeight="12300"/>
  </bookViews>
  <sheets>
    <sheet name="Literal &quot;B&quot;" sheetId="1" r:id="rId1"/>
    <sheet name="REPRO SEPTIEMBRE" sheetId="2" r:id="rId2"/>
  </sheets>
  <definedNames>
    <definedName name="_xlnm.Print_Area" localSheetId="0">'Literal "B"'!$B$1:$AK$701</definedName>
    <definedName name="_xlnm.Print_Titles" localSheetId="0">'Literal "B"'!$15:$18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69" i="1" l="1"/>
  <c r="AK669" i="1" s="1"/>
  <c r="AG668" i="1"/>
  <c r="AG667" i="1"/>
  <c r="AG666" i="1"/>
  <c r="AG665" i="1"/>
  <c r="AG664" i="1"/>
  <c r="AK664" i="1" s="1"/>
  <c r="AG663" i="1"/>
  <c r="AG662" i="1"/>
  <c r="AF662" i="1" s="1"/>
  <c r="AG661" i="1"/>
  <c r="AF661" i="1" s="1"/>
  <c r="AG660" i="1"/>
  <c r="AG659" i="1"/>
  <c r="AG658" i="1"/>
  <c r="AG657" i="1"/>
  <c r="AG656" i="1"/>
  <c r="AG655" i="1"/>
  <c r="AG654" i="1"/>
  <c r="AG632" i="1"/>
  <c r="AG631" i="1"/>
  <c r="AG630" i="1"/>
  <c r="AK630" i="1" s="1"/>
  <c r="AG629" i="1"/>
  <c r="AG628" i="1"/>
  <c r="AK628" i="1" s="1"/>
  <c r="AG627" i="1"/>
  <c r="AG626" i="1"/>
  <c r="AG617" i="1"/>
  <c r="AK617" i="1" s="1"/>
  <c r="AG616" i="1"/>
  <c r="AF616" i="1" s="1"/>
  <c r="AG615" i="1"/>
  <c r="AG614" i="1"/>
  <c r="AG613" i="1"/>
  <c r="AG612" i="1"/>
  <c r="AF612" i="1" s="1"/>
  <c r="AG611" i="1"/>
  <c r="AG594" i="1"/>
  <c r="AG593" i="1"/>
  <c r="AG592" i="1"/>
  <c r="AG591" i="1"/>
  <c r="AG590" i="1"/>
  <c r="AG589" i="1"/>
  <c r="AG588" i="1"/>
  <c r="AG587" i="1"/>
  <c r="AK587" i="1" s="1"/>
  <c r="AG586" i="1"/>
  <c r="AG585" i="1"/>
  <c r="AG584" i="1"/>
  <c r="AG583" i="1"/>
  <c r="AG582" i="1"/>
  <c r="AG581" i="1"/>
  <c r="AG580" i="1"/>
  <c r="AG579" i="1"/>
  <c r="AG578" i="1"/>
  <c r="AG577" i="1"/>
  <c r="AG576" i="1"/>
  <c r="AG534" i="1"/>
  <c r="AK534" i="1" s="1"/>
  <c r="AG533" i="1"/>
  <c r="AK533" i="1" s="1"/>
  <c r="AG532" i="1"/>
  <c r="AG531" i="1"/>
  <c r="AG530" i="1"/>
  <c r="AK530" i="1" s="1"/>
  <c r="AG529" i="1"/>
  <c r="AF529" i="1" s="1"/>
  <c r="AG528" i="1"/>
  <c r="AG527" i="1"/>
  <c r="AK527" i="1" s="1"/>
  <c r="AG526" i="1"/>
  <c r="AK526" i="1" s="1"/>
  <c r="AG525" i="1"/>
  <c r="AG524" i="1"/>
  <c r="AG523" i="1"/>
  <c r="AG522" i="1"/>
  <c r="AG521" i="1"/>
  <c r="AK521" i="1" s="1"/>
  <c r="AG520" i="1"/>
  <c r="AG519" i="1"/>
  <c r="AK519" i="1" s="1"/>
  <c r="AG518" i="1"/>
  <c r="AK518" i="1" s="1"/>
  <c r="AG517" i="1"/>
  <c r="AK517" i="1" s="1"/>
  <c r="AG516" i="1"/>
  <c r="AG515" i="1"/>
  <c r="AG514" i="1"/>
  <c r="AG513" i="1"/>
  <c r="AK513" i="1" s="1"/>
  <c r="AG512" i="1"/>
  <c r="AK512" i="1" s="1"/>
  <c r="AG445" i="1"/>
  <c r="AK445" i="1" s="1"/>
  <c r="AK444" i="1"/>
  <c r="AG444" i="1"/>
  <c r="AF444" i="1"/>
  <c r="AG443" i="1"/>
  <c r="AF443" i="1" s="1"/>
  <c r="AK442" i="1"/>
  <c r="AG442" i="1"/>
  <c r="AF442" i="1"/>
  <c r="AG441" i="1"/>
  <c r="AK441" i="1" s="1"/>
  <c r="AK440" i="1"/>
  <c r="AG440" i="1"/>
  <c r="AF440" i="1"/>
  <c r="AG439" i="1"/>
  <c r="AK439" i="1" s="1"/>
  <c r="AK438" i="1"/>
  <c r="AG438" i="1"/>
  <c r="AF438" i="1"/>
  <c r="AG437" i="1"/>
  <c r="AK437" i="1" s="1"/>
  <c r="AK436" i="1"/>
  <c r="AG436" i="1"/>
  <c r="AF436" i="1"/>
  <c r="AG435" i="1"/>
  <c r="AF435" i="1" s="1"/>
  <c r="AG434" i="1"/>
  <c r="AF434" i="1"/>
  <c r="AG433" i="1"/>
  <c r="AG432" i="1"/>
  <c r="AF432" i="1"/>
  <c r="AG431" i="1"/>
  <c r="AG430" i="1"/>
  <c r="AF430" i="1"/>
  <c r="AG429" i="1"/>
  <c r="AG428" i="1"/>
  <c r="AF428" i="1"/>
  <c r="AG427" i="1"/>
  <c r="AF427" i="1" s="1"/>
  <c r="AG426" i="1"/>
  <c r="AF426" i="1"/>
  <c r="AG425" i="1"/>
  <c r="AG424" i="1"/>
  <c r="AF424" i="1"/>
  <c r="AG423" i="1"/>
  <c r="AG422" i="1"/>
  <c r="AF422" i="1"/>
  <c r="AG421" i="1"/>
  <c r="AG420" i="1"/>
  <c r="AF420" i="1"/>
  <c r="AG419" i="1"/>
  <c r="AF419" i="1" s="1"/>
  <c r="AG418" i="1"/>
  <c r="AF418" i="1"/>
  <c r="AG417" i="1"/>
  <c r="AG416" i="1"/>
  <c r="AF416" i="1"/>
  <c r="AG415" i="1"/>
  <c r="AG414" i="1"/>
  <c r="AF414" i="1"/>
  <c r="AG413" i="1"/>
  <c r="AG412" i="1"/>
  <c r="AF412" i="1"/>
  <c r="AG411" i="1"/>
  <c r="AF411" i="1" s="1"/>
  <c r="AK410" i="1"/>
  <c r="AG410" i="1"/>
  <c r="AF410" i="1"/>
  <c r="AG409" i="1"/>
  <c r="AK409" i="1" s="1"/>
  <c r="AK408" i="1"/>
  <c r="AG408" i="1"/>
  <c r="AF408" i="1"/>
  <c r="AG407" i="1"/>
  <c r="AK407" i="1" s="1"/>
  <c r="AK406" i="1"/>
  <c r="AG406" i="1"/>
  <c r="AF406" i="1"/>
  <c r="AG405" i="1"/>
  <c r="AK405" i="1" s="1"/>
  <c r="AK404" i="1"/>
  <c r="AG404" i="1"/>
  <c r="AF404" i="1"/>
  <c r="AG403" i="1"/>
  <c r="AF403" i="1" s="1"/>
  <c r="AK402" i="1"/>
  <c r="AG402" i="1"/>
  <c r="AF402" i="1"/>
  <c r="AG401" i="1"/>
  <c r="AK401" i="1" s="1"/>
  <c r="AK400" i="1"/>
  <c r="AG400" i="1"/>
  <c r="AF400" i="1"/>
  <c r="AG399" i="1"/>
  <c r="AK399" i="1" s="1"/>
  <c r="AK398" i="1"/>
  <c r="AG398" i="1"/>
  <c r="AF398" i="1"/>
  <c r="AG397" i="1"/>
  <c r="AK397" i="1" s="1"/>
  <c r="AK396" i="1"/>
  <c r="AG396" i="1"/>
  <c r="AF396" i="1"/>
  <c r="AG395" i="1"/>
  <c r="AF395" i="1" s="1"/>
  <c r="AK394" i="1"/>
  <c r="AG394" i="1"/>
  <c r="AF394" i="1"/>
  <c r="AG393" i="1"/>
  <c r="AK393" i="1" s="1"/>
  <c r="AK392" i="1"/>
  <c r="AG392" i="1"/>
  <c r="AF392" i="1"/>
  <c r="AG391" i="1"/>
  <c r="AK391" i="1" s="1"/>
  <c r="AK390" i="1"/>
  <c r="AG390" i="1"/>
  <c r="AF390" i="1"/>
  <c r="AG389" i="1"/>
  <c r="AK389" i="1" s="1"/>
  <c r="AK388" i="1"/>
  <c r="AG388" i="1"/>
  <c r="AF388" i="1"/>
  <c r="AG387" i="1"/>
  <c r="AF387" i="1" s="1"/>
  <c r="AK386" i="1"/>
  <c r="AG386" i="1"/>
  <c r="AF386" i="1"/>
  <c r="AG385" i="1"/>
  <c r="AK385" i="1" s="1"/>
  <c r="AK384" i="1"/>
  <c r="AG384" i="1"/>
  <c r="AF384" i="1"/>
  <c r="AG383" i="1"/>
  <c r="AK383" i="1" s="1"/>
  <c r="AK382" i="1"/>
  <c r="AG382" i="1"/>
  <c r="AF382" i="1"/>
  <c r="AG381" i="1"/>
  <c r="AK381" i="1" s="1"/>
  <c r="AK380" i="1"/>
  <c r="AG380" i="1"/>
  <c r="AF380" i="1"/>
  <c r="AG379" i="1"/>
  <c r="AF379" i="1" s="1"/>
  <c r="AK378" i="1"/>
  <c r="AG378" i="1"/>
  <c r="AF378" i="1"/>
  <c r="AG377" i="1"/>
  <c r="AK377" i="1" s="1"/>
  <c r="AK376" i="1"/>
  <c r="AG376" i="1"/>
  <c r="AF376" i="1"/>
  <c r="AG375" i="1"/>
  <c r="AK375" i="1" s="1"/>
  <c r="AK374" i="1"/>
  <c r="AG374" i="1"/>
  <c r="AF374" i="1"/>
  <c r="AG373" i="1"/>
  <c r="AK373" i="1" s="1"/>
  <c r="AG279" i="1"/>
  <c r="AK279" i="1" s="1"/>
  <c r="AG278" i="1"/>
  <c r="AK278" i="1" s="1"/>
  <c r="AF278" i="1"/>
  <c r="AG277" i="1"/>
  <c r="AF277" i="1" s="1"/>
  <c r="AK276" i="1"/>
  <c r="AG276" i="1"/>
  <c r="AF276" i="1"/>
  <c r="AG275" i="1"/>
  <c r="AK275" i="1" s="1"/>
  <c r="AK274" i="1"/>
  <c r="AG274" i="1"/>
  <c r="AF274" i="1"/>
  <c r="AG273" i="1"/>
  <c r="AK273" i="1" s="1"/>
  <c r="AF273" i="1"/>
  <c r="AG272" i="1"/>
  <c r="AK272" i="1" s="1"/>
  <c r="AF272" i="1"/>
  <c r="AG271" i="1"/>
  <c r="AK271" i="1" s="1"/>
  <c r="AG270" i="1"/>
  <c r="AK270" i="1" s="1"/>
  <c r="AF270" i="1"/>
  <c r="AG269" i="1"/>
  <c r="AF269" i="1" s="1"/>
  <c r="AK268" i="1"/>
  <c r="AG268" i="1"/>
  <c r="AF268" i="1" s="1"/>
  <c r="AG267" i="1"/>
  <c r="AK267" i="1" s="1"/>
  <c r="AK266" i="1"/>
  <c r="AG266" i="1"/>
  <c r="AF266" i="1"/>
  <c r="AG265" i="1"/>
  <c r="AK265" i="1" s="1"/>
  <c r="AF265" i="1"/>
  <c r="AK264" i="1"/>
  <c r="AG264" i="1"/>
  <c r="AF264" i="1"/>
  <c r="AG263" i="1"/>
  <c r="AK263" i="1" s="1"/>
  <c r="AG262" i="1"/>
  <c r="AK262" i="1" s="1"/>
  <c r="AF262" i="1"/>
  <c r="AG261" i="1"/>
  <c r="AF261" i="1" s="1"/>
  <c r="AK260" i="1"/>
  <c r="AG260" i="1"/>
  <c r="AF260" i="1" s="1"/>
  <c r="AG259" i="1"/>
  <c r="AK259" i="1" s="1"/>
  <c r="AK258" i="1"/>
  <c r="AG258" i="1"/>
  <c r="AF258" i="1"/>
  <c r="AG257" i="1"/>
  <c r="AK257" i="1" s="1"/>
  <c r="AF257" i="1"/>
  <c r="AK256" i="1"/>
  <c r="AG256" i="1"/>
  <c r="AF256" i="1"/>
  <c r="AG255" i="1"/>
  <c r="AK255" i="1" s="1"/>
  <c r="AG254" i="1"/>
  <c r="AK254" i="1" s="1"/>
  <c r="AF254" i="1"/>
  <c r="AG253" i="1"/>
  <c r="AF253" i="1" s="1"/>
  <c r="AK252" i="1"/>
  <c r="AG252" i="1"/>
  <c r="AF252" i="1" s="1"/>
  <c r="AG251" i="1"/>
  <c r="AK251" i="1" s="1"/>
  <c r="AK250" i="1"/>
  <c r="AG250" i="1"/>
  <c r="AF250" i="1"/>
  <c r="AG249" i="1"/>
  <c r="AK249" i="1" s="1"/>
  <c r="AF249" i="1"/>
  <c r="AK248" i="1"/>
  <c r="AG248" i="1"/>
  <c r="AF248" i="1"/>
  <c r="AG247" i="1"/>
  <c r="AK247" i="1" s="1"/>
  <c r="AG246" i="1"/>
  <c r="AK246" i="1" s="1"/>
  <c r="AF246" i="1"/>
  <c r="AG245" i="1"/>
  <c r="AF245" i="1" s="1"/>
  <c r="AK244" i="1"/>
  <c r="AG244" i="1"/>
  <c r="AF244" i="1" s="1"/>
  <c r="AG243" i="1"/>
  <c r="AK243" i="1" s="1"/>
  <c r="AK242" i="1"/>
  <c r="AG242" i="1"/>
  <c r="AF242" i="1"/>
  <c r="AG241" i="1"/>
  <c r="AK241" i="1" s="1"/>
  <c r="AF241" i="1"/>
  <c r="AK240" i="1"/>
  <c r="AG240" i="1"/>
  <c r="AF240" i="1"/>
  <c r="AG239" i="1"/>
  <c r="AK239" i="1" s="1"/>
  <c r="AG238" i="1"/>
  <c r="AK238" i="1" s="1"/>
  <c r="AF238" i="1"/>
  <c r="AG237" i="1"/>
  <c r="AF237" i="1" s="1"/>
  <c r="AK236" i="1"/>
  <c r="AG236" i="1"/>
  <c r="AF236" i="1" s="1"/>
  <c r="AG235" i="1"/>
  <c r="AK235" i="1" s="1"/>
  <c r="AK234" i="1"/>
  <c r="AG234" i="1"/>
  <c r="AF234" i="1"/>
  <c r="AG233" i="1"/>
  <c r="AK233" i="1" s="1"/>
  <c r="AF233" i="1"/>
  <c r="AK232" i="1"/>
  <c r="AG232" i="1"/>
  <c r="AF232" i="1"/>
  <c r="AG231" i="1"/>
  <c r="AK231" i="1" s="1"/>
  <c r="AG230" i="1"/>
  <c r="AK230" i="1" s="1"/>
  <c r="AF230" i="1"/>
  <c r="AG229" i="1"/>
  <c r="AF229" i="1" s="1"/>
  <c r="AK228" i="1"/>
  <c r="AG228" i="1"/>
  <c r="AF228" i="1" s="1"/>
  <c r="AG227" i="1"/>
  <c r="AK227" i="1" s="1"/>
  <c r="AK226" i="1"/>
  <c r="AG226" i="1"/>
  <c r="AF226" i="1"/>
  <c r="AG225" i="1"/>
  <c r="AK225" i="1" s="1"/>
  <c r="AF225" i="1"/>
  <c r="AK224" i="1"/>
  <c r="AG224" i="1"/>
  <c r="AF224" i="1"/>
  <c r="AG223" i="1"/>
  <c r="AK223" i="1" s="1"/>
  <c r="AG222" i="1"/>
  <c r="AK222" i="1" s="1"/>
  <c r="AF222" i="1"/>
  <c r="AG221" i="1"/>
  <c r="AF221" i="1" s="1"/>
  <c r="AK220" i="1"/>
  <c r="AG220" i="1"/>
  <c r="AF220" i="1" s="1"/>
  <c r="AG219" i="1"/>
  <c r="AK219" i="1" s="1"/>
  <c r="AG218" i="1"/>
  <c r="AD534" i="1"/>
  <c r="AF533" i="1"/>
  <c r="AD533" i="1"/>
  <c r="AK532" i="1"/>
  <c r="AD532" i="1"/>
  <c r="AK531" i="1"/>
  <c r="AF531" i="1"/>
  <c r="AD531" i="1"/>
  <c r="AD530" i="1"/>
  <c r="AK529" i="1"/>
  <c r="AD529" i="1"/>
  <c r="AK528" i="1"/>
  <c r="AD528" i="1"/>
  <c r="AD527" i="1"/>
  <c r="AD526" i="1"/>
  <c r="AK525" i="1"/>
  <c r="AF525" i="1"/>
  <c r="AD525" i="1"/>
  <c r="AK524" i="1"/>
  <c r="AD524" i="1"/>
  <c r="AK523" i="1"/>
  <c r="AF523" i="1"/>
  <c r="AD523" i="1"/>
  <c r="AK522" i="1"/>
  <c r="AF522" i="1"/>
  <c r="AD522" i="1"/>
  <c r="AD521" i="1"/>
  <c r="AK520" i="1"/>
  <c r="AF520" i="1"/>
  <c r="AD520" i="1"/>
  <c r="AD519" i="1"/>
  <c r="AF518" i="1"/>
  <c r="AD518" i="1"/>
  <c r="AF517" i="1"/>
  <c r="AD517" i="1"/>
  <c r="AK516" i="1"/>
  <c r="AF516" i="1"/>
  <c r="AD516" i="1"/>
  <c r="AK515" i="1"/>
  <c r="AF515" i="1"/>
  <c r="AD515" i="1"/>
  <c r="AK514" i="1"/>
  <c r="AF514" i="1"/>
  <c r="AD514" i="1"/>
  <c r="AD513" i="1"/>
  <c r="AF512" i="1"/>
  <c r="AD512" i="1"/>
  <c r="AD669" i="1"/>
  <c r="AK668" i="1"/>
  <c r="AD668" i="1"/>
  <c r="AK667" i="1"/>
  <c r="AD667" i="1"/>
  <c r="AF666" i="1"/>
  <c r="AD666" i="1"/>
  <c r="AK665" i="1"/>
  <c r="AF665" i="1"/>
  <c r="AD665" i="1"/>
  <c r="AD664" i="1"/>
  <c r="AK663" i="1"/>
  <c r="AF663" i="1"/>
  <c r="AD663" i="1"/>
  <c r="AD662" i="1"/>
  <c r="AD661" i="1"/>
  <c r="AK660" i="1"/>
  <c r="AD660" i="1"/>
  <c r="AK659" i="1"/>
  <c r="AF659" i="1"/>
  <c r="AD659" i="1"/>
  <c r="AK658" i="1"/>
  <c r="AD658" i="1"/>
  <c r="AK657" i="1"/>
  <c r="AF657" i="1"/>
  <c r="AD657" i="1"/>
  <c r="AF656" i="1"/>
  <c r="AD656" i="1"/>
  <c r="AK655" i="1"/>
  <c r="AF655" i="1"/>
  <c r="AD655" i="1"/>
  <c r="AF654" i="1"/>
  <c r="AD654" i="1"/>
  <c r="AF632" i="1"/>
  <c r="AD632" i="1"/>
  <c r="AK631" i="1"/>
  <c r="AD631" i="1"/>
  <c r="AD630" i="1"/>
  <c r="AK629" i="1"/>
  <c r="AD629" i="1"/>
  <c r="AF628" i="1"/>
  <c r="AD628" i="1"/>
  <c r="AK627" i="1"/>
  <c r="AD627" i="1"/>
  <c r="AK626" i="1"/>
  <c r="AF626" i="1"/>
  <c r="AD626" i="1"/>
  <c r="AD617" i="1"/>
  <c r="AD616" i="1"/>
  <c r="AK615" i="1"/>
  <c r="AD615" i="1"/>
  <c r="AF614" i="1"/>
  <c r="AD614" i="1"/>
  <c r="AK613" i="1"/>
  <c r="AD613" i="1"/>
  <c r="AD612" i="1"/>
  <c r="AK611" i="1"/>
  <c r="AD611" i="1"/>
  <c r="AK594" i="1"/>
  <c r="AD594" i="1"/>
  <c r="AK593" i="1"/>
  <c r="AD593" i="1"/>
  <c r="AK592" i="1"/>
  <c r="AD592" i="1"/>
  <c r="AK591" i="1"/>
  <c r="AD591" i="1"/>
  <c r="AK590" i="1"/>
  <c r="AD590" i="1"/>
  <c r="AK589" i="1"/>
  <c r="AD589" i="1"/>
  <c r="AF588" i="1"/>
  <c r="AD588" i="1"/>
  <c r="AD587" i="1"/>
  <c r="AF586" i="1"/>
  <c r="AD586" i="1"/>
  <c r="AK585" i="1"/>
  <c r="AD585" i="1"/>
  <c r="AK584" i="1"/>
  <c r="AD584" i="1"/>
  <c r="AK583" i="1"/>
  <c r="AD583" i="1"/>
  <c r="AK582" i="1"/>
  <c r="AD582" i="1"/>
  <c r="AK581" i="1"/>
  <c r="AD581" i="1"/>
  <c r="AK580" i="1"/>
  <c r="AF580" i="1"/>
  <c r="AD580" i="1"/>
  <c r="AK579" i="1"/>
  <c r="AD579" i="1"/>
  <c r="AF578" i="1"/>
  <c r="AD578" i="1"/>
  <c r="AK577" i="1"/>
  <c r="AD577" i="1"/>
  <c r="AF630" i="1" l="1"/>
  <c r="AF513" i="1"/>
  <c r="AF521" i="1"/>
  <c r="AF527" i="1"/>
  <c r="AF519" i="1"/>
  <c r="AF377" i="1"/>
  <c r="AK379" i="1"/>
  <c r="AF385" i="1"/>
  <c r="AK387" i="1"/>
  <c r="AF393" i="1"/>
  <c r="AK395" i="1"/>
  <c r="AF401" i="1"/>
  <c r="AK403" i="1"/>
  <c r="AF409" i="1"/>
  <c r="AF417" i="1"/>
  <c r="AF425" i="1"/>
  <c r="AF433" i="1"/>
  <c r="AK435" i="1"/>
  <c r="AF441" i="1"/>
  <c r="AK443" i="1"/>
  <c r="AF375" i="1"/>
  <c r="AF383" i="1"/>
  <c r="AF391" i="1"/>
  <c r="AF399" i="1"/>
  <c r="AF407" i="1"/>
  <c r="AF415" i="1"/>
  <c r="AF423" i="1"/>
  <c r="AF431" i="1"/>
  <c r="AF439" i="1"/>
  <c r="AF381" i="1"/>
  <c r="AF389" i="1"/>
  <c r="AF397" i="1"/>
  <c r="AF405" i="1"/>
  <c r="AF413" i="1"/>
  <c r="AF421" i="1"/>
  <c r="AF429" i="1"/>
  <c r="AF437" i="1"/>
  <c r="AF445" i="1"/>
  <c r="AF373" i="1"/>
  <c r="AF219" i="1"/>
  <c r="AK221" i="1"/>
  <c r="AF227" i="1"/>
  <c r="AK229" i="1"/>
  <c r="AF235" i="1"/>
  <c r="AK237" i="1"/>
  <c r="AF243" i="1"/>
  <c r="AK245" i="1"/>
  <c r="AF251" i="1"/>
  <c r="AK253" i="1"/>
  <c r="AF259" i="1"/>
  <c r="AK261" i="1"/>
  <c r="AF267" i="1"/>
  <c r="AK269" i="1"/>
  <c r="AF275" i="1"/>
  <c r="AK277" i="1"/>
  <c r="AF223" i="1"/>
  <c r="AF231" i="1"/>
  <c r="AF239" i="1"/>
  <c r="AF247" i="1"/>
  <c r="AF255" i="1"/>
  <c r="AF263" i="1"/>
  <c r="AF271" i="1"/>
  <c r="AF279" i="1"/>
  <c r="AF524" i="1"/>
  <c r="AF526" i="1"/>
  <c r="AF528" i="1"/>
  <c r="AF530" i="1"/>
  <c r="AF532" i="1"/>
  <c r="AF534" i="1"/>
  <c r="AK661" i="1"/>
  <c r="AF667" i="1"/>
  <c r="AF669" i="1"/>
  <c r="AK656" i="1"/>
  <c r="AK662" i="1"/>
  <c r="AK654" i="1"/>
  <c r="AK666" i="1"/>
  <c r="AF658" i="1"/>
  <c r="AF660" i="1"/>
  <c r="AF664" i="1"/>
  <c r="AF668" i="1"/>
  <c r="AK588" i="1"/>
  <c r="AF582" i="1"/>
  <c r="AK614" i="1"/>
  <c r="AK632" i="1"/>
  <c r="AF627" i="1"/>
  <c r="AF629" i="1"/>
  <c r="AF631" i="1"/>
  <c r="AF592" i="1"/>
  <c r="AK612" i="1"/>
  <c r="AF590" i="1"/>
  <c r="AF584" i="1"/>
  <c r="AK616" i="1"/>
  <c r="AF611" i="1"/>
  <c r="AF613" i="1"/>
  <c r="AF615" i="1"/>
  <c r="AF617" i="1"/>
  <c r="AK578" i="1"/>
  <c r="AK586" i="1"/>
  <c r="AF594" i="1"/>
  <c r="AF577" i="1"/>
  <c r="AF579" i="1"/>
  <c r="AF581" i="1"/>
  <c r="AF583" i="1"/>
  <c r="AF585" i="1"/>
  <c r="AF587" i="1"/>
  <c r="AF589" i="1"/>
  <c r="AF591" i="1"/>
  <c r="AF593" i="1"/>
  <c r="AK218" i="1"/>
  <c r="AG74" i="1"/>
  <c r="AF74" i="1" s="1"/>
  <c r="AG73" i="1"/>
  <c r="AK73" i="1" s="1"/>
  <c r="AG72" i="1"/>
  <c r="AK72" i="1" s="1"/>
  <c r="AG71" i="1"/>
  <c r="AK71" i="1" s="1"/>
  <c r="AG70" i="1"/>
  <c r="AK70" i="1" s="1"/>
  <c r="AG58" i="1"/>
  <c r="AK58" i="1" s="1"/>
  <c r="AG57" i="1"/>
  <c r="AF57" i="1" s="1"/>
  <c r="AG56" i="1"/>
  <c r="AF56" i="1" s="1"/>
  <c r="AG55" i="1"/>
  <c r="AK55" i="1" s="1"/>
  <c r="AG54" i="1"/>
  <c r="AF54" i="1" s="1"/>
  <c r="AG53" i="1"/>
  <c r="AK53" i="1" s="1"/>
  <c r="AG52" i="1"/>
  <c r="AK52" i="1" s="1"/>
  <c r="AG51" i="1"/>
  <c r="AK51" i="1" s="1"/>
  <c r="AG50" i="1"/>
  <c r="AK50" i="1" s="1"/>
  <c r="AG49" i="1"/>
  <c r="AK49" i="1" s="1"/>
  <c r="AG48" i="1"/>
  <c r="AF48" i="1" s="1"/>
  <c r="AD58" i="1"/>
  <c r="AD57" i="1"/>
  <c r="AD56" i="1"/>
  <c r="AD55" i="1"/>
  <c r="AD54" i="1"/>
  <c r="AD53" i="1"/>
  <c r="AD52" i="1"/>
  <c r="AD51" i="1"/>
  <c r="AD50" i="1"/>
  <c r="AD49" i="1"/>
  <c r="AD48" i="1"/>
  <c r="AF218" i="1" l="1"/>
  <c r="AK54" i="1"/>
  <c r="AF70" i="1"/>
  <c r="AF49" i="1"/>
  <c r="AK57" i="1"/>
  <c r="AF55" i="1"/>
  <c r="AF73" i="1"/>
  <c r="AK74" i="1"/>
  <c r="AF72" i="1"/>
  <c r="AF71" i="1"/>
  <c r="AF51" i="1"/>
  <c r="AF53" i="1"/>
  <c r="AK56" i="1"/>
  <c r="AK48" i="1"/>
  <c r="AF52" i="1"/>
  <c r="AF50" i="1"/>
  <c r="AF58" i="1"/>
  <c r="AD69" i="1"/>
  <c r="AD68" i="1"/>
  <c r="AD67" i="1"/>
  <c r="AD66" i="1"/>
  <c r="AD65" i="1"/>
  <c r="AD64" i="1"/>
  <c r="AG64" i="1"/>
  <c r="AF64" i="1" s="1"/>
  <c r="AG65" i="1"/>
  <c r="AF65" i="1" s="1"/>
  <c r="AG66" i="1"/>
  <c r="AF66" i="1" s="1"/>
  <c r="AG67" i="1"/>
  <c r="AF67" i="1" s="1"/>
  <c r="AG68" i="1"/>
  <c r="AF68" i="1" s="1"/>
  <c r="AG69" i="1"/>
  <c r="AG372" i="1"/>
  <c r="AF372" i="1" s="1"/>
  <c r="AG371" i="1"/>
  <c r="AF371" i="1" s="1"/>
  <c r="AG370" i="1"/>
  <c r="AF370" i="1" s="1"/>
  <c r="AG369" i="1"/>
  <c r="AG368" i="1"/>
  <c r="AF368" i="1" s="1"/>
  <c r="AG367" i="1"/>
  <c r="AF367" i="1" s="1"/>
  <c r="AG366" i="1"/>
  <c r="AF366" i="1" s="1"/>
  <c r="AG365" i="1"/>
  <c r="AG364" i="1"/>
  <c r="AF364" i="1" s="1"/>
  <c r="AG363" i="1"/>
  <c r="AF363" i="1" s="1"/>
  <c r="AG362" i="1"/>
  <c r="AF362" i="1" s="1"/>
  <c r="AG361" i="1"/>
  <c r="AG360" i="1"/>
  <c r="AF360" i="1" s="1"/>
  <c r="AG359" i="1"/>
  <c r="AF359" i="1" s="1"/>
  <c r="AG358" i="1"/>
  <c r="AF358" i="1" s="1"/>
  <c r="AG357" i="1"/>
  <c r="AG356" i="1"/>
  <c r="AF356" i="1" s="1"/>
  <c r="AG355" i="1"/>
  <c r="AF355" i="1" s="1"/>
  <c r="AG354" i="1"/>
  <c r="AF354" i="1" s="1"/>
  <c r="AG353" i="1"/>
  <c r="AG352" i="1"/>
  <c r="AF352" i="1" s="1"/>
  <c r="AG351" i="1"/>
  <c r="AF351" i="1" s="1"/>
  <c r="AG350" i="1"/>
  <c r="AF350" i="1" s="1"/>
  <c r="AG349" i="1"/>
  <c r="AG348" i="1"/>
  <c r="AF348" i="1" s="1"/>
  <c r="AG347" i="1"/>
  <c r="AF347" i="1" s="1"/>
  <c r="AG346" i="1"/>
  <c r="AF346" i="1" s="1"/>
  <c r="AG345" i="1"/>
  <c r="AG344" i="1"/>
  <c r="AF344" i="1" s="1"/>
  <c r="AG343" i="1"/>
  <c r="AF343" i="1" s="1"/>
  <c r="AG342" i="1"/>
  <c r="AF342" i="1" s="1"/>
  <c r="AG341" i="1"/>
  <c r="AG340" i="1"/>
  <c r="AF340" i="1" s="1"/>
  <c r="AG339" i="1"/>
  <c r="AF339" i="1" s="1"/>
  <c r="AG338" i="1"/>
  <c r="AF338" i="1" s="1"/>
  <c r="AG337" i="1"/>
  <c r="AG336" i="1"/>
  <c r="AF336" i="1" s="1"/>
  <c r="AG335" i="1"/>
  <c r="AF335" i="1" s="1"/>
  <c r="AG334" i="1"/>
  <c r="AF334" i="1" s="1"/>
  <c r="AG333" i="1"/>
  <c r="AG332" i="1"/>
  <c r="AF332" i="1" s="1"/>
  <c r="AG331" i="1"/>
  <c r="AF331" i="1" s="1"/>
  <c r="AG330" i="1"/>
  <c r="AF330" i="1" s="1"/>
  <c r="AG329" i="1"/>
  <c r="AG328" i="1"/>
  <c r="AF328" i="1" s="1"/>
  <c r="AG327" i="1"/>
  <c r="AF327" i="1" s="1"/>
  <c r="AG326" i="1"/>
  <c r="AF326" i="1" s="1"/>
  <c r="AG325" i="1"/>
  <c r="AG324" i="1"/>
  <c r="AF324" i="1" s="1"/>
  <c r="AG323" i="1"/>
  <c r="AF323" i="1" s="1"/>
  <c r="AG322" i="1"/>
  <c r="AF322" i="1" s="1"/>
  <c r="AG321" i="1"/>
  <c r="AG320" i="1"/>
  <c r="AF320" i="1" s="1"/>
  <c r="AG319" i="1"/>
  <c r="AF319" i="1" s="1"/>
  <c r="AG318" i="1"/>
  <c r="AF318" i="1" s="1"/>
  <c r="AG317" i="1"/>
  <c r="AG316" i="1"/>
  <c r="AF316" i="1" s="1"/>
  <c r="AG315" i="1"/>
  <c r="AF315" i="1" s="1"/>
  <c r="AG314" i="1"/>
  <c r="AF314" i="1" s="1"/>
  <c r="AG313" i="1"/>
  <c r="AG312" i="1"/>
  <c r="AF312" i="1" s="1"/>
  <c r="AG311" i="1"/>
  <c r="AF311" i="1" s="1"/>
  <c r="AG310" i="1"/>
  <c r="AF310" i="1" s="1"/>
  <c r="AG309" i="1"/>
  <c r="AG308" i="1"/>
  <c r="AF308" i="1" s="1"/>
  <c r="AG307" i="1"/>
  <c r="AF307" i="1" s="1"/>
  <c r="AG306" i="1"/>
  <c r="AF306" i="1" s="1"/>
  <c r="AG305" i="1"/>
  <c r="AG304" i="1"/>
  <c r="AF304" i="1" s="1"/>
  <c r="AG303" i="1"/>
  <c r="AF303" i="1" s="1"/>
  <c r="AG302" i="1"/>
  <c r="AF302" i="1" s="1"/>
  <c r="AG301" i="1"/>
  <c r="AG300" i="1"/>
  <c r="AF300" i="1" s="1"/>
  <c r="AG299" i="1"/>
  <c r="AF299" i="1" s="1"/>
  <c r="AG298" i="1"/>
  <c r="AF298" i="1" s="1"/>
  <c r="AG297" i="1"/>
  <c r="AG296" i="1"/>
  <c r="AF296" i="1" s="1"/>
  <c r="AG295" i="1"/>
  <c r="AF295" i="1" s="1"/>
  <c r="AG294" i="1"/>
  <c r="AF294" i="1" s="1"/>
  <c r="AG293" i="1"/>
  <c r="AG292" i="1"/>
  <c r="AF292" i="1" s="1"/>
  <c r="AG291" i="1"/>
  <c r="AF291" i="1" s="1"/>
  <c r="AG290" i="1"/>
  <c r="AF290" i="1" s="1"/>
  <c r="AG289" i="1"/>
  <c r="AG288" i="1"/>
  <c r="AF288" i="1" s="1"/>
  <c r="AG287" i="1"/>
  <c r="AF287" i="1" s="1"/>
  <c r="AG286" i="1"/>
  <c r="AF286" i="1" s="1"/>
  <c r="AG285" i="1"/>
  <c r="AG284" i="1"/>
  <c r="AF284" i="1" s="1"/>
  <c r="AG283" i="1"/>
  <c r="AF283" i="1" s="1"/>
  <c r="AG282" i="1"/>
  <c r="AF282" i="1" s="1"/>
  <c r="AG281" i="1"/>
  <c r="AG280" i="1"/>
  <c r="AF280" i="1" s="1"/>
  <c r="AG217" i="1"/>
  <c r="AF217" i="1" s="1"/>
  <c r="AG216" i="1"/>
  <c r="AF216" i="1" s="1"/>
  <c r="AG215" i="1"/>
  <c r="AG214" i="1"/>
  <c r="AF214" i="1" s="1"/>
  <c r="AG213" i="1"/>
  <c r="AF213" i="1" s="1"/>
  <c r="AG212" i="1"/>
  <c r="AF212" i="1" s="1"/>
  <c r="AG211" i="1"/>
  <c r="AG210" i="1"/>
  <c r="AF210" i="1" s="1"/>
  <c r="AG209" i="1"/>
  <c r="AF209" i="1" s="1"/>
  <c r="AG208" i="1"/>
  <c r="AF208" i="1" s="1"/>
  <c r="AG207" i="1"/>
  <c r="AG206" i="1"/>
  <c r="AF206" i="1" s="1"/>
  <c r="AG205" i="1"/>
  <c r="AF205" i="1" s="1"/>
  <c r="AG204" i="1"/>
  <c r="AF204" i="1" s="1"/>
  <c r="AG203" i="1"/>
  <c r="AG202" i="1"/>
  <c r="AF202" i="1" s="1"/>
  <c r="AG201" i="1"/>
  <c r="AF201" i="1" s="1"/>
  <c r="AG200" i="1"/>
  <c r="AF200" i="1" s="1"/>
  <c r="AG199" i="1"/>
  <c r="AG198" i="1"/>
  <c r="AF198" i="1" s="1"/>
  <c r="AG197" i="1"/>
  <c r="AF197" i="1" s="1"/>
  <c r="AG196" i="1"/>
  <c r="AF196" i="1" s="1"/>
  <c r="AG195" i="1"/>
  <c r="AG194" i="1"/>
  <c r="AF194" i="1" s="1"/>
  <c r="AG193" i="1"/>
  <c r="AF193" i="1" s="1"/>
  <c r="AG192" i="1"/>
  <c r="AF192" i="1" s="1"/>
  <c r="AG191" i="1"/>
  <c r="AG190" i="1"/>
  <c r="AF190" i="1" s="1"/>
  <c r="AG189" i="1"/>
  <c r="AF189" i="1" s="1"/>
  <c r="AG188" i="1"/>
  <c r="AF188" i="1" s="1"/>
  <c r="AG187" i="1"/>
  <c r="AG186" i="1"/>
  <c r="AF186" i="1" s="1"/>
  <c r="AG185" i="1"/>
  <c r="AF185" i="1" s="1"/>
  <c r="AG184" i="1"/>
  <c r="AF184" i="1" s="1"/>
  <c r="AG183" i="1"/>
  <c r="AG182" i="1"/>
  <c r="AF182" i="1" s="1"/>
  <c r="AG181" i="1"/>
  <c r="AF181" i="1" s="1"/>
  <c r="AG180" i="1"/>
  <c r="AF180" i="1" s="1"/>
  <c r="AG179" i="1"/>
  <c r="AG178" i="1"/>
  <c r="AF178" i="1" s="1"/>
  <c r="AG177" i="1"/>
  <c r="AF177" i="1" s="1"/>
  <c r="AG176" i="1"/>
  <c r="AF176" i="1" s="1"/>
  <c r="AG175" i="1"/>
  <c r="AG174" i="1"/>
  <c r="AF174" i="1" s="1"/>
  <c r="AG173" i="1"/>
  <c r="AF173" i="1" s="1"/>
  <c r="AG172" i="1"/>
  <c r="AF172" i="1" s="1"/>
  <c r="AG171" i="1"/>
  <c r="AG170" i="1"/>
  <c r="AF170" i="1" s="1"/>
  <c r="AG169" i="1"/>
  <c r="AF169" i="1" s="1"/>
  <c r="AG168" i="1"/>
  <c r="AF168" i="1" s="1"/>
  <c r="AG167" i="1"/>
  <c r="AG166" i="1"/>
  <c r="AF166" i="1" s="1"/>
  <c r="AG165" i="1"/>
  <c r="AF165" i="1" s="1"/>
  <c r="AG164" i="1"/>
  <c r="AF164" i="1" s="1"/>
  <c r="AG163" i="1"/>
  <c r="AG162" i="1"/>
  <c r="AF162" i="1" s="1"/>
  <c r="AG161" i="1"/>
  <c r="AF161" i="1" s="1"/>
  <c r="AG158" i="1"/>
  <c r="AF158" i="1" s="1"/>
  <c r="AG157" i="1"/>
  <c r="AF157" i="1" s="1"/>
  <c r="AG156" i="1"/>
  <c r="AF156" i="1" s="1"/>
  <c r="AG155" i="1"/>
  <c r="AG154" i="1"/>
  <c r="AF154" i="1" s="1"/>
  <c r="AG153" i="1"/>
  <c r="AF153" i="1" s="1"/>
  <c r="AG152" i="1"/>
  <c r="AF152" i="1" s="1"/>
  <c r="AG151" i="1"/>
  <c r="AG150" i="1"/>
  <c r="AF150" i="1" s="1"/>
  <c r="AG149" i="1"/>
  <c r="AF149" i="1" s="1"/>
  <c r="AG148" i="1"/>
  <c r="AF148" i="1" s="1"/>
  <c r="AG147" i="1"/>
  <c r="AG146" i="1"/>
  <c r="AF146" i="1" s="1"/>
  <c r="AG145" i="1"/>
  <c r="AF145" i="1" s="1"/>
  <c r="AG144" i="1"/>
  <c r="AF144" i="1" s="1"/>
  <c r="AG143" i="1"/>
  <c r="AF143" i="1" s="1"/>
  <c r="AG142" i="1"/>
  <c r="AF142" i="1" s="1"/>
  <c r="AG141" i="1"/>
  <c r="AF141" i="1" s="1"/>
  <c r="AG140" i="1"/>
  <c r="AG139" i="1"/>
  <c r="AF139" i="1" s="1"/>
  <c r="AG138" i="1"/>
  <c r="AF138" i="1" s="1"/>
  <c r="AG137" i="1"/>
  <c r="AG136" i="1"/>
  <c r="AF136" i="1" s="1"/>
  <c r="AG135" i="1"/>
  <c r="AF135" i="1" s="1"/>
  <c r="AG134" i="1"/>
  <c r="AF134" i="1" s="1"/>
  <c r="AG133" i="1"/>
  <c r="AF133" i="1" s="1"/>
  <c r="AG132" i="1"/>
  <c r="AG131" i="1"/>
  <c r="AF131" i="1" s="1"/>
  <c r="AG130" i="1"/>
  <c r="AF130" i="1" s="1"/>
  <c r="AG129" i="1"/>
  <c r="AG128" i="1"/>
  <c r="AF128" i="1" s="1"/>
  <c r="AG127" i="1"/>
  <c r="AF127" i="1" s="1"/>
  <c r="AG126" i="1"/>
  <c r="AF126" i="1" s="1"/>
  <c r="AG125" i="1"/>
  <c r="AF125" i="1" s="1"/>
  <c r="AG124" i="1"/>
  <c r="AG123" i="1"/>
  <c r="AF123" i="1" s="1"/>
  <c r="AG122" i="1"/>
  <c r="AF122" i="1" s="1"/>
  <c r="AG121" i="1"/>
  <c r="AF121" i="1" s="1"/>
  <c r="AG120" i="1"/>
  <c r="AF120" i="1" s="1"/>
  <c r="AG119" i="1"/>
  <c r="AF119" i="1" s="1"/>
  <c r="AG118" i="1"/>
  <c r="AF118" i="1" s="1"/>
  <c r="AG117" i="1"/>
  <c r="AF117" i="1" s="1"/>
  <c r="AG116" i="1"/>
  <c r="AF116" i="1" s="1"/>
  <c r="AG115" i="1"/>
  <c r="AF115" i="1" s="1"/>
  <c r="AG114" i="1"/>
  <c r="AF114" i="1" s="1"/>
  <c r="AG113" i="1"/>
  <c r="AG112" i="1"/>
  <c r="AF112" i="1" s="1"/>
  <c r="AG111" i="1"/>
  <c r="AF111" i="1" s="1"/>
  <c r="AG110" i="1"/>
  <c r="AF110" i="1" s="1"/>
  <c r="AG109" i="1"/>
  <c r="AF109" i="1" s="1"/>
  <c r="AG108" i="1"/>
  <c r="AF108" i="1" s="1"/>
  <c r="AG107" i="1"/>
  <c r="AF107" i="1" s="1"/>
  <c r="AG106" i="1"/>
  <c r="AF106" i="1" s="1"/>
  <c r="AG105" i="1"/>
  <c r="AG104" i="1"/>
  <c r="AF104" i="1" s="1"/>
  <c r="AG103" i="1"/>
  <c r="AF103" i="1" s="1"/>
  <c r="AG102" i="1"/>
  <c r="AF102" i="1" s="1"/>
  <c r="AG101" i="1"/>
  <c r="AF101" i="1" s="1"/>
  <c r="AG100" i="1"/>
  <c r="AF100" i="1" s="1"/>
  <c r="AG99" i="1"/>
  <c r="AF99" i="1" s="1"/>
  <c r="AG98" i="1"/>
  <c r="AF98" i="1" s="1"/>
  <c r="AG97" i="1"/>
  <c r="AG494" i="1"/>
  <c r="AF494" i="1" s="1"/>
  <c r="AG493" i="1"/>
  <c r="AF493" i="1" s="1"/>
  <c r="AG492" i="1"/>
  <c r="AF492" i="1" s="1"/>
  <c r="AG491" i="1"/>
  <c r="AF491" i="1" s="1"/>
  <c r="AG490" i="1"/>
  <c r="AF490" i="1" s="1"/>
  <c r="AG489" i="1"/>
  <c r="AF489" i="1" s="1"/>
  <c r="AG488" i="1"/>
  <c r="AF488" i="1" s="1"/>
  <c r="AG487" i="1"/>
  <c r="AF487" i="1" s="1"/>
  <c r="AG486" i="1"/>
  <c r="AF486" i="1" s="1"/>
  <c r="AG485" i="1"/>
  <c r="AF485" i="1" s="1"/>
  <c r="AG484" i="1"/>
  <c r="AF484" i="1" s="1"/>
  <c r="AG483" i="1"/>
  <c r="AF483" i="1" s="1"/>
  <c r="AG482" i="1"/>
  <c r="AF482" i="1" s="1"/>
  <c r="AG481" i="1"/>
  <c r="AF481" i="1" s="1"/>
  <c r="AG480" i="1"/>
  <c r="AF480" i="1" s="1"/>
  <c r="AG479" i="1"/>
  <c r="AF479" i="1" s="1"/>
  <c r="AG478" i="1"/>
  <c r="AF478" i="1" s="1"/>
  <c r="AG477" i="1"/>
  <c r="AF477" i="1" s="1"/>
  <c r="AG476" i="1"/>
  <c r="AF476" i="1" s="1"/>
  <c r="AG475" i="1"/>
  <c r="AF475" i="1" s="1"/>
  <c r="AG474" i="1"/>
  <c r="AF474" i="1" s="1"/>
  <c r="AG473" i="1"/>
  <c r="AF473" i="1" s="1"/>
  <c r="AG472" i="1"/>
  <c r="AF472" i="1" s="1"/>
  <c r="AG471" i="1"/>
  <c r="AF471" i="1" s="1"/>
  <c r="AG470" i="1"/>
  <c r="AF470" i="1" s="1"/>
  <c r="AG469" i="1"/>
  <c r="AF469" i="1" s="1"/>
  <c r="AG468" i="1"/>
  <c r="AF468" i="1" s="1"/>
  <c r="AG467" i="1"/>
  <c r="AF467" i="1" s="1"/>
  <c r="AG466" i="1"/>
  <c r="AF466" i="1" s="1"/>
  <c r="AG465" i="1"/>
  <c r="AF465" i="1" s="1"/>
  <c r="AG464" i="1"/>
  <c r="AF464" i="1" s="1"/>
  <c r="AG463" i="1"/>
  <c r="AF463" i="1" s="1"/>
  <c r="AG462" i="1"/>
  <c r="AF462" i="1" s="1"/>
  <c r="AG461" i="1"/>
  <c r="AF461" i="1" s="1"/>
  <c r="AG460" i="1"/>
  <c r="AF460" i="1" s="1"/>
  <c r="AG459" i="1"/>
  <c r="AF459" i="1" s="1"/>
  <c r="AG458" i="1"/>
  <c r="AF458" i="1" s="1"/>
  <c r="AG457" i="1"/>
  <c r="AF457" i="1" s="1"/>
  <c r="AG456" i="1"/>
  <c r="AF456" i="1" s="1"/>
  <c r="AG455" i="1"/>
  <c r="AF455" i="1" s="1"/>
  <c r="AG454" i="1"/>
  <c r="AF454" i="1" s="1"/>
  <c r="AG453" i="1"/>
  <c r="AF453" i="1" s="1"/>
  <c r="AG452" i="1"/>
  <c r="AF452" i="1" s="1"/>
  <c r="AG451" i="1"/>
  <c r="AF451" i="1" s="1"/>
  <c r="AG450" i="1"/>
  <c r="AF450" i="1" s="1"/>
  <c r="AG449" i="1"/>
  <c r="AF449" i="1" s="1"/>
  <c r="AG448" i="1"/>
  <c r="AF448" i="1" s="1"/>
  <c r="AG447" i="1"/>
  <c r="AF447" i="1" s="1"/>
  <c r="AF576" i="1"/>
  <c r="AG575" i="1"/>
  <c r="AF575" i="1" s="1"/>
  <c r="AG574" i="1"/>
  <c r="AF574" i="1" s="1"/>
  <c r="AG573" i="1"/>
  <c r="AF573" i="1" s="1"/>
  <c r="AG572" i="1"/>
  <c r="AF572" i="1" s="1"/>
  <c r="AG571" i="1"/>
  <c r="AF571" i="1" s="1"/>
  <c r="AG570" i="1"/>
  <c r="AF570" i="1" s="1"/>
  <c r="AG569" i="1"/>
  <c r="AF569" i="1" s="1"/>
  <c r="AG568" i="1"/>
  <c r="AF568" i="1" s="1"/>
  <c r="AG567" i="1"/>
  <c r="AF567" i="1" s="1"/>
  <c r="AG566" i="1"/>
  <c r="AF566" i="1" s="1"/>
  <c r="AG565" i="1"/>
  <c r="AF565" i="1" s="1"/>
  <c r="AG564" i="1"/>
  <c r="AF564" i="1" s="1"/>
  <c r="AG563" i="1"/>
  <c r="AF563" i="1" s="1"/>
  <c r="AG562" i="1"/>
  <c r="AF562" i="1" s="1"/>
  <c r="AG561" i="1"/>
  <c r="AF561" i="1" s="1"/>
  <c r="AG560" i="1"/>
  <c r="AF560" i="1" s="1"/>
  <c r="AG559" i="1"/>
  <c r="AF559" i="1" s="1"/>
  <c r="AG558" i="1"/>
  <c r="AG557" i="1"/>
  <c r="AF557" i="1" s="1"/>
  <c r="AG556" i="1"/>
  <c r="AF556" i="1" s="1"/>
  <c r="AG555" i="1"/>
  <c r="AF555" i="1" s="1"/>
  <c r="AG554" i="1"/>
  <c r="AG553" i="1"/>
  <c r="AF553" i="1" s="1"/>
  <c r="AG552" i="1"/>
  <c r="AF552" i="1" s="1"/>
  <c r="AG551" i="1"/>
  <c r="AF551" i="1" s="1"/>
  <c r="AG550" i="1"/>
  <c r="AG549" i="1"/>
  <c r="AF549" i="1" s="1"/>
  <c r="AG548" i="1"/>
  <c r="AF548" i="1" s="1"/>
  <c r="AG547" i="1"/>
  <c r="AF547" i="1" s="1"/>
  <c r="AG546" i="1"/>
  <c r="AG545" i="1"/>
  <c r="AF545" i="1" s="1"/>
  <c r="AG544" i="1"/>
  <c r="AF544" i="1" s="1"/>
  <c r="AG543" i="1"/>
  <c r="AF543" i="1" s="1"/>
  <c r="AG542" i="1"/>
  <c r="AG541" i="1"/>
  <c r="AF541" i="1" s="1"/>
  <c r="AG540" i="1"/>
  <c r="AF540" i="1" s="1"/>
  <c r="AG539" i="1"/>
  <c r="AF539" i="1" s="1"/>
  <c r="AG538" i="1"/>
  <c r="AG537" i="1"/>
  <c r="AF537" i="1" s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G610" i="1"/>
  <c r="AF610" i="1" s="1"/>
  <c r="AG609" i="1"/>
  <c r="AF609" i="1" s="1"/>
  <c r="AG608" i="1"/>
  <c r="AF608" i="1" s="1"/>
  <c r="AG607" i="1"/>
  <c r="AF607" i="1" s="1"/>
  <c r="AG606" i="1"/>
  <c r="AF606" i="1" s="1"/>
  <c r="AG605" i="1"/>
  <c r="AF605" i="1" s="1"/>
  <c r="AG604" i="1"/>
  <c r="AF604" i="1" s="1"/>
  <c r="AG603" i="1"/>
  <c r="AF603" i="1" s="1"/>
  <c r="AG602" i="1"/>
  <c r="AF602" i="1" s="1"/>
  <c r="AG601" i="1"/>
  <c r="AF601" i="1" s="1"/>
  <c r="AG600" i="1"/>
  <c r="AF600" i="1" s="1"/>
  <c r="AG599" i="1"/>
  <c r="AF599" i="1" s="1"/>
  <c r="AG598" i="1"/>
  <c r="AF598" i="1" s="1"/>
  <c r="AG597" i="1"/>
  <c r="AF597" i="1" s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678" i="1"/>
  <c r="AG696" i="1"/>
  <c r="AF696" i="1" s="1"/>
  <c r="AG695" i="1"/>
  <c r="AF695" i="1" s="1"/>
  <c r="AG694" i="1"/>
  <c r="AF694" i="1" s="1"/>
  <c r="AG693" i="1"/>
  <c r="AF693" i="1" s="1"/>
  <c r="AG692" i="1"/>
  <c r="AF692" i="1" s="1"/>
  <c r="AG691" i="1"/>
  <c r="AF691" i="1" s="1"/>
  <c r="AG690" i="1"/>
  <c r="AF690" i="1" s="1"/>
  <c r="AG689" i="1"/>
  <c r="AF689" i="1" s="1"/>
  <c r="AG688" i="1"/>
  <c r="AF688" i="1" s="1"/>
  <c r="AG687" i="1"/>
  <c r="AF687" i="1" s="1"/>
  <c r="AG686" i="1"/>
  <c r="AF686" i="1" s="1"/>
  <c r="AG685" i="1"/>
  <c r="AF685" i="1" s="1"/>
  <c r="AG684" i="1"/>
  <c r="AF684" i="1" s="1"/>
  <c r="AG683" i="1"/>
  <c r="AF683" i="1" s="1"/>
  <c r="AG682" i="1"/>
  <c r="AF682" i="1" s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S697" i="1"/>
  <c r="S696" i="1"/>
  <c r="S695" i="1"/>
  <c r="S693" i="1"/>
  <c r="S692" i="1"/>
  <c r="S691" i="1"/>
  <c r="S689" i="1"/>
  <c r="S681" i="1"/>
  <c r="Q696" i="1"/>
  <c r="Q695" i="1"/>
  <c r="Q693" i="1"/>
  <c r="Q692" i="1"/>
  <c r="Q689" i="1"/>
  <c r="Q681" i="1"/>
  <c r="O696" i="1"/>
  <c r="O695" i="1"/>
  <c r="O693" i="1"/>
  <c r="O692" i="1"/>
  <c r="O689" i="1"/>
  <c r="O681" i="1"/>
  <c r="M696" i="1"/>
  <c r="M695" i="1"/>
  <c r="M693" i="1"/>
  <c r="M689" i="1"/>
  <c r="M681" i="1"/>
  <c r="K697" i="1"/>
  <c r="K695" i="1"/>
  <c r="K689" i="1"/>
  <c r="K681" i="1"/>
  <c r="I698" i="1"/>
  <c r="I697" i="1"/>
  <c r="I695" i="1"/>
  <c r="G698" i="1"/>
  <c r="G697" i="1"/>
  <c r="G696" i="1"/>
  <c r="G695" i="1"/>
  <c r="U678" i="1"/>
  <c r="U677" i="1"/>
  <c r="U676" i="1"/>
  <c r="U675" i="1"/>
  <c r="U674" i="1"/>
  <c r="U673" i="1"/>
  <c r="U672" i="1"/>
  <c r="U671" i="1"/>
  <c r="M677" i="1"/>
  <c r="K677" i="1"/>
  <c r="I677" i="1"/>
  <c r="G677" i="1"/>
  <c r="U610" i="1"/>
  <c r="U608" i="1"/>
  <c r="U602" i="1"/>
  <c r="U601" i="1"/>
  <c r="U600" i="1"/>
  <c r="U599" i="1"/>
  <c r="U598" i="1"/>
  <c r="U597" i="1"/>
  <c r="U596" i="1"/>
  <c r="S610" i="1"/>
  <c r="S608" i="1"/>
  <c r="S602" i="1"/>
  <c r="S601" i="1"/>
  <c r="S600" i="1"/>
  <c r="S599" i="1"/>
  <c r="S598" i="1"/>
  <c r="S597" i="1"/>
  <c r="S596" i="1"/>
  <c r="Q610" i="1"/>
  <c r="Q609" i="1"/>
  <c r="Q608" i="1"/>
  <c r="Q607" i="1"/>
  <c r="Q606" i="1"/>
  <c r="Q605" i="1"/>
  <c r="Q604" i="1"/>
  <c r="Q603" i="1"/>
  <c r="O610" i="1"/>
  <c r="O609" i="1"/>
  <c r="O608" i="1"/>
  <c r="O607" i="1"/>
  <c r="O606" i="1"/>
  <c r="O605" i="1"/>
  <c r="O604" i="1"/>
  <c r="O603" i="1"/>
  <c r="M610" i="1"/>
  <c r="M609" i="1"/>
  <c r="M608" i="1"/>
  <c r="M607" i="1"/>
  <c r="M606" i="1"/>
  <c r="M605" i="1"/>
  <c r="M604" i="1"/>
  <c r="M603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AK695" i="1" l="1"/>
  <c r="AK608" i="1"/>
  <c r="AK610" i="1"/>
  <c r="AF69" i="1"/>
  <c r="AF147" i="1"/>
  <c r="AF151" i="1"/>
  <c r="AF155" i="1"/>
  <c r="AF163" i="1"/>
  <c r="AF167" i="1"/>
  <c r="AF171" i="1"/>
  <c r="AF175" i="1"/>
  <c r="AF179" i="1"/>
  <c r="AF183" i="1"/>
  <c r="AF187" i="1"/>
  <c r="AF191" i="1"/>
  <c r="AF195" i="1"/>
  <c r="AF199" i="1"/>
  <c r="AF203" i="1"/>
  <c r="AF207" i="1"/>
  <c r="AF211" i="1"/>
  <c r="AF215" i="1"/>
  <c r="AF281" i="1"/>
  <c r="AF285" i="1"/>
  <c r="AF289" i="1"/>
  <c r="AF293" i="1"/>
  <c r="AF297" i="1"/>
  <c r="AF301" i="1"/>
  <c r="AF305" i="1"/>
  <c r="AF309" i="1"/>
  <c r="AF313" i="1"/>
  <c r="AF317" i="1"/>
  <c r="AF321" i="1"/>
  <c r="AF325" i="1"/>
  <c r="AF329" i="1"/>
  <c r="AF333" i="1"/>
  <c r="AF337" i="1"/>
  <c r="AF341" i="1"/>
  <c r="AF345" i="1"/>
  <c r="AF349" i="1"/>
  <c r="AF353" i="1"/>
  <c r="AF357" i="1"/>
  <c r="AF361" i="1"/>
  <c r="AF365" i="1"/>
  <c r="AF369" i="1"/>
  <c r="AF124" i="1"/>
  <c r="AF132" i="1"/>
  <c r="AF140" i="1"/>
  <c r="AF129" i="1"/>
  <c r="AF137" i="1"/>
  <c r="AF97" i="1"/>
  <c r="AF105" i="1"/>
  <c r="AF113" i="1"/>
  <c r="AF538" i="1"/>
  <c r="AF542" i="1"/>
  <c r="AF546" i="1"/>
  <c r="AF550" i="1"/>
  <c r="AF554" i="1"/>
  <c r="AF558" i="1"/>
  <c r="U573" i="1"/>
  <c r="U571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40" i="1"/>
  <c r="S539" i="1"/>
  <c r="S538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48" i="1"/>
  <c r="Q539" i="1"/>
  <c r="Q538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48" i="1"/>
  <c r="O539" i="1"/>
  <c r="O538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48" i="1"/>
  <c r="M539" i="1"/>
  <c r="M538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40" i="1"/>
  <c r="K538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40" i="1"/>
  <c r="I538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40" i="1"/>
  <c r="G539" i="1"/>
  <c r="U504" i="1"/>
  <c r="U500" i="1"/>
  <c r="U498" i="1"/>
  <c r="U489" i="1"/>
  <c r="U487" i="1"/>
  <c r="U483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60" i="1"/>
  <c r="S458" i="1"/>
  <c r="S457" i="1"/>
  <c r="S452" i="1"/>
  <c r="S449" i="1"/>
  <c r="S448" i="1"/>
  <c r="S447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75" i="1"/>
  <c r="Q474" i="1"/>
  <c r="Q473" i="1"/>
  <c r="Q472" i="1"/>
  <c r="Q458" i="1"/>
  <c r="Q452" i="1"/>
  <c r="Q449" i="1"/>
  <c r="Q448" i="1"/>
  <c r="Q447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75" i="1"/>
  <c r="O474" i="1"/>
  <c r="O473" i="1"/>
  <c r="O472" i="1"/>
  <c r="O458" i="1"/>
  <c r="O452" i="1"/>
  <c r="O449" i="1"/>
  <c r="O448" i="1"/>
  <c r="O447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0" i="1"/>
  <c r="M479" i="1"/>
  <c r="M475" i="1"/>
  <c r="M474" i="1"/>
  <c r="M473" i="1"/>
  <c r="M472" i="1"/>
  <c r="M458" i="1"/>
  <c r="M452" i="1"/>
  <c r="M449" i="1"/>
  <c r="M448" i="1"/>
  <c r="M447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52" i="1"/>
  <c r="K449" i="1"/>
  <c r="K448" i="1"/>
  <c r="K447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63" i="1"/>
  <c r="I458" i="1"/>
  <c r="I452" i="1"/>
  <c r="I449" i="1"/>
  <c r="I448" i="1"/>
  <c r="I447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52" i="1"/>
  <c r="G449" i="1"/>
  <c r="U425" i="1"/>
  <c r="U424" i="1"/>
  <c r="U421" i="1"/>
  <c r="U420" i="1"/>
  <c r="U419" i="1"/>
  <c r="U418" i="1"/>
  <c r="U417" i="1"/>
  <c r="U416" i="1"/>
  <c r="U415" i="1"/>
  <c r="U414" i="1"/>
  <c r="U413" i="1"/>
  <c r="U412" i="1"/>
  <c r="U411" i="1"/>
  <c r="AK573" i="1" l="1"/>
  <c r="AK487" i="1"/>
  <c r="AK449" i="1"/>
  <c r="AK489" i="1"/>
  <c r="AK571" i="1"/>
  <c r="AK483" i="1"/>
  <c r="AK452" i="1"/>
  <c r="S434" i="1"/>
  <c r="S433" i="1"/>
  <c r="S432" i="1"/>
  <c r="S431" i="1"/>
  <c r="S430" i="1"/>
  <c r="S429" i="1"/>
  <c r="S428" i="1"/>
  <c r="S427" i="1"/>
  <c r="S426" i="1"/>
  <c r="S425" i="1"/>
  <c r="S421" i="1"/>
  <c r="S420" i="1"/>
  <c r="S412" i="1"/>
  <c r="Q434" i="1"/>
  <c r="Q433" i="1"/>
  <c r="Q432" i="1"/>
  <c r="Q431" i="1"/>
  <c r="Q430" i="1"/>
  <c r="Q429" i="1"/>
  <c r="Q428" i="1"/>
  <c r="Q427" i="1"/>
  <c r="Q426" i="1"/>
  <c r="Q425" i="1"/>
  <c r="Q423" i="1"/>
  <c r="Q422" i="1"/>
  <c r="Q420" i="1"/>
  <c r="Q412" i="1"/>
  <c r="O434" i="1"/>
  <c r="O433" i="1"/>
  <c r="O432" i="1"/>
  <c r="O431" i="1"/>
  <c r="O430" i="1"/>
  <c r="O429" i="1"/>
  <c r="O428" i="1"/>
  <c r="O427" i="1"/>
  <c r="O426" i="1"/>
  <c r="O425" i="1"/>
  <c r="O423" i="1"/>
  <c r="O422" i="1"/>
  <c r="O420" i="1"/>
  <c r="O412" i="1"/>
  <c r="M434" i="1"/>
  <c r="M433" i="1"/>
  <c r="M432" i="1"/>
  <c r="M431" i="1"/>
  <c r="M430" i="1"/>
  <c r="M429" i="1"/>
  <c r="M428" i="1"/>
  <c r="M427" i="1"/>
  <c r="M426" i="1"/>
  <c r="M425" i="1"/>
  <c r="M423" i="1"/>
  <c r="M422" i="1"/>
  <c r="M420" i="1"/>
  <c r="M412" i="1"/>
  <c r="K434" i="1"/>
  <c r="K433" i="1"/>
  <c r="K432" i="1"/>
  <c r="K431" i="1"/>
  <c r="K430" i="1"/>
  <c r="K429" i="1"/>
  <c r="K428" i="1"/>
  <c r="K427" i="1"/>
  <c r="K426" i="1"/>
  <c r="K425" i="1"/>
  <c r="K423" i="1"/>
  <c r="K422" i="1"/>
  <c r="K421" i="1"/>
  <c r="K412" i="1"/>
  <c r="I434" i="1"/>
  <c r="I433" i="1"/>
  <c r="I432" i="1"/>
  <c r="I431" i="1"/>
  <c r="I430" i="1"/>
  <c r="I429" i="1"/>
  <c r="I428" i="1"/>
  <c r="I427" i="1"/>
  <c r="I426" i="1"/>
  <c r="I425" i="1"/>
  <c r="I423" i="1"/>
  <c r="I422" i="1"/>
  <c r="I421" i="1"/>
  <c r="I412" i="1"/>
  <c r="G434" i="1"/>
  <c r="G433" i="1"/>
  <c r="G432" i="1"/>
  <c r="G431" i="1"/>
  <c r="G430" i="1"/>
  <c r="G429" i="1"/>
  <c r="G428" i="1"/>
  <c r="G427" i="1"/>
  <c r="G426" i="1"/>
  <c r="G425" i="1"/>
  <c r="AK425" i="1" s="1"/>
  <c r="G423" i="1"/>
  <c r="G422" i="1"/>
  <c r="G421" i="1"/>
  <c r="G420" i="1"/>
  <c r="G412" i="1"/>
  <c r="AK412" i="1" s="1"/>
  <c r="U370" i="1"/>
  <c r="U369" i="1"/>
  <c r="U362" i="1"/>
  <c r="U361" i="1"/>
  <c r="U360" i="1"/>
  <c r="U359" i="1"/>
  <c r="U358" i="1"/>
  <c r="U357" i="1"/>
  <c r="U355" i="1"/>
  <c r="U353" i="1"/>
  <c r="U351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1" i="1"/>
  <c r="U327" i="1"/>
  <c r="U312" i="1"/>
  <c r="U309" i="1"/>
  <c r="U306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S372" i="1"/>
  <c r="S371" i="1"/>
  <c r="S367" i="1"/>
  <c r="S366" i="1"/>
  <c r="S365" i="1"/>
  <c r="S364" i="1"/>
  <c r="S361" i="1"/>
  <c r="S360" i="1"/>
  <c r="S356" i="1"/>
  <c r="S354" i="1"/>
  <c r="S352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4" i="1"/>
  <c r="S303" i="1"/>
  <c r="S295" i="1"/>
  <c r="S287" i="1"/>
  <c r="S286" i="1"/>
  <c r="S285" i="1"/>
  <c r="S284" i="1"/>
  <c r="Q372" i="1"/>
  <c r="Q371" i="1"/>
  <c r="Q368" i="1"/>
  <c r="Q367" i="1"/>
  <c r="Q366" i="1"/>
  <c r="Q365" i="1"/>
  <c r="Q364" i="1"/>
  <c r="Q363" i="1"/>
  <c r="Q360" i="1"/>
  <c r="Q356" i="1"/>
  <c r="Q354" i="1"/>
  <c r="Q352" i="1"/>
  <c r="Q350" i="1"/>
  <c r="Q349" i="1"/>
  <c r="Q348" i="1"/>
  <c r="Q347" i="1"/>
  <c r="Q346" i="1"/>
  <c r="Q345" i="1"/>
  <c r="Q343" i="1"/>
  <c r="Q342" i="1"/>
  <c r="Q341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5" i="1"/>
  <c r="Q303" i="1"/>
  <c r="Q295" i="1"/>
  <c r="Q294" i="1"/>
  <c r="Q287" i="1"/>
  <c r="Q286" i="1"/>
  <c r="Q285" i="1"/>
  <c r="Q284" i="1"/>
  <c r="O372" i="1"/>
  <c r="O371" i="1"/>
  <c r="O368" i="1"/>
  <c r="O367" i="1"/>
  <c r="O366" i="1"/>
  <c r="O365" i="1"/>
  <c r="O364" i="1"/>
  <c r="O363" i="1"/>
  <c r="O360" i="1"/>
  <c r="O356" i="1"/>
  <c r="O354" i="1"/>
  <c r="O352" i="1"/>
  <c r="O350" i="1"/>
  <c r="O349" i="1"/>
  <c r="O348" i="1"/>
  <c r="O347" i="1"/>
  <c r="O346" i="1"/>
  <c r="O345" i="1"/>
  <c r="O343" i="1"/>
  <c r="O342" i="1"/>
  <c r="O341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5" i="1"/>
  <c r="O303" i="1"/>
  <c r="O295" i="1"/>
  <c r="O294" i="1"/>
  <c r="O287" i="1"/>
  <c r="O286" i="1"/>
  <c r="O285" i="1"/>
  <c r="O284" i="1"/>
  <c r="M372" i="1"/>
  <c r="M371" i="1"/>
  <c r="M368" i="1"/>
  <c r="M367" i="1"/>
  <c r="M366" i="1"/>
  <c r="M365" i="1"/>
  <c r="M364" i="1"/>
  <c r="M363" i="1"/>
  <c r="M360" i="1"/>
  <c r="M356" i="1"/>
  <c r="M354" i="1"/>
  <c r="M352" i="1"/>
  <c r="M350" i="1"/>
  <c r="M349" i="1"/>
  <c r="M348" i="1"/>
  <c r="M347" i="1"/>
  <c r="M346" i="1"/>
  <c r="M345" i="1"/>
  <c r="M343" i="1"/>
  <c r="M342" i="1"/>
  <c r="M341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5" i="1"/>
  <c r="M303" i="1"/>
  <c r="M295" i="1"/>
  <c r="M294" i="1"/>
  <c r="M287" i="1"/>
  <c r="M286" i="1"/>
  <c r="M285" i="1"/>
  <c r="M284" i="1"/>
  <c r="K372" i="1"/>
  <c r="K371" i="1"/>
  <c r="K368" i="1"/>
  <c r="K367" i="1"/>
  <c r="K366" i="1"/>
  <c r="K365" i="1"/>
  <c r="K364" i="1"/>
  <c r="K363" i="1"/>
  <c r="K361" i="1"/>
  <c r="K356" i="1"/>
  <c r="K354" i="1"/>
  <c r="K352" i="1"/>
  <c r="K350" i="1"/>
  <c r="K349" i="1"/>
  <c r="K344" i="1"/>
  <c r="K341" i="1"/>
  <c r="K340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5" i="1"/>
  <c r="K304" i="1"/>
  <c r="K295" i="1"/>
  <c r="K287" i="1"/>
  <c r="K286" i="1"/>
  <c r="K285" i="1"/>
  <c r="K284" i="1"/>
  <c r="I372" i="1"/>
  <c r="I371" i="1"/>
  <c r="I368" i="1"/>
  <c r="I367" i="1"/>
  <c r="I366" i="1"/>
  <c r="I365" i="1"/>
  <c r="I364" i="1"/>
  <c r="I363" i="1"/>
  <c r="I361" i="1"/>
  <c r="I356" i="1"/>
  <c r="I354" i="1"/>
  <c r="I352" i="1"/>
  <c r="I350" i="1"/>
  <c r="I349" i="1"/>
  <c r="I344" i="1"/>
  <c r="I340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296" i="1"/>
  <c r="I288" i="1"/>
  <c r="I285" i="1"/>
  <c r="G372" i="1"/>
  <c r="G371" i="1"/>
  <c r="G368" i="1"/>
  <c r="G367" i="1"/>
  <c r="G366" i="1"/>
  <c r="G365" i="1"/>
  <c r="G364" i="1"/>
  <c r="G363" i="1"/>
  <c r="G361" i="1"/>
  <c r="G360" i="1"/>
  <c r="G356" i="1"/>
  <c r="G354" i="1"/>
  <c r="G352" i="1"/>
  <c r="G350" i="1"/>
  <c r="G349" i="1"/>
  <c r="G346" i="1"/>
  <c r="G345" i="1"/>
  <c r="G344" i="1"/>
  <c r="G340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5" i="1"/>
  <c r="G304" i="1"/>
  <c r="G303" i="1"/>
  <c r="G296" i="1"/>
  <c r="G288" i="1"/>
  <c r="G285" i="1"/>
  <c r="G284" i="1"/>
  <c r="T160" i="1"/>
  <c r="AG160" i="1" s="1"/>
  <c r="AF160" i="1" s="1"/>
  <c r="T159" i="1"/>
  <c r="AG159" i="1" s="1"/>
  <c r="AF159" i="1" s="1"/>
  <c r="R160" i="1"/>
  <c r="R159" i="1"/>
  <c r="P160" i="1"/>
  <c r="P159" i="1"/>
  <c r="N160" i="1"/>
  <c r="N159" i="1"/>
  <c r="L160" i="1"/>
  <c r="L159" i="1"/>
  <c r="J160" i="1"/>
  <c r="J159" i="1"/>
  <c r="H160" i="1"/>
  <c r="H159" i="1"/>
  <c r="F160" i="1"/>
  <c r="F159" i="1"/>
  <c r="U216" i="1"/>
  <c r="U214" i="1"/>
  <c r="U213" i="1"/>
  <c r="U209" i="1"/>
  <c r="U208" i="1"/>
  <c r="U207" i="1"/>
  <c r="U202" i="1"/>
  <c r="U201" i="1"/>
  <c r="U200" i="1"/>
  <c r="U199" i="1"/>
  <c r="U196" i="1"/>
  <c r="U194" i="1"/>
  <c r="U193" i="1"/>
  <c r="U192" i="1"/>
  <c r="U191" i="1"/>
  <c r="U187" i="1"/>
  <c r="U185" i="1"/>
  <c r="U184" i="1"/>
  <c r="U182" i="1"/>
  <c r="U181" i="1"/>
  <c r="U180" i="1"/>
  <c r="U179" i="1"/>
  <c r="U177" i="1"/>
  <c r="U172" i="1"/>
  <c r="U171" i="1"/>
  <c r="U170" i="1"/>
  <c r="U169" i="1"/>
  <c r="U168" i="1"/>
  <c r="U167" i="1"/>
  <c r="U166" i="1"/>
  <c r="U162" i="1"/>
  <c r="U159" i="1"/>
  <c r="U158" i="1"/>
  <c r="U157" i="1"/>
  <c r="U156" i="1"/>
  <c r="U155" i="1"/>
  <c r="U154" i="1"/>
  <c r="U152" i="1"/>
  <c r="U151" i="1"/>
  <c r="U148" i="1"/>
  <c r="U138" i="1"/>
  <c r="U135" i="1"/>
  <c r="U132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06" i="1"/>
  <c r="U99" i="1"/>
  <c r="U96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S217" i="1"/>
  <c r="S216" i="1"/>
  <c r="S215" i="1"/>
  <c r="S212" i="1"/>
  <c r="S211" i="1"/>
  <c r="S210" i="1"/>
  <c r="S206" i="1"/>
  <c r="S205" i="1"/>
  <c r="S204" i="1"/>
  <c r="S201" i="1"/>
  <c r="S200" i="1"/>
  <c r="S198" i="1"/>
  <c r="S197" i="1"/>
  <c r="S196" i="1"/>
  <c r="S195" i="1"/>
  <c r="S190" i="1"/>
  <c r="S189" i="1"/>
  <c r="S188" i="1"/>
  <c r="S185" i="1"/>
  <c r="S184" i="1"/>
  <c r="S182" i="1"/>
  <c r="S181" i="1"/>
  <c r="S178" i="1"/>
  <c r="S177" i="1"/>
  <c r="S176" i="1"/>
  <c r="S175" i="1"/>
  <c r="S174" i="1"/>
  <c r="S173" i="1"/>
  <c r="S172" i="1"/>
  <c r="S165" i="1"/>
  <c r="S164" i="1"/>
  <c r="S163" i="1"/>
  <c r="S162" i="1"/>
  <c r="S161" i="1"/>
  <c r="S160" i="1"/>
  <c r="S155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28" i="1"/>
  <c r="S127" i="1"/>
  <c r="S126" i="1"/>
  <c r="S124" i="1"/>
  <c r="S123" i="1"/>
  <c r="S122" i="1"/>
  <c r="S121" i="1"/>
  <c r="S117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3" i="1"/>
  <c r="S92" i="1"/>
  <c r="S89" i="1"/>
  <c r="S88" i="1"/>
  <c r="S86" i="1"/>
  <c r="S84" i="1"/>
  <c r="Q217" i="1"/>
  <c r="Q216" i="1"/>
  <c r="Q215" i="1"/>
  <c r="Q212" i="1"/>
  <c r="Q211" i="1"/>
  <c r="Q210" i="1"/>
  <c r="Q206" i="1"/>
  <c r="Q205" i="1"/>
  <c r="Q204" i="1"/>
  <c r="Q203" i="1"/>
  <c r="Q200" i="1"/>
  <c r="Q198" i="1"/>
  <c r="Q197" i="1"/>
  <c r="Q196" i="1"/>
  <c r="Q195" i="1"/>
  <c r="Q190" i="1"/>
  <c r="Q189" i="1"/>
  <c r="Q188" i="1"/>
  <c r="Q186" i="1"/>
  <c r="Q184" i="1"/>
  <c r="Q183" i="1"/>
  <c r="Q181" i="1"/>
  <c r="Q178" i="1"/>
  <c r="Q177" i="1"/>
  <c r="Q176" i="1"/>
  <c r="Q175" i="1"/>
  <c r="Q174" i="1"/>
  <c r="Q173" i="1"/>
  <c r="Q172" i="1"/>
  <c r="Q165" i="1"/>
  <c r="Q164" i="1"/>
  <c r="Q163" i="1"/>
  <c r="Q162" i="1"/>
  <c r="Q161" i="1"/>
  <c r="Q160" i="1"/>
  <c r="Q155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7" i="1"/>
  <c r="Q124" i="1"/>
  <c r="Q121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89" i="1"/>
  <c r="Q88" i="1"/>
  <c r="Q84" i="1"/>
  <c r="Q82" i="1"/>
  <c r="O217" i="1"/>
  <c r="O216" i="1"/>
  <c r="O215" i="1"/>
  <c r="O212" i="1"/>
  <c r="O211" i="1"/>
  <c r="O210" i="1"/>
  <c r="O206" i="1"/>
  <c r="O205" i="1"/>
  <c r="O204" i="1"/>
  <c r="O203" i="1"/>
  <c r="O200" i="1"/>
  <c r="O198" i="1"/>
  <c r="O197" i="1"/>
  <c r="O196" i="1"/>
  <c r="O195" i="1"/>
  <c r="O190" i="1"/>
  <c r="O189" i="1"/>
  <c r="O188" i="1"/>
  <c r="O186" i="1"/>
  <c r="O184" i="1"/>
  <c r="O183" i="1"/>
  <c r="O181" i="1"/>
  <c r="O178" i="1"/>
  <c r="O177" i="1"/>
  <c r="O176" i="1"/>
  <c r="O175" i="1"/>
  <c r="O174" i="1"/>
  <c r="O173" i="1"/>
  <c r="O165" i="1"/>
  <c r="O164" i="1"/>
  <c r="O163" i="1"/>
  <c r="O162" i="1"/>
  <c r="O161" i="1"/>
  <c r="O160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4" i="1"/>
  <c r="O121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89" i="1"/>
  <c r="O84" i="1"/>
  <c r="O82" i="1"/>
  <c r="M217" i="1"/>
  <c r="M216" i="1"/>
  <c r="M215" i="1"/>
  <c r="M212" i="1"/>
  <c r="M211" i="1"/>
  <c r="M210" i="1"/>
  <c r="M206" i="1"/>
  <c r="M205" i="1"/>
  <c r="M204" i="1"/>
  <c r="M203" i="1"/>
  <c r="M200" i="1"/>
  <c r="M198" i="1"/>
  <c r="M197" i="1"/>
  <c r="M196" i="1"/>
  <c r="M195" i="1"/>
  <c r="M190" i="1"/>
  <c r="M189" i="1"/>
  <c r="M188" i="1"/>
  <c r="M186" i="1"/>
  <c r="M184" i="1"/>
  <c r="M183" i="1"/>
  <c r="M181" i="1"/>
  <c r="M178" i="1"/>
  <c r="M177" i="1"/>
  <c r="M176" i="1"/>
  <c r="M175" i="1"/>
  <c r="M174" i="1"/>
  <c r="M173" i="1"/>
  <c r="M165" i="1"/>
  <c r="M164" i="1"/>
  <c r="M163" i="1"/>
  <c r="M162" i="1"/>
  <c r="M161" i="1"/>
  <c r="M160" i="1"/>
  <c r="M155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3" i="1"/>
  <c r="M121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3" i="1"/>
  <c r="M92" i="1"/>
  <c r="M89" i="1"/>
  <c r="M86" i="1"/>
  <c r="M84" i="1"/>
  <c r="M82" i="1"/>
  <c r="K217" i="1"/>
  <c r="K216" i="1"/>
  <c r="K215" i="1"/>
  <c r="K212" i="1"/>
  <c r="K211" i="1"/>
  <c r="K210" i="1"/>
  <c r="K206" i="1"/>
  <c r="K205" i="1"/>
  <c r="K204" i="1"/>
  <c r="K203" i="1"/>
  <c r="K201" i="1"/>
  <c r="K198" i="1"/>
  <c r="K197" i="1"/>
  <c r="K196" i="1"/>
  <c r="K195" i="1"/>
  <c r="K190" i="1"/>
  <c r="K189" i="1"/>
  <c r="K188" i="1"/>
  <c r="K186" i="1"/>
  <c r="K185" i="1"/>
  <c r="K183" i="1"/>
  <c r="K182" i="1"/>
  <c r="K178" i="1"/>
  <c r="K177" i="1"/>
  <c r="K176" i="1"/>
  <c r="K175" i="1"/>
  <c r="K174" i="1"/>
  <c r="K173" i="1"/>
  <c r="K165" i="1"/>
  <c r="K164" i="1"/>
  <c r="K163" i="1"/>
  <c r="K162" i="1"/>
  <c r="K161" i="1"/>
  <c r="K160" i="1"/>
  <c r="K155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3" i="1"/>
  <c r="K122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3" i="1"/>
  <c r="K92" i="1"/>
  <c r="K87" i="1"/>
  <c r="K86" i="1"/>
  <c r="K84" i="1"/>
  <c r="I217" i="1"/>
  <c r="I216" i="1"/>
  <c r="I215" i="1"/>
  <c r="I212" i="1"/>
  <c r="I211" i="1"/>
  <c r="I210" i="1"/>
  <c r="I206" i="1"/>
  <c r="I205" i="1"/>
  <c r="I204" i="1"/>
  <c r="I203" i="1"/>
  <c r="I201" i="1"/>
  <c r="I198" i="1"/>
  <c r="I197" i="1"/>
  <c r="I196" i="1"/>
  <c r="I195" i="1"/>
  <c r="I190" i="1"/>
  <c r="I189" i="1"/>
  <c r="I188" i="1"/>
  <c r="I186" i="1"/>
  <c r="I185" i="1"/>
  <c r="I183" i="1"/>
  <c r="I182" i="1"/>
  <c r="I178" i="1"/>
  <c r="I177" i="1"/>
  <c r="I176" i="1"/>
  <c r="I175" i="1"/>
  <c r="I174" i="1"/>
  <c r="I173" i="1"/>
  <c r="I165" i="1"/>
  <c r="I164" i="1"/>
  <c r="I163" i="1"/>
  <c r="I162" i="1"/>
  <c r="I161" i="1"/>
  <c r="I160" i="1"/>
  <c r="I155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3" i="1"/>
  <c r="I122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3" i="1"/>
  <c r="I92" i="1"/>
  <c r="I87" i="1"/>
  <c r="I86" i="1"/>
  <c r="I84" i="1"/>
  <c r="G217" i="1"/>
  <c r="G216" i="1"/>
  <c r="G215" i="1"/>
  <c r="G212" i="1"/>
  <c r="G211" i="1"/>
  <c r="G210" i="1"/>
  <c r="G206" i="1"/>
  <c r="G205" i="1"/>
  <c r="G204" i="1"/>
  <c r="G203" i="1"/>
  <c r="G201" i="1"/>
  <c r="G200" i="1"/>
  <c r="G198" i="1"/>
  <c r="G197" i="1"/>
  <c r="G196" i="1"/>
  <c r="G195" i="1"/>
  <c r="G190" i="1"/>
  <c r="G189" i="1"/>
  <c r="G188" i="1"/>
  <c r="G186" i="1"/>
  <c r="G185" i="1"/>
  <c r="G184" i="1"/>
  <c r="G183" i="1"/>
  <c r="G182" i="1"/>
  <c r="G181" i="1"/>
  <c r="G178" i="1"/>
  <c r="G177" i="1"/>
  <c r="G176" i="1"/>
  <c r="G175" i="1"/>
  <c r="G174" i="1"/>
  <c r="G173" i="1"/>
  <c r="G171" i="1"/>
  <c r="G165" i="1"/>
  <c r="G164" i="1"/>
  <c r="G163" i="1"/>
  <c r="G162" i="1"/>
  <c r="G161" i="1"/>
  <c r="G160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3" i="1"/>
  <c r="G122" i="1"/>
  <c r="G121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86" i="1"/>
  <c r="G84" i="1"/>
  <c r="U67" i="1"/>
  <c r="U66" i="1"/>
  <c r="U62" i="1"/>
  <c r="U61" i="1"/>
  <c r="U60" i="1"/>
  <c r="U59" i="1"/>
  <c r="S69" i="1"/>
  <c r="S68" i="1"/>
  <c r="S64" i="1"/>
  <c r="S63" i="1"/>
  <c r="S62" i="1"/>
  <c r="S61" i="1"/>
  <c r="Q69" i="1"/>
  <c r="Q68" i="1"/>
  <c r="Q65" i="1"/>
  <c r="Q64" i="1"/>
  <c r="Q63" i="1"/>
  <c r="Q61" i="1"/>
  <c r="O69" i="1"/>
  <c r="O68" i="1"/>
  <c r="O65" i="1"/>
  <c r="O64" i="1"/>
  <c r="O63" i="1"/>
  <c r="O61" i="1"/>
  <c r="M69" i="1"/>
  <c r="M68" i="1"/>
  <c r="M65" i="1"/>
  <c r="M64" i="1"/>
  <c r="M63" i="1"/>
  <c r="M61" i="1"/>
  <c r="K69" i="1"/>
  <c r="K68" i="1"/>
  <c r="K65" i="1"/>
  <c r="K64" i="1"/>
  <c r="K63" i="1"/>
  <c r="K62" i="1"/>
  <c r="I69" i="1"/>
  <c r="I68" i="1"/>
  <c r="I65" i="1"/>
  <c r="I64" i="1"/>
  <c r="I63" i="1"/>
  <c r="I62" i="1"/>
  <c r="G69" i="1"/>
  <c r="G68" i="1"/>
  <c r="G65" i="1"/>
  <c r="G64" i="1"/>
  <c r="G63" i="1"/>
  <c r="G62" i="1"/>
  <c r="G61" i="1"/>
  <c r="AG63" i="1"/>
  <c r="AF63" i="1" s="1"/>
  <c r="AD63" i="1"/>
  <c r="F67" i="2"/>
  <c r="G67" i="2"/>
  <c r="G66" i="1" s="1"/>
  <c r="H67" i="2"/>
  <c r="I66" i="1" s="1"/>
  <c r="I67" i="2"/>
  <c r="K66" i="1" s="1"/>
  <c r="J67" i="2"/>
  <c r="M66" i="1" s="1"/>
  <c r="K67" i="2"/>
  <c r="O66" i="1" s="1"/>
  <c r="L67" i="2"/>
  <c r="Q66" i="1" s="1"/>
  <c r="M67" i="2"/>
  <c r="S66" i="1" s="1"/>
  <c r="AK177" i="1" l="1"/>
  <c r="AK216" i="1"/>
  <c r="AK331" i="1"/>
  <c r="AK135" i="1"/>
  <c r="AK99" i="1"/>
  <c r="AK152" i="1"/>
  <c r="AK285" i="1"/>
  <c r="AK309" i="1"/>
  <c r="AK106" i="1"/>
  <c r="AK151" i="1"/>
  <c r="AK196" i="1"/>
  <c r="AK138" i="1"/>
  <c r="AK327" i="1"/>
  <c r="AK335" i="1"/>
  <c r="AK312" i="1"/>
  <c r="AK336" i="1"/>
  <c r="AK66" i="1"/>
  <c r="AK132" i="1"/>
  <c r="AK148" i="1"/>
  <c r="AK162" i="1"/>
  <c r="AK337" i="1"/>
  <c r="AD24" i="1"/>
  <c r="AG62" i="1"/>
  <c r="AF62" i="1" s="1"/>
  <c r="AG61" i="1"/>
  <c r="AG60" i="1"/>
  <c r="AF60" i="1" s="1"/>
  <c r="AG59" i="1"/>
  <c r="AF59" i="1" s="1"/>
  <c r="AD62" i="1"/>
  <c r="AD61" i="1"/>
  <c r="AD60" i="1"/>
  <c r="AD59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U47" i="1"/>
  <c r="U41" i="1"/>
  <c r="U37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S46" i="1"/>
  <c r="S44" i="1"/>
  <c r="S43" i="1"/>
  <c r="S42" i="1"/>
  <c r="S41" i="1"/>
  <c r="S40" i="1"/>
  <c r="S39" i="1"/>
  <c r="S38" i="1"/>
  <c r="S37" i="1"/>
  <c r="S36" i="1"/>
  <c r="S35" i="1"/>
  <c r="S34" i="1"/>
  <c r="S32" i="1"/>
  <c r="S22" i="1"/>
  <c r="S21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22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22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2" i="1"/>
  <c r="M22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2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23" i="1"/>
  <c r="I22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23" i="1"/>
  <c r="G22" i="1"/>
  <c r="T47" i="1"/>
  <c r="AG47" i="1" s="1"/>
  <c r="AF47" i="1" s="1"/>
  <c r="T46" i="1"/>
  <c r="AG46" i="1" s="1"/>
  <c r="AF46" i="1" s="1"/>
  <c r="T45" i="1"/>
  <c r="AG45" i="1" s="1"/>
  <c r="AF45" i="1" s="1"/>
  <c r="T44" i="1"/>
  <c r="AG44" i="1" s="1"/>
  <c r="AF44" i="1" s="1"/>
  <c r="T43" i="1"/>
  <c r="AG43" i="1" s="1"/>
  <c r="AF43" i="1" s="1"/>
  <c r="T42" i="1"/>
  <c r="AG42" i="1" s="1"/>
  <c r="AF42" i="1" s="1"/>
  <c r="T41" i="1"/>
  <c r="AG41" i="1" s="1"/>
  <c r="AF41" i="1" s="1"/>
  <c r="T40" i="1"/>
  <c r="AG40" i="1" s="1"/>
  <c r="AF40" i="1" s="1"/>
  <c r="T39" i="1"/>
  <c r="AG39" i="1" s="1"/>
  <c r="AF39" i="1" s="1"/>
  <c r="T38" i="1"/>
  <c r="AG38" i="1" s="1"/>
  <c r="AF38" i="1" s="1"/>
  <c r="T37" i="1"/>
  <c r="AG37" i="1" s="1"/>
  <c r="AF37" i="1" s="1"/>
  <c r="T36" i="1"/>
  <c r="AG36" i="1" s="1"/>
  <c r="T35" i="1"/>
  <c r="AG35" i="1" s="1"/>
  <c r="AF35" i="1" s="1"/>
  <c r="T34" i="1"/>
  <c r="AG34" i="1" s="1"/>
  <c r="AF34" i="1" s="1"/>
  <c r="T33" i="1"/>
  <c r="AG33" i="1" s="1"/>
  <c r="AF33" i="1" s="1"/>
  <c r="T32" i="1"/>
  <c r="AG32" i="1" s="1"/>
  <c r="AF32" i="1" s="1"/>
  <c r="T31" i="1"/>
  <c r="AG31" i="1" s="1"/>
  <c r="AF31" i="1" s="1"/>
  <c r="T30" i="1"/>
  <c r="AG30" i="1" s="1"/>
  <c r="AF30" i="1" s="1"/>
  <c r="T29" i="1"/>
  <c r="AG29" i="1" s="1"/>
  <c r="AF29" i="1" s="1"/>
  <c r="T28" i="1"/>
  <c r="AG28" i="1" s="1"/>
  <c r="AF28" i="1" s="1"/>
  <c r="T27" i="1"/>
  <c r="AG27" i="1" s="1"/>
  <c r="AF27" i="1" s="1"/>
  <c r="T26" i="1"/>
  <c r="T25" i="1"/>
  <c r="T24" i="1"/>
  <c r="AG24" i="1" s="1"/>
  <c r="AF24" i="1" s="1"/>
  <c r="T23" i="1"/>
  <c r="T22" i="1"/>
  <c r="T21" i="1"/>
  <c r="T20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M573" i="2"/>
  <c r="S699" i="1" s="1"/>
  <c r="L573" i="2"/>
  <c r="Q699" i="1" s="1"/>
  <c r="K573" i="2"/>
  <c r="O699" i="1" s="1"/>
  <c r="J573" i="2"/>
  <c r="M699" i="1" s="1"/>
  <c r="I573" i="2"/>
  <c r="K699" i="1" s="1"/>
  <c r="H573" i="2"/>
  <c r="I699" i="1" s="1"/>
  <c r="G573" i="2"/>
  <c r="G699" i="1" s="1"/>
  <c r="F573" i="2"/>
  <c r="S572" i="2"/>
  <c r="F572" i="2" s="1"/>
  <c r="M572" i="2"/>
  <c r="S698" i="1" s="1"/>
  <c r="L572" i="2"/>
  <c r="Q698" i="1" s="1"/>
  <c r="K572" i="2"/>
  <c r="O698" i="1" s="1"/>
  <c r="J572" i="2"/>
  <c r="M698" i="1" s="1"/>
  <c r="I572" i="2"/>
  <c r="K698" i="1" s="1"/>
  <c r="S571" i="2"/>
  <c r="F571" i="2" s="1"/>
  <c r="L571" i="2"/>
  <c r="Q697" i="1" s="1"/>
  <c r="K571" i="2"/>
  <c r="O697" i="1" s="1"/>
  <c r="J571" i="2"/>
  <c r="M697" i="1" s="1"/>
  <c r="S570" i="2"/>
  <c r="F570" i="2" s="1"/>
  <c r="I570" i="2"/>
  <c r="K696" i="1" s="1"/>
  <c r="H570" i="2"/>
  <c r="I696" i="1" s="1"/>
  <c r="F569" i="2"/>
  <c r="M568" i="2"/>
  <c r="S694" i="1" s="1"/>
  <c r="L568" i="2"/>
  <c r="Q694" i="1" s="1"/>
  <c r="K568" i="2"/>
  <c r="O694" i="1" s="1"/>
  <c r="J568" i="2"/>
  <c r="M694" i="1" s="1"/>
  <c r="I568" i="2"/>
  <c r="K694" i="1" s="1"/>
  <c r="H568" i="2"/>
  <c r="I694" i="1" s="1"/>
  <c r="G568" i="2"/>
  <c r="G694" i="1" s="1"/>
  <c r="F568" i="2"/>
  <c r="S567" i="2"/>
  <c r="F567" i="2" s="1"/>
  <c r="I567" i="2"/>
  <c r="K693" i="1" s="1"/>
  <c r="H567" i="2"/>
  <c r="I693" i="1" s="1"/>
  <c r="G567" i="2"/>
  <c r="G693" i="1" s="1"/>
  <c r="AK693" i="1" s="1"/>
  <c r="S566" i="2"/>
  <c r="F566" i="2" s="1"/>
  <c r="J566" i="2"/>
  <c r="M692" i="1" s="1"/>
  <c r="I566" i="2"/>
  <c r="K692" i="1" s="1"/>
  <c r="H566" i="2"/>
  <c r="I692" i="1" s="1"/>
  <c r="G566" i="2"/>
  <c r="G692" i="1" s="1"/>
  <c r="S565" i="2"/>
  <c r="F565" i="2" s="1"/>
  <c r="L565" i="2"/>
  <c r="Q691" i="1" s="1"/>
  <c r="K565" i="2"/>
  <c r="O691" i="1" s="1"/>
  <c r="J565" i="2"/>
  <c r="M691" i="1" s="1"/>
  <c r="I565" i="2"/>
  <c r="K691" i="1" s="1"/>
  <c r="H565" i="2"/>
  <c r="I691" i="1" s="1"/>
  <c r="G565" i="2"/>
  <c r="G691" i="1" s="1"/>
  <c r="M564" i="2"/>
  <c r="S690" i="1" s="1"/>
  <c r="L564" i="2"/>
  <c r="Q690" i="1" s="1"/>
  <c r="K564" i="2"/>
  <c r="O690" i="1" s="1"/>
  <c r="J564" i="2"/>
  <c r="M690" i="1" s="1"/>
  <c r="I564" i="2"/>
  <c r="K690" i="1" s="1"/>
  <c r="H564" i="2"/>
  <c r="I690" i="1" s="1"/>
  <c r="G564" i="2"/>
  <c r="G690" i="1" s="1"/>
  <c r="F564" i="2"/>
  <c r="S563" i="2"/>
  <c r="F563" i="2" s="1"/>
  <c r="H563" i="2"/>
  <c r="I689" i="1" s="1"/>
  <c r="G563" i="2"/>
  <c r="G689" i="1" s="1"/>
  <c r="AK689" i="1" s="1"/>
  <c r="M562" i="2"/>
  <c r="S688" i="1" s="1"/>
  <c r="L562" i="2"/>
  <c r="Q688" i="1" s="1"/>
  <c r="K562" i="2"/>
  <c r="O688" i="1" s="1"/>
  <c r="J562" i="2"/>
  <c r="M688" i="1" s="1"/>
  <c r="I562" i="2"/>
  <c r="K688" i="1" s="1"/>
  <c r="H562" i="2"/>
  <c r="I688" i="1" s="1"/>
  <c r="G562" i="2"/>
  <c r="G688" i="1" s="1"/>
  <c r="F562" i="2"/>
  <c r="M561" i="2"/>
  <c r="S687" i="1" s="1"/>
  <c r="L561" i="2"/>
  <c r="Q687" i="1" s="1"/>
  <c r="K561" i="2"/>
  <c r="O687" i="1" s="1"/>
  <c r="J561" i="2"/>
  <c r="M687" i="1" s="1"/>
  <c r="I561" i="2"/>
  <c r="K687" i="1" s="1"/>
  <c r="H561" i="2"/>
  <c r="I687" i="1" s="1"/>
  <c r="G561" i="2"/>
  <c r="G687" i="1" s="1"/>
  <c r="F561" i="2"/>
  <c r="M560" i="2"/>
  <c r="S686" i="1" s="1"/>
  <c r="L560" i="2"/>
  <c r="Q686" i="1" s="1"/>
  <c r="K560" i="2"/>
  <c r="O686" i="1" s="1"/>
  <c r="J560" i="2"/>
  <c r="M686" i="1" s="1"/>
  <c r="I560" i="2"/>
  <c r="K686" i="1" s="1"/>
  <c r="H560" i="2"/>
  <c r="I686" i="1" s="1"/>
  <c r="G560" i="2"/>
  <c r="G686" i="1" s="1"/>
  <c r="F560" i="2"/>
  <c r="M559" i="2"/>
  <c r="S685" i="1" s="1"/>
  <c r="L559" i="2"/>
  <c r="Q685" i="1" s="1"/>
  <c r="K559" i="2"/>
  <c r="O685" i="1" s="1"/>
  <c r="J559" i="2"/>
  <c r="M685" i="1" s="1"/>
  <c r="I559" i="2"/>
  <c r="K685" i="1" s="1"/>
  <c r="H559" i="2"/>
  <c r="I685" i="1" s="1"/>
  <c r="G559" i="2"/>
  <c r="G685" i="1" s="1"/>
  <c r="F559" i="2"/>
  <c r="M558" i="2"/>
  <c r="S684" i="1" s="1"/>
  <c r="L558" i="2"/>
  <c r="Q684" i="1" s="1"/>
  <c r="K558" i="2"/>
  <c r="O684" i="1" s="1"/>
  <c r="J558" i="2"/>
  <c r="M684" i="1" s="1"/>
  <c r="I558" i="2"/>
  <c r="K684" i="1" s="1"/>
  <c r="H558" i="2"/>
  <c r="I684" i="1" s="1"/>
  <c r="G558" i="2"/>
  <c r="G684" i="1" s="1"/>
  <c r="F558" i="2"/>
  <c r="M557" i="2"/>
  <c r="S683" i="1" s="1"/>
  <c r="L557" i="2"/>
  <c r="Q683" i="1" s="1"/>
  <c r="K557" i="2"/>
  <c r="O683" i="1" s="1"/>
  <c r="J557" i="2"/>
  <c r="M683" i="1" s="1"/>
  <c r="I557" i="2"/>
  <c r="K683" i="1" s="1"/>
  <c r="H557" i="2"/>
  <c r="I683" i="1" s="1"/>
  <c r="G557" i="2"/>
  <c r="G683" i="1" s="1"/>
  <c r="F557" i="2"/>
  <c r="M556" i="2"/>
  <c r="S682" i="1" s="1"/>
  <c r="L556" i="2"/>
  <c r="Q682" i="1" s="1"/>
  <c r="K556" i="2"/>
  <c r="O682" i="1" s="1"/>
  <c r="J556" i="2"/>
  <c r="M682" i="1" s="1"/>
  <c r="I556" i="2"/>
  <c r="K682" i="1" s="1"/>
  <c r="H556" i="2"/>
  <c r="I682" i="1" s="1"/>
  <c r="G556" i="2"/>
  <c r="G682" i="1" s="1"/>
  <c r="F556" i="2"/>
  <c r="S555" i="2"/>
  <c r="F555" i="2" s="1"/>
  <c r="H555" i="2"/>
  <c r="I681" i="1" s="1"/>
  <c r="G555" i="2"/>
  <c r="G681" i="1" s="1"/>
  <c r="M554" i="2"/>
  <c r="S680" i="1" s="1"/>
  <c r="L554" i="2"/>
  <c r="Q680" i="1" s="1"/>
  <c r="K554" i="2"/>
  <c r="O680" i="1" s="1"/>
  <c r="J554" i="2"/>
  <c r="M680" i="1" s="1"/>
  <c r="I554" i="2"/>
  <c r="K680" i="1" s="1"/>
  <c r="H554" i="2"/>
  <c r="I680" i="1" s="1"/>
  <c r="G554" i="2"/>
  <c r="G680" i="1" s="1"/>
  <c r="F554" i="2"/>
  <c r="M553" i="2"/>
  <c r="S679" i="1" s="1"/>
  <c r="L553" i="2"/>
  <c r="Q679" i="1" s="1"/>
  <c r="K553" i="2"/>
  <c r="O679" i="1" s="1"/>
  <c r="J553" i="2"/>
  <c r="M679" i="1" s="1"/>
  <c r="I553" i="2"/>
  <c r="K679" i="1" s="1"/>
  <c r="H553" i="2"/>
  <c r="I679" i="1" s="1"/>
  <c r="G553" i="2"/>
  <c r="G679" i="1" s="1"/>
  <c r="F553" i="2"/>
  <c r="Q550" i="2"/>
  <c r="P550" i="2"/>
  <c r="O550" i="2"/>
  <c r="N550" i="2"/>
  <c r="E550" i="2"/>
  <c r="M547" i="2"/>
  <c r="S678" i="1" s="1"/>
  <c r="L547" i="2"/>
  <c r="Q678" i="1" s="1"/>
  <c r="K547" i="2"/>
  <c r="O678" i="1" s="1"/>
  <c r="J547" i="2"/>
  <c r="M678" i="1" s="1"/>
  <c r="I547" i="2"/>
  <c r="K678" i="1" s="1"/>
  <c r="H547" i="2"/>
  <c r="I678" i="1" s="1"/>
  <c r="G547" i="2"/>
  <c r="G678" i="1" s="1"/>
  <c r="F547" i="2"/>
  <c r="S546" i="2"/>
  <c r="F546" i="2" s="1"/>
  <c r="M546" i="2"/>
  <c r="S677" i="1" s="1"/>
  <c r="L546" i="2"/>
  <c r="Q677" i="1" s="1"/>
  <c r="K546" i="2"/>
  <c r="O677" i="1" s="1"/>
  <c r="M545" i="2"/>
  <c r="S676" i="1" s="1"/>
  <c r="L545" i="2"/>
  <c r="Q676" i="1" s="1"/>
  <c r="K545" i="2"/>
  <c r="O676" i="1" s="1"/>
  <c r="J545" i="2"/>
  <c r="M676" i="1" s="1"/>
  <c r="I545" i="2"/>
  <c r="K676" i="1" s="1"/>
  <c r="H545" i="2"/>
  <c r="I676" i="1" s="1"/>
  <c r="G545" i="2"/>
  <c r="G676" i="1" s="1"/>
  <c r="F545" i="2"/>
  <c r="M544" i="2"/>
  <c r="S675" i="1" s="1"/>
  <c r="L544" i="2"/>
  <c r="Q675" i="1" s="1"/>
  <c r="K544" i="2"/>
  <c r="O675" i="1" s="1"/>
  <c r="J544" i="2"/>
  <c r="M675" i="1" s="1"/>
  <c r="I544" i="2"/>
  <c r="K675" i="1" s="1"/>
  <c r="H544" i="2"/>
  <c r="I675" i="1" s="1"/>
  <c r="G544" i="2"/>
  <c r="G675" i="1" s="1"/>
  <c r="F544" i="2"/>
  <c r="M543" i="2"/>
  <c r="S674" i="1" s="1"/>
  <c r="L543" i="2"/>
  <c r="Q674" i="1" s="1"/>
  <c r="K543" i="2"/>
  <c r="O674" i="1" s="1"/>
  <c r="J543" i="2"/>
  <c r="M674" i="1" s="1"/>
  <c r="I543" i="2"/>
  <c r="K674" i="1" s="1"/>
  <c r="H543" i="2"/>
  <c r="I674" i="1" s="1"/>
  <c r="G543" i="2"/>
  <c r="G674" i="1" s="1"/>
  <c r="F543" i="2"/>
  <c r="M542" i="2"/>
  <c r="S673" i="1" s="1"/>
  <c r="L542" i="2"/>
  <c r="Q673" i="1" s="1"/>
  <c r="K542" i="2"/>
  <c r="O673" i="1" s="1"/>
  <c r="J542" i="2"/>
  <c r="M673" i="1" s="1"/>
  <c r="I542" i="2"/>
  <c r="K673" i="1" s="1"/>
  <c r="H542" i="2"/>
  <c r="I673" i="1" s="1"/>
  <c r="G542" i="2"/>
  <c r="G673" i="1" s="1"/>
  <c r="F542" i="2"/>
  <c r="M541" i="2"/>
  <c r="S672" i="1" s="1"/>
  <c r="L541" i="2"/>
  <c r="Q672" i="1" s="1"/>
  <c r="K541" i="2"/>
  <c r="O672" i="1" s="1"/>
  <c r="J541" i="2"/>
  <c r="M672" i="1" s="1"/>
  <c r="I541" i="2"/>
  <c r="K672" i="1" s="1"/>
  <c r="H541" i="2"/>
  <c r="I672" i="1" s="1"/>
  <c r="G541" i="2"/>
  <c r="G672" i="1" s="1"/>
  <c r="F541" i="2"/>
  <c r="M540" i="2"/>
  <c r="S671" i="1" s="1"/>
  <c r="L540" i="2"/>
  <c r="Q671" i="1" s="1"/>
  <c r="K540" i="2"/>
  <c r="O671" i="1" s="1"/>
  <c r="J540" i="2"/>
  <c r="M671" i="1" s="1"/>
  <c r="I540" i="2"/>
  <c r="K671" i="1" s="1"/>
  <c r="H540" i="2"/>
  <c r="I671" i="1" s="1"/>
  <c r="G540" i="2"/>
  <c r="G671" i="1" s="1"/>
  <c r="F540" i="2"/>
  <c r="Q537" i="2"/>
  <c r="P537" i="2"/>
  <c r="O537" i="2"/>
  <c r="N537" i="2"/>
  <c r="E537" i="2"/>
  <c r="S533" i="2"/>
  <c r="F533" i="2" s="1"/>
  <c r="O533" i="2"/>
  <c r="N533" i="2"/>
  <c r="S531" i="2"/>
  <c r="F531" i="2" s="1"/>
  <c r="O531" i="2"/>
  <c r="N531" i="2"/>
  <c r="F530" i="2"/>
  <c r="S529" i="2"/>
  <c r="F529" i="2" s="1"/>
  <c r="O529" i="2"/>
  <c r="N529" i="2"/>
  <c r="S528" i="2"/>
  <c r="F528" i="2" s="1"/>
  <c r="O528" i="2"/>
  <c r="N528" i="2"/>
  <c r="S527" i="2"/>
  <c r="F527" i="2" s="1"/>
  <c r="O527" i="2"/>
  <c r="N527" i="2"/>
  <c r="S526" i="2"/>
  <c r="F526" i="2" s="1"/>
  <c r="O526" i="2"/>
  <c r="N526" i="2"/>
  <c r="S525" i="2"/>
  <c r="F525" i="2" s="1"/>
  <c r="O525" i="2"/>
  <c r="N525" i="2"/>
  <c r="S524" i="2"/>
  <c r="F524" i="2" s="1"/>
  <c r="O524" i="2"/>
  <c r="N524" i="2"/>
  <c r="S523" i="2"/>
  <c r="F523" i="2" s="1"/>
  <c r="O523" i="2"/>
  <c r="N523" i="2"/>
  <c r="S522" i="2"/>
  <c r="F522" i="2" s="1"/>
  <c r="O522" i="2"/>
  <c r="N522" i="2"/>
  <c r="S521" i="2"/>
  <c r="F521" i="2" s="1"/>
  <c r="O521" i="2"/>
  <c r="N521" i="2"/>
  <c r="S520" i="2"/>
  <c r="F520" i="2" s="1"/>
  <c r="O520" i="2"/>
  <c r="N520" i="2"/>
  <c r="S519" i="2"/>
  <c r="F519" i="2" s="1"/>
  <c r="O519" i="2"/>
  <c r="N519" i="2"/>
  <c r="S518" i="2"/>
  <c r="F518" i="2" s="1"/>
  <c r="O518" i="2"/>
  <c r="N518" i="2"/>
  <c r="S517" i="2"/>
  <c r="F517" i="2" s="1"/>
  <c r="R517" i="2"/>
  <c r="Q517" i="2"/>
  <c r="P517" i="2"/>
  <c r="O517" i="2"/>
  <c r="N517" i="2"/>
  <c r="M517" i="2"/>
  <c r="S516" i="2"/>
  <c r="F516" i="2" s="1"/>
  <c r="R516" i="2"/>
  <c r="Q516" i="2"/>
  <c r="P516" i="2"/>
  <c r="O516" i="2"/>
  <c r="N516" i="2"/>
  <c r="M516" i="2"/>
  <c r="S515" i="2"/>
  <c r="F515" i="2" s="1"/>
  <c r="N515" i="2"/>
  <c r="M515" i="2"/>
  <c r="F514" i="2"/>
  <c r="S513" i="2"/>
  <c r="F513" i="2" s="1"/>
  <c r="L513" i="2"/>
  <c r="K513" i="2"/>
  <c r="S512" i="2"/>
  <c r="F512" i="2" s="1"/>
  <c r="L512" i="2"/>
  <c r="K512" i="2"/>
  <c r="J509" i="2"/>
  <c r="I509" i="2"/>
  <c r="H509" i="2"/>
  <c r="G509" i="2"/>
  <c r="E509" i="2"/>
  <c r="S506" i="2"/>
  <c r="F506" i="2" s="1"/>
  <c r="R506" i="2"/>
  <c r="Q506" i="2"/>
  <c r="P506" i="2"/>
  <c r="O506" i="2"/>
  <c r="N506" i="2"/>
  <c r="S505" i="2"/>
  <c r="F505" i="2" s="1"/>
  <c r="R505" i="2"/>
  <c r="Q505" i="2"/>
  <c r="P505" i="2"/>
  <c r="O505" i="2"/>
  <c r="N505" i="2"/>
  <c r="S504" i="2"/>
  <c r="F504" i="2" s="1"/>
  <c r="R504" i="2"/>
  <c r="Q504" i="2"/>
  <c r="P504" i="2"/>
  <c r="O504" i="2"/>
  <c r="N504" i="2"/>
  <c r="S503" i="2"/>
  <c r="F503" i="2" s="1"/>
  <c r="R503" i="2"/>
  <c r="Q503" i="2"/>
  <c r="P503" i="2"/>
  <c r="O503" i="2"/>
  <c r="N503" i="2"/>
  <c r="S502" i="2"/>
  <c r="F502" i="2" s="1"/>
  <c r="R502" i="2"/>
  <c r="Q502" i="2"/>
  <c r="P502" i="2"/>
  <c r="O502" i="2"/>
  <c r="N502" i="2"/>
  <c r="S501" i="2"/>
  <c r="F501" i="2" s="1"/>
  <c r="R501" i="2"/>
  <c r="Q501" i="2"/>
  <c r="P501" i="2"/>
  <c r="O501" i="2"/>
  <c r="N501" i="2"/>
  <c r="S500" i="2"/>
  <c r="F500" i="2" s="1"/>
  <c r="R500" i="2"/>
  <c r="Q500" i="2"/>
  <c r="P500" i="2"/>
  <c r="O500" i="2"/>
  <c r="N500" i="2"/>
  <c r="M497" i="2"/>
  <c r="L497" i="2"/>
  <c r="K497" i="2"/>
  <c r="J497" i="2"/>
  <c r="I497" i="2"/>
  <c r="H497" i="2"/>
  <c r="G497" i="2"/>
  <c r="E497" i="2"/>
  <c r="S493" i="2"/>
  <c r="F493" i="2" s="1"/>
  <c r="O493" i="2"/>
  <c r="S492" i="2"/>
  <c r="F492" i="2" s="1"/>
  <c r="R492" i="2"/>
  <c r="Q492" i="2"/>
  <c r="P492" i="2"/>
  <c r="O492" i="2"/>
  <c r="N492" i="2"/>
  <c r="U609" i="1" s="1"/>
  <c r="M492" i="2"/>
  <c r="S609" i="1" s="1"/>
  <c r="F491" i="2"/>
  <c r="S490" i="2"/>
  <c r="F490" i="2" s="1"/>
  <c r="R490" i="2"/>
  <c r="Q490" i="2"/>
  <c r="P490" i="2"/>
  <c r="O490" i="2"/>
  <c r="N490" i="2"/>
  <c r="U607" i="1" s="1"/>
  <c r="M490" i="2"/>
  <c r="S607" i="1" s="1"/>
  <c r="S489" i="2"/>
  <c r="F489" i="2" s="1"/>
  <c r="R489" i="2"/>
  <c r="Q489" i="2"/>
  <c r="P489" i="2"/>
  <c r="O489" i="2"/>
  <c r="N489" i="2"/>
  <c r="U606" i="1" s="1"/>
  <c r="M489" i="2"/>
  <c r="S606" i="1" s="1"/>
  <c r="AK606" i="1" s="1"/>
  <c r="S488" i="2"/>
  <c r="F488" i="2" s="1"/>
  <c r="R488" i="2"/>
  <c r="Q488" i="2"/>
  <c r="P488" i="2"/>
  <c r="O488" i="2"/>
  <c r="N488" i="2"/>
  <c r="U605" i="1" s="1"/>
  <c r="M488" i="2"/>
  <c r="S605" i="1" s="1"/>
  <c r="S487" i="2"/>
  <c r="F487" i="2" s="1"/>
  <c r="R487" i="2"/>
  <c r="Q487" i="2"/>
  <c r="P487" i="2"/>
  <c r="O487" i="2"/>
  <c r="N487" i="2"/>
  <c r="U604" i="1" s="1"/>
  <c r="M487" i="2"/>
  <c r="S604" i="1" s="1"/>
  <c r="AK604" i="1" s="1"/>
  <c r="S486" i="2"/>
  <c r="F486" i="2" s="1"/>
  <c r="R486" i="2"/>
  <c r="Q486" i="2"/>
  <c r="P486" i="2"/>
  <c r="O486" i="2"/>
  <c r="N486" i="2"/>
  <c r="U603" i="1" s="1"/>
  <c r="M486" i="2"/>
  <c r="S603" i="1" s="1"/>
  <c r="AK603" i="1" s="1"/>
  <c r="S485" i="2"/>
  <c r="F485" i="2" s="1"/>
  <c r="L485" i="2"/>
  <c r="Q602" i="1" s="1"/>
  <c r="K485" i="2"/>
  <c r="O602" i="1" s="1"/>
  <c r="J485" i="2"/>
  <c r="M602" i="1" s="1"/>
  <c r="S484" i="2"/>
  <c r="F484" i="2" s="1"/>
  <c r="L484" i="2"/>
  <c r="Q601" i="1" s="1"/>
  <c r="K484" i="2"/>
  <c r="O601" i="1" s="1"/>
  <c r="J484" i="2"/>
  <c r="M601" i="1" s="1"/>
  <c r="S483" i="2"/>
  <c r="F483" i="2" s="1"/>
  <c r="L483" i="2"/>
  <c r="Q600" i="1" s="1"/>
  <c r="K483" i="2"/>
  <c r="O600" i="1" s="1"/>
  <c r="J483" i="2"/>
  <c r="M600" i="1" s="1"/>
  <c r="S482" i="2"/>
  <c r="F482" i="2" s="1"/>
  <c r="L482" i="2"/>
  <c r="Q599" i="1" s="1"/>
  <c r="K482" i="2"/>
  <c r="O599" i="1" s="1"/>
  <c r="J482" i="2"/>
  <c r="M599" i="1" s="1"/>
  <c r="S481" i="2"/>
  <c r="F481" i="2" s="1"/>
  <c r="L481" i="2"/>
  <c r="Q598" i="1" s="1"/>
  <c r="K481" i="2"/>
  <c r="O598" i="1" s="1"/>
  <c r="J481" i="2"/>
  <c r="M598" i="1" s="1"/>
  <c r="S480" i="2"/>
  <c r="F480" i="2" s="1"/>
  <c r="L480" i="2"/>
  <c r="Q597" i="1" s="1"/>
  <c r="K480" i="2"/>
  <c r="O597" i="1" s="1"/>
  <c r="J480" i="2"/>
  <c r="M597" i="1" s="1"/>
  <c r="S479" i="2"/>
  <c r="F479" i="2" s="1"/>
  <c r="L479" i="2"/>
  <c r="Q596" i="1" s="1"/>
  <c r="K479" i="2"/>
  <c r="O596" i="1" s="1"/>
  <c r="J479" i="2"/>
  <c r="M596" i="1" s="1"/>
  <c r="I476" i="2"/>
  <c r="I474" i="2" s="1"/>
  <c r="H476" i="2"/>
  <c r="H474" i="2" s="1"/>
  <c r="G476" i="2"/>
  <c r="G474" i="2" s="1"/>
  <c r="E476" i="2"/>
  <c r="E474" i="2" s="1"/>
  <c r="S472" i="2"/>
  <c r="F472" i="2" s="1"/>
  <c r="O472" i="2"/>
  <c r="N472" i="2"/>
  <c r="U576" i="1" s="1"/>
  <c r="M472" i="2"/>
  <c r="S576" i="1" s="1"/>
  <c r="S471" i="2"/>
  <c r="F471" i="2" s="1"/>
  <c r="R471" i="2"/>
  <c r="Q471" i="2"/>
  <c r="P471" i="2"/>
  <c r="O471" i="2"/>
  <c r="N471" i="2"/>
  <c r="U575" i="1" s="1"/>
  <c r="AK575" i="1" s="1"/>
  <c r="S470" i="2"/>
  <c r="F470" i="2" s="1"/>
  <c r="R470" i="2"/>
  <c r="Q470" i="2"/>
  <c r="P470" i="2"/>
  <c r="O470" i="2"/>
  <c r="N470" i="2"/>
  <c r="U574" i="1" s="1"/>
  <c r="AK574" i="1" s="1"/>
  <c r="F469" i="2"/>
  <c r="S468" i="2"/>
  <c r="F468" i="2" s="1"/>
  <c r="R468" i="2"/>
  <c r="Q468" i="2"/>
  <c r="P468" i="2"/>
  <c r="O468" i="2"/>
  <c r="N468" i="2"/>
  <c r="U572" i="1" s="1"/>
  <c r="AK572" i="1" s="1"/>
  <c r="F467" i="2"/>
  <c r="S466" i="2"/>
  <c r="F466" i="2" s="1"/>
  <c r="R466" i="2"/>
  <c r="Q466" i="2"/>
  <c r="P466" i="2"/>
  <c r="O466" i="2"/>
  <c r="N466" i="2"/>
  <c r="U570" i="1" s="1"/>
  <c r="AK570" i="1" s="1"/>
  <c r="S465" i="2"/>
  <c r="F465" i="2" s="1"/>
  <c r="R465" i="2"/>
  <c r="Q465" i="2"/>
  <c r="P465" i="2"/>
  <c r="O465" i="2"/>
  <c r="N465" i="2"/>
  <c r="U569" i="1" s="1"/>
  <c r="AK569" i="1" s="1"/>
  <c r="S464" i="2"/>
  <c r="F464" i="2" s="1"/>
  <c r="R464" i="2"/>
  <c r="Q464" i="2"/>
  <c r="P464" i="2"/>
  <c r="O464" i="2"/>
  <c r="N464" i="2"/>
  <c r="U568" i="1" s="1"/>
  <c r="AK568" i="1" s="1"/>
  <c r="S463" i="2"/>
  <c r="F463" i="2" s="1"/>
  <c r="R463" i="2"/>
  <c r="Q463" i="2"/>
  <c r="P463" i="2"/>
  <c r="O463" i="2"/>
  <c r="N463" i="2"/>
  <c r="U567" i="1" s="1"/>
  <c r="AK567" i="1" s="1"/>
  <c r="S462" i="2"/>
  <c r="F462" i="2" s="1"/>
  <c r="R462" i="2"/>
  <c r="Q462" i="2"/>
  <c r="P462" i="2"/>
  <c r="O462" i="2"/>
  <c r="N462" i="2"/>
  <c r="U566" i="1" s="1"/>
  <c r="AK566" i="1" s="1"/>
  <c r="S461" i="2"/>
  <c r="F461" i="2" s="1"/>
  <c r="R461" i="2"/>
  <c r="Q461" i="2"/>
  <c r="P461" i="2"/>
  <c r="O461" i="2"/>
  <c r="N461" i="2"/>
  <c r="U565" i="1" s="1"/>
  <c r="AK565" i="1" s="1"/>
  <c r="S460" i="2"/>
  <c r="F460" i="2" s="1"/>
  <c r="R460" i="2"/>
  <c r="Q460" i="2"/>
  <c r="P460" i="2"/>
  <c r="O460" i="2"/>
  <c r="N460" i="2"/>
  <c r="U564" i="1" s="1"/>
  <c r="AK564" i="1" s="1"/>
  <c r="S459" i="2"/>
  <c r="F459" i="2" s="1"/>
  <c r="R459" i="2"/>
  <c r="Q459" i="2"/>
  <c r="P459" i="2"/>
  <c r="O459" i="2"/>
  <c r="N459" i="2"/>
  <c r="U563" i="1" s="1"/>
  <c r="AK563" i="1" s="1"/>
  <c r="S458" i="2"/>
  <c r="F458" i="2" s="1"/>
  <c r="R458" i="2"/>
  <c r="Q458" i="2"/>
  <c r="P458" i="2"/>
  <c r="O458" i="2"/>
  <c r="N458" i="2"/>
  <c r="U562" i="1" s="1"/>
  <c r="AK562" i="1" s="1"/>
  <c r="S457" i="2"/>
  <c r="F457" i="2" s="1"/>
  <c r="R457" i="2"/>
  <c r="Q457" i="2"/>
  <c r="P457" i="2"/>
  <c r="O457" i="2"/>
  <c r="N457" i="2"/>
  <c r="U561" i="1" s="1"/>
  <c r="AK561" i="1" s="1"/>
  <c r="S456" i="2"/>
  <c r="F456" i="2" s="1"/>
  <c r="R456" i="2"/>
  <c r="Q456" i="2"/>
  <c r="P456" i="2"/>
  <c r="O456" i="2"/>
  <c r="N456" i="2"/>
  <c r="U560" i="1" s="1"/>
  <c r="AK560" i="1" s="1"/>
  <c r="S455" i="2"/>
  <c r="F455" i="2" s="1"/>
  <c r="R455" i="2"/>
  <c r="Q455" i="2"/>
  <c r="P455" i="2"/>
  <c r="O455" i="2"/>
  <c r="N455" i="2"/>
  <c r="U559" i="1" s="1"/>
  <c r="AK559" i="1" s="1"/>
  <c r="S454" i="2"/>
  <c r="F454" i="2" s="1"/>
  <c r="R454" i="2"/>
  <c r="Q454" i="2"/>
  <c r="P454" i="2"/>
  <c r="O454" i="2"/>
  <c r="N454" i="2"/>
  <c r="U558" i="1" s="1"/>
  <c r="AK558" i="1" s="1"/>
  <c r="S453" i="2"/>
  <c r="F453" i="2" s="1"/>
  <c r="R453" i="2"/>
  <c r="Q453" i="2"/>
  <c r="P453" i="2"/>
  <c r="O453" i="2"/>
  <c r="N453" i="2"/>
  <c r="U557" i="1" s="1"/>
  <c r="AK557" i="1" s="1"/>
  <c r="S452" i="2"/>
  <c r="F452" i="2" s="1"/>
  <c r="R452" i="2"/>
  <c r="Q452" i="2"/>
  <c r="P452" i="2"/>
  <c r="O452" i="2"/>
  <c r="N452" i="2"/>
  <c r="U556" i="1" s="1"/>
  <c r="AK556" i="1" s="1"/>
  <c r="M451" i="2"/>
  <c r="S555" i="1" s="1"/>
  <c r="L451" i="2"/>
  <c r="Q555" i="1" s="1"/>
  <c r="K451" i="2"/>
  <c r="O555" i="1" s="1"/>
  <c r="J451" i="2"/>
  <c r="M555" i="1" s="1"/>
  <c r="I451" i="2"/>
  <c r="K555" i="1" s="1"/>
  <c r="H451" i="2"/>
  <c r="I555" i="1" s="1"/>
  <c r="G451" i="2"/>
  <c r="G555" i="1" s="1"/>
  <c r="F451" i="2"/>
  <c r="M450" i="2"/>
  <c r="S554" i="1" s="1"/>
  <c r="L450" i="2"/>
  <c r="Q554" i="1" s="1"/>
  <c r="K450" i="2"/>
  <c r="O554" i="1" s="1"/>
  <c r="J450" i="2"/>
  <c r="M554" i="1" s="1"/>
  <c r="I450" i="2"/>
  <c r="K554" i="1" s="1"/>
  <c r="H450" i="2"/>
  <c r="I554" i="1" s="1"/>
  <c r="G450" i="2"/>
  <c r="G554" i="1" s="1"/>
  <c r="F450" i="2"/>
  <c r="M449" i="2"/>
  <c r="S553" i="1" s="1"/>
  <c r="L449" i="2"/>
  <c r="Q553" i="1" s="1"/>
  <c r="K449" i="2"/>
  <c r="O553" i="1" s="1"/>
  <c r="J449" i="2"/>
  <c r="M553" i="1" s="1"/>
  <c r="I449" i="2"/>
  <c r="K553" i="1" s="1"/>
  <c r="H449" i="2"/>
  <c r="I553" i="1" s="1"/>
  <c r="G449" i="2"/>
  <c r="G553" i="1" s="1"/>
  <c r="F449" i="2"/>
  <c r="M448" i="2"/>
  <c r="S552" i="1" s="1"/>
  <c r="L448" i="2"/>
  <c r="Q552" i="1" s="1"/>
  <c r="K448" i="2"/>
  <c r="O552" i="1" s="1"/>
  <c r="J448" i="2"/>
  <c r="M552" i="1" s="1"/>
  <c r="I448" i="2"/>
  <c r="K552" i="1" s="1"/>
  <c r="H448" i="2"/>
  <c r="I552" i="1" s="1"/>
  <c r="G448" i="2"/>
  <c r="G552" i="1" s="1"/>
  <c r="F448" i="2"/>
  <c r="M447" i="2"/>
  <c r="S551" i="1" s="1"/>
  <c r="L447" i="2"/>
  <c r="Q551" i="1" s="1"/>
  <c r="K447" i="2"/>
  <c r="O551" i="1" s="1"/>
  <c r="J447" i="2"/>
  <c r="M551" i="1" s="1"/>
  <c r="I447" i="2"/>
  <c r="K551" i="1" s="1"/>
  <c r="H447" i="2"/>
  <c r="I551" i="1" s="1"/>
  <c r="G447" i="2"/>
  <c r="G551" i="1" s="1"/>
  <c r="F447" i="2"/>
  <c r="M446" i="2"/>
  <c r="S550" i="1" s="1"/>
  <c r="L446" i="2"/>
  <c r="Q550" i="1" s="1"/>
  <c r="K446" i="2"/>
  <c r="O550" i="1" s="1"/>
  <c r="J446" i="2"/>
  <c r="M550" i="1" s="1"/>
  <c r="I446" i="2"/>
  <c r="K550" i="1" s="1"/>
  <c r="H446" i="2"/>
  <c r="I550" i="1" s="1"/>
  <c r="G446" i="2"/>
  <c r="G550" i="1" s="1"/>
  <c r="F446" i="2"/>
  <c r="M445" i="2"/>
  <c r="S549" i="1" s="1"/>
  <c r="L445" i="2"/>
  <c r="Q549" i="1" s="1"/>
  <c r="K445" i="2"/>
  <c r="O549" i="1" s="1"/>
  <c r="J445" i="2"/>
  <c r="M549" i="1" s="1"/>
  <c r="I445" i="2"/>
  <c r="K549" i="1" s="1"/>
  <c r="H445" i="2"/>
  <c r="I549" i="1" s="1"/>
  <c r="G445" i="2"/>
  <c r="G549" i="1" s="1"/>
  <c r="F445" i="2"/>
  <c r="S444" i="2"/>
  <c r="F444" i="2" s="1"/>
  <c r="M444" i="2"/>
  <c r="S548" i="1" s="1"/>
  <c r="I444" i="2"/>
  <c r="K548" i="1" s="1"/>
  <c r="H444" i="2"/>
  <c r="I548" i="1" s="1"/>
  <c r="G444" i="2"/>
  <c r="G548" i="1" s="1"/>
  <c r="M443" i="2"/>
  <c r="S547" i="1" s="1"/>
  <c r="L443" i="2"/>
  <c r="Q547" i="1" s="1"/>
  <c r="K443" i="2"/>
  <c r="O547" i="1" s="1"/>
  <c r="J443" i="2"/>
  <c r="M547" i="1" s="1"/>
  <c r="I443" i="2"/>
  <c r="K547" i="1" s="1"/>
  <c r="H443" i="2"/>
  <c r="I547" i="1" s="1"/>
  <c r="G443" i="2"/>
  <c r="G547" i="1" s="1"/>
  <c r="F443" i="2"/>
  <c r="M442" i="2"/>
  <c r="S546" i="1" s="1"/>
  <c r="L442" i="2"/>
  <c r="Q546" i="1" s="1"/>
  <c r="K442" i="2"/>
  <c r="O546" i="1" s="1"/>
  <c r="J442" i="2"/>
  <c r="M546" i="1" s="1"/>
  <c r="I442" i="2"/>
  <c r="K546" i="1" s="1"/>
  <c r="H442" i="2"/>
  <c r="I546" i="1" s="1"/>
  <c r="G442" i="2"/>
  <c r="G546" i="1" s="1"/>
  <c r="F442" i="2"/>
  <c r="M441" i="2"/>
  <c r="S545" i="1" s="1"/>
  <c r="L441" i="2"/>
  <c r="Q545" i="1" s="1"/>
  <c r="K441" i="2"/>
  <c r="O545" i="1" s="1"/>
  <c r="J441" i="2"/>
  <c r="M545" i="1" s="1"/>
  <c r="I441" i="2"/>
  <c r="K545" i="1" s="1"/>
  <c r="H441" i="2"/>
  <c r="I545" i="1" s="1"/>
  <c r="G441" i="2"/>
  <c r="G545" i="1" s="1"/>
  <c r="F441" i="2"/>
  <c r="M440" i="2"/>
  <c r="S544" i="1" s="1"/>
  <c r="L440" i="2"/>
  <c r="Q544" i="1" s="1"/>
  <c r="K440" i="2"/>
  <c r="O544" i="1" s="1"/>
  <c r="J440" i="2"/>
  <c r="M544" i="1" s="1"/>
  <c r="I440" i="2"/>
  <c r="K544" i="1" s="1"/>
  <c r="H440" i="2"/>
  <c r="I544" i="1" s="1"/>
  <c r="G440" i="2"/>
  <c r="G544" i="1" s="1"/>
  <c r="F440" i="2"/>
  <c r="M439" i="2"/>
  <c r="S543" i="1" s="1"/>
  <c r="L439" i="2"/>
  <c r="Q543" i="1" s="1"/>
  <c r="K439" i="2"/>
  <c r="O543" i="1" s="1"/>
  <c r="J439" i="2"/>
  <c r="M543" i="1" s="1"/>
  <c r="I439" i="2"/>
  <c r="K543" i="1" s="1"/>
  <c r="H439" i="2"/>
  <c r="I543" i="1" s="1"/>
  <c r="G439" i="2"/>
  <c r="G543" i="1" s="1"/>
  <c r="F439" i="2"/>
  <c r="M438" i="2"/>
  <c r="S542" i="1" s="1"/>
  <c r="L438" i="2"/>
  <c r="Q542" i="1" s="1"/>
  <c r="K438" i="2"/>
  <c r="O542" i="1" s="1"/>
  <c r="J438" i="2"/>
  <c r="M542" i="1" s="1"/>
  <c r="I438" i="2"/>
  <c r="K542" i="1" s="1"/>
  <c r="H438" i="2"/>
  <c r="I542" i="1" s="1"/>
  <c r="G438" i="2"/>
  <c r="G542" i="1" s="1"/>
  <c r="F438" i="2"/>
  <c r="M437" i="2"/>
  <c r="S541" i="1" s="1"/>
  <c r="L437" i="2"/>
  <c r="Q541" i="1" s="1"/>
  <c r="K437" i="2"/>
  <c r="O541" i="1" s="1"/>
  <c r="J437" i="2"/>
  <c r="M541" i="1" s="1"/>
  <c r="I437" i="2"/>
  <c r="K541" i="1" s="1"/>
  <c r="H437" i="2"/>
  <c r="I541" i="1" s="1"/>
  <c r="G437" i="2"/>
  <c r="G541" i="1" s="1"/>
  <c r="F437" i="2"/>
  <c r="S436" i="2"/>
  <c r="F436" i="2" s="1"/>
  <c r="L436" i="2"/>
  <c r="Q540" i="1" s="1"/>
  <c r="K436" i="2"/>
  <c r="O540" i="1" s="1"/>
  <c r="J436" i="2"/>
  <c r="M540" i="1" s="1"/>
  <c r="AK540" i="1" s="1"/>
  <c r="S435" i="2"/>
  <c r="F435" i="2" s="1"/>
  <c r="I435" i="2"/>
  <c r="K539" i="1" s="1"/>
  <c r="H435" i="2"/>
  <c r="I539" i="1" s="1"/>
  <c r="AK539" i="1" s="1"/>
  <c r="G434" i="2"/>
  <c r="G538" i="1" s="1"/>
  <c r="AK538" i="1" s="1"/>
  <c r="F434" i="2"/>
  <c r="M433" i="2"/>
  <c r="S537" i="1" s="1"/>
  <c r="L433" i="2"/>
  <c r="Q537" i="1" s="1"/>
  <c r="K433" i="2"/>
  <c r="O537" i="1" s="1"/>
  <c r="J433" i="2"/>
  <c r="M537" i="1" s="1"/>
  <c r="I433" i="2"/>
  <c r="K537" i="1" s="1"/>
  <c r="H433" i="2"/>
  <c r="I537" i="1" s="1"/>
  <c r="G433" i="2"/>
  <c r="G537" i="1" s="1"/>
  <c r="F433" i="2"/>
  <c r="M432" i="2"/>
  <c r="S536" i="1" s="1"/>
  <c r="L432" i="2"/>
  <c r="Q536" i="1" s="1"/>
  <c r="K432" i="2"/>
  <c r="O536" i="1" s="1"/>
  <c r="J432" i="2"/>
  <c r="M536" i="1" s="1"/>
  <c r="I432" i="2"/>
  <c r="K536" i="1" s="1"/>
  <c r="H432" i="2"/>
  <c r="I536" i="1" s="1"/>
  <c r="G432" i="2"/>
  <c r="G536" i="1" s="1"/>
  <c r="F432" i="2"/>
  <c r="M431" i="2"/>
  <c r="S535" i="1" s="1"/>
  <c r="L431" i="2"/>
  <c r="Q535" i="1" s="1"/>
  <c r="K431" i="2"/>
  <c r="O535" i="1" s="1"/>
  <c r="J431" i="2"/>
  <c r="M535" i="1" s="1"/>
  <c r="I431" i="2"/>
  <c r="K535" i="1" s="1"/>
  <c r="H431" i="2"/>
  <c r="I535" i="1" s="1"/>
  <c r="G431" i="2"/>
  <c r="G535" i="1" s="1"/>
  <c r="F431" i="2"/>
  <c r="E428" i="2"/>
  <c r="S425" i="2"/>
  <c r="F425" i="2" s="1"/>
  <c r="O425" i="2"/>
  <c r="N425" i="2"/>
  <c r="U511" i="1" s="1"/>
  <c r="M425" i="2"/>
  <c r="S511" i="1" s="1"/>
  <c r="S424" i="2"/>
  <c r="F424" i="2" s="1"/>
  <c r="O424" i="2"/>
  <c r="N424" i="2"/>
  <c r="U510" i="1" s="1"/>
  <c r="M424" i="2"/>
  <c r="S510" i="1" s="1"/>
  <c r="S423" i="2"/>
  <c r="F423" i="2" s="1"/>
  <c r="O423" i="2"/>
  <c r="N423" i="2"/>
  <c r="U509" i="1" s="1"/>
  <c r="M423" i="2"/>
  <c r="S509" i="1" s="1"/>
  <c r="S422" i="2"/>
  <c r="F422" i="2" s="1"/>
  <c r="O422" i="2"/>
  <c r="N422" i="2"/>
  <c r="U508" i="1" s="1"/>
  <c r="M422" i="2"/>
  <c r="S508" i="1" s="1"/>
  <c r="S421" i="2"/>
  <c r="F421" i="2" s="1"/>
  <c r="O421" i="2"/>
  <c r="N421" i="2"/>
  <c r="U507" i="1" s="1"/>
  <c r="M421" i="2"/>
  <c r="S507" i="1" s="1"/>
  <c r="S420" i="2"/>
  <c r="F420" i="2" s="1"/>
  <c r="R420" i="2"/>
  <c r="Q420" i="2"/>
  <c r="P420" i="2"/>
  <c r="O420" i="2"/>
  <c r="N420" i="2"/>
  <c r="U506" i="1" s="1"/>
  <c r="S419" i="2"/>
  <c r="F419" i="2" s="1"/>
  <c r="R419" i="2"/>
  <c r="Q419" i="2"/>
  <c r="P419" i="2"/>
  <c r="O419" i="2"/>
  <c r="N419" i="2"/>
  <c r="U505" i="1" s="1"/>
  <c r="F418" i="2"/>
  <c r="S417" i="2"/>
  <c r="F417" i="2" s="1"/>
  <c r="R417" i="2"/>
  <c r="Q417" i="2"/>
  <c r="P417" i="2"/>
  <c r="O417" i="2"/>
  <c r="N417" i="2"/>
  <c r="U503" i="1" s="1"/>
  <c r="S416" i="2"/>
  <c r="F416" i="2" s="1"/>
  <c r="R416" i="2"/>
  <c r="Q416" i="2"/>
  <c r="P416" i="2"/>
  <c r="O416" i="2"/>
  <c r="N416" i="2"/>
  <c r="U502" i="1" s="1"/>
  <c r="S415" i="2"/>
  <c r="F415" i="2" s="1"/>
  <c r="R415" i="2"/>
  <c r="Q415" i="2"/>
  <c r="P415" i="2"/>
  <c r="O415" i="2"/>
  <c r="N415" i="2"/>
  <c r="U501" i="1" s="1"/>
  <c r="F414" i="2"/>
  <c r="S413" i="2"/>
  <c r="F413" i="2" s="1"/>
  <c r="R413" i="2"/>
  <c r="Q413" i="2"/>
  <c r="P413" i="2"/>
  <c r="O413" i="2"/>
  <c r="N413" i="2"/>
  <c r="U499" i="1" s="1"/>
  <c r="F412" i="2"/>
  <c r="S411" i="2"/>
  <c r="F411" i="2" s="1"/>
  <c r="R411" i="2"/>
  <c r="Q411" i="2"/>
  <c r="P411" i="2"/>
  <c r="O411" i="2"/>
  <c r="N411" i="2"/>
  <c r="U497" i="1" s="1"/>
  <c r="S410" i="2"/>
  <c r="F410" i="2" s="1"/>
  <c r="R410" i="2"/>
  <c r="Q410" i="2"/>
  <c r="P410" i="2"/>
  <c r="O410" i="2"/>
  <c r="N410" i="2"/>
  <c r="U496" i="1" s="1"/>
  <c r="S409" i="2"/>
  <c r="F409" i="2" s="1"/>
  <c r="R409" i="2"/>
  <c r="Q409" i="2"/>
  <c r="P409" i="2"/>
  <c r="O409" i="2"/>
  <c r="N409" i="2"/>
  <c r="U495" i="1" s="1"/>
  <c r="S408" i="2"/>
  <c r="F408" i="2" s="1"/>
  <c r="R408" i="2"/>
  <c r="Q408" i="2"/>
  <c r="P408" i="2"/>
  <c r="O408" i="2"/>
  <c r="N408" i="2"/>
  <c r="U494" i="1" s="1"/>
  <c r="AK494" i="1" s="1"/>
  <c r="S407" i="2"/>
  <c r="F407" i="2" s="1"/>
  <c r="O407" i="2"/>
  <c r="N407" i="2"/>
  <c r="U493" i="1" s="1"/>
  <c r="AK493" i="1" s="1"/>
  <c r="S406" i="2"/>
  <c r="F406" i="2" s="1"/>
  <c r="R406" i="2"/>
  <c r="Q406" i="2"/>
  <c r="P406" i="2"/>
  <c r="O406" i="2"/>
  <c r="N406" i="2"/>
  <c r="U492" i="1" s="1"/>
  <c r="AK492" i="1" s="1"/>
  <c r="S405" i="2"/>
  <c r="F405" i="2" s="1"/>
  <c r="R405" i="2"/>
  <c r="Q405" i="2"/>
  <c r="P405" i="2"/>
  <c r="O405" i="2"/>
  <c r="N405" i="2"/>
  <c r="U491" i="1" s="1"/>
  <c r="AK491" i="1" s="1"/>
  <c r="S404" i="2"/>
  <c r="F404" i="2" s="1"/>
  <c r="R404" i="2"/>
  <c r="Q404" i="2"/>
  <c r="P404" i="2"/>
  <c r="O404" i="2"/>
  <c r="N404" i="2"/>
  <c r="U490" i="1" s="1"/>
  <c r="AK490" i="1" s="1"/>
  <c r="F403" i="2"/>
  <c r="S402" i="2"/>
  <c r="F402" i="2" s="1"/>
  <c r="R402" i="2"/>
  <c r="Q402" i="2"/>
  <c r="P402" i="2"/>
  <c r="O402" i="2"/>
  <c r="N402" i="2"/>
  <c r="U488" i="1" s="1"/>
  <c r="AK488" i="1" s="1"/>
  <c r="F401" i="2"/>
  <c r="S400" i="2"/>
  <c r="F400" i="2" s="1"/>
  <c r="R400" i="2"/>
  <c r="Q400" i="2"/>
  <c r="P400" i="2"/>
  <c r="O400" i="2"/>
  <c r="N400" i="2"/>
  <c r="U486" i="1" s="1"/>
  <c r="AK486" i="1" s="1"/>
  <c r="S399" i="2"/>
  <c r="F399" i="2" s="1"/>
  <c r="R399" i="2"/>
  <c r="Q399" i="2"/>
  <c r="P399" i="2"/>
  <c r="O399" i="2"/>
  <c r="N399" i="2"/>
  <c r="U485" i="1" s="1"/>
  <c r="AK485" i="1" s="1"/>
  <c r="S398" i="2"/>
  <c r="F398" i="2" s="1"/>
  <c r="R398" i="2"/>
  <c r="Q398" i="2"/>
  <c r="P398" i="2"/>
  <c r="O398" i="2"/>
  <c r="N398" i="2"/>
  <c r="U484" i="1" s="1"/>
  <c r="AK484" i="1" s="1"/>
  <c r="F397" i="2"/>
  <c r="S396" i="2"/>
  <c r="F396" i="2" s="1"/>
  <c r="R396" i="2"/>
  <c r="Q396" i="2"/>
  <c r="P396" i="2"/>
  <c r="O396" i="2"/>
  <c r="N396" i="2"/>
  <c r="U482" i="1" s="1"/>
  <c r="AK482" i="1" s="1"/>
  <c r="S395" i="2"/>
  <c r="F395" i="2" s="1"/>
  <c r="L395" i="2"/>
  <c r="Q481" i="1" s="1"/>
  <c r="K395" i="2"/>
  <c r="O481" i="1" s="1"/>
  <c r="J395" i="2"/>
  <c r="M481" i="1" s="1"/>
  <c r="AK481" i="1" s="1"/>
  <c r="S394" i="2"/>
  <c r="F394" i="2" s="1"/>
  <c r="L394" i="2"/>
  <c r="Q480" i="1" s="1"/>
  <c r="K394" i="2"/>
  <c r="O480" i="1" s="1"/>
  <c r="AK480" i="1" s="1"/>
  <c r="S393" i="2"/>
  <c r="F393" i="2" s="1"/>
  <c r="L393" i="2"/>
  <c r="Q479" i="1" s="1"/>
  <c r="K393" i="2"/>
  <c r="O479" i="1" s="1"/>
  <c r="S392" i="2"/>
  <c r="F392" i="2" s="1"/>
  <c r="L392" i="2"/>
  <c r="Q478" i="1" s="1"/>
  <c r="K392" i="2"/>
  <c r="O478" i="1" s="1"/>
  <c r="J392" i="2"/>
  <c r="M478" i="1" s="1"/>
  <c r="S391" i="2"/>
  <c r="F391" i="2" s="1"/>
  <c r="L391" i="2"/>
  <c r="Q477" i="1" s="1"/>
  <c r="K391" i="2"/>
  <c r="O477" i="1" s="1"/>
  <c r="J391" i="2"/>
  <c r="M477" i="1" s="1"/>
  <c r="S390" i="2"/>
  <c r="F390" i="2" s="1"/>
  <c r="L390" i="2"/>
  <c r="Q476" i="1" s="1"/>
  <c r="K390" i="2"/>
  <c r="O476" i="1" s="1"/>
  <c r="J390" i="2"/>
  <c r="M476" i="1" s="1"/>
  <c r="S389" i="2"/>
  <c r="F389" i="2" s="1"/>
  <c r="I389" i="2"/>
  <c r="K475" i="1" s="1"/>
  <c r="H389" i="2"/>
  <c r="I475" i="1" s="1"/>
  <c r="AK475" i="1" s="1"/>
  <c r="S388" i="2"/>
  <c r="F388" i="2" s="1"/>
  <c r="I388" i="2"/>
  <c r="K474" i="1" s="1"/>
  <c r="H388" i="2"/>
  <c r="I474" i="1" s="1"/>
  <c r="AK474" i="1" s="1"/>
  <c r="S387" i="2"/>
  <c r="F387" i="2" s="1"/>
  <c r="I387" i="2"/>
  <c r="K473" i="1" s="1"/>
  <c r="H387" i="2"/>
  <c r="I473" i="1" s="1"/>
  <c r="AK473" i="1" s="1"/>
  <c r="S386" i="2"/>
  <c r="F386" i="2" s="1"/>
  <c r="I386" i="2"/>
  <c r="K472" i="1" s="1"/>
  <c r="H386" i="2"/>
  <c r="I472" i="1" s="1"/>
  <c r="M385" i="2"/>
  <c r="S471" i="1" s="1"/>
  <c r="L385" i="2"/>
  <c r="Q471" i="1" s="1"/>
  <c r="K385" i="2"/>
  <c r="O471" i="1" s="1"/>
  <c r="J385" i="2"/>
  <c r="M471" i="1" s="1"/>
  <c r="I385" i="2"/>
  <c r="K471" i="1" s="1"/>
  <c r="H385" i="2"/>
  <c r="I471" i="1" s="1"/>
  <c r="G385" i="2"/>
  <c r="G471" i="1" s="1"/>
  <c r="AK471" i="1" s="1"/>
  <c r="F385" i="2"/>
  <c r="M384" i="2"/>
  <c r="S470" i="1" s="1"/>
  <c r="L384" i="2"/>
  <c r="Q470" i="1" s="1"/>
  <c r="K384" i="2"/>
  <c r="O470" i="1" s="1"/>
  <c r="J384" i="2"/>
  <c r="M470" i="1" s="1"/>
  <c r="I384" i="2"/>
  <c r="K470" i="1" s="1"/>
  <c r="H384" i="2"/>
  <c r="I470" i="1" s="1"/>
  <c r="G384" i="2"/>
  <c r="G470" i="1" s="1"/>
  <c r="AK470" i="1" s="1"/>
  <c r="F384" i="2"/>
  <c r="M383" i="2"/>
  <c r="S469" i="1" s="1"/>
  <c r="L383" i="2"/>
  <c r="Q469" i="1" s="1"/>
  <c r="K383" i="2"/>
  <c r="O469" i="1" s="1"/>
  <c r="J383" i="2"/>
  <c r="M469" i="1" s="1"/>
  <c r="I383" i="2"/>
  <c r="K469" i="1" s="1"/>
  <c r="H383" i="2"/>
  <c r="I469" i="1" s="1"/>
  <c r="G383" i="2"/>
  <c r="G469" i="1" s="1"/>
  <c r="AK469" i="1" s="1"/>
  <c r="F383" i="2"/>
  <c r="M382" i="2"/>
  <c r="S468" i="1" s="1"/>
  <c r="L382" i="2"/>
  <c r="Q468" i="1" s="1"/>
  <c r="K382" i="2"/>
  <c r="O468" i="1" s="1"/>
  <c r="J382" i="2"/>
  <c r="M468" i="1" s="1"/>
  <c r="I382" i="2"/>
  <c r="K468" i="1" s="1"/>
  <c r="H382" i="2"/>
  <c r="I468" i="1" s="1"/>
  <c r="G382" i="2"/>
  <c r="G468" i="1" s="1"/>
  <c r="AK468" i="1" s="1"/>
  <c r="F382" i="2"/>
  <c r="M381" i="2"/>
  <c r="S467" i="1" s="1"/>
  <c r="L381" i="2"/>
  <c r="Q467" i="1" s="1"/>
  <c r="K381" i="2"/>
  <c r="O467" i="1" s="1"/>
  <c r="J381" i="2"/>
  <c r="M467" i="1" s="1"/>
  <c r="I381" i="2"/>
  <c r="K467" i="1" s="1"/>
  <c r="H381" i="2"/>
  <c r="I467" i="1" s="1"/>
  <c r="G381" i="2"/>
  <c r="G467" i="1" s="1"/>
  <c r="AK467" i="1" s="1"/>
  <c r="F381" i="2"/>
  <c r="M380" i="2"/>
  <c r="S466" i="1" s="1"/>
  <c r="L380" i="2"/>
  <c r="Q466" i="1" s="1"/>
  <c r="K380" i="2"/>
  <c r="O466" i="1" s="1"/>
  <c r="J380" i="2"/>
  <c r="M466" i="1" s="1"/>
  <c r="I380" i="2"/>
  <c r="K466" i="1" s="1"/>
  <c r="H380" i="2"/>
  <c r="I466" i="1" s="1"/>
  <c r="G380" i="2"/>
  <c r="G466" i="1" s="1"/>
  <c r="AK466" i="1" s="1"/>
  <c r="F380" i="2"/>
  <c r="M379" i="2"/>
  <c r="S465" i="1" s="1"/>
  <c r="L379" i="2"/>
  <c r="Q465" i="1" s="1"/>
  <c r="K379" i="2"/>
  <c r="O465" i="1" s="1"/>
  <c r="J379" i="2"/>
  <c r="M465" i="1" s="1"/>
  <c r="I379" i="2"/>
  <c r="K465" i="1" s="1"/>
  <c r="H379" i="2"/>
  <c r="I465" i="1" s="1"/>
  <c r="G379" i="2"/>
  <c r="G465" i="1" s="1"/>
  <c r="AK465" i="1" s="1"/>
  <c r="F379" i="2"/>
  <c r="M378" i="2"/>
  <c r="S464" i="1" s="1"/>
  <c r="L378" i="2"/>
  <c r="Q464" i="1" s="1"/>
  <c r="K378" i="2"/>
  <c r="O464" i="1" s="1"/>
  <c r="J378" i="2"/>
  <c r="M464" i="1" s="1"/>
  <c r="I378" i="2"/>
  <c r="K464" i="1" s="1"/>
  <c r="H378" i="2"/>
  <c r="I464" i="1" s="1"/>
  <c r="G378" i="2"/>
  <c r="G464" i="1" s="1"/>
  <c r="AK464" i="1" s="1"/>
  <c r="F378" i="2"/>
  <c r="S377" i="2"/>
  <c r="F377" i="2" s="1"/>
  <c r="M377" i="2"/>
  <c r="S463" i="1" s="1"/>
  <c r="L377" i="2"/>
  <c r="Q463" i="1" s="1"/>
  <c r="K377" i="2"/>
  <c r="O463" i="1" s="1"/>
  <c r="J377" i="2"/>
  <c r="M463" i="1" s="1"/>
  <c r="I377" i="2"/>
  <c r="K463" i="1" s="1"/>
  <c r="G377" i="2"/>
  <c r="G463" i="1" s="1"/>
  <c r="AK463" i="1" s="1"/>
  <c r="M376" i="2"/>
  <c r="S462" i="1" s="1"/>
  <c r="L376" i="2"/>
  <c r="Q462" i="1" s="1"/>
  <c r="K376" i="2"/>
  <c r="O462" i="1" s="1"/>
  <c r="J376" i="2"/>
  <c r="M462" i="1" s="1"/>
  <c r="I376" i="2"/>
  <c r="K462" i="1" s="1"/>
  <c r="H376" i="2"/>
  <c r="I462" i="1" s="1"/>
  <c r="G376" i="2"/>
  <c r="G462" i="1" s="1"/>
  <c r="F376" i="2"/>
  <c r="M375" i="2"/>
  <c r="S461" i="1" s="1"/>
  <c r="L375" i="2"/>
  <c r="Q461" i="1" s="1"/>
  <c r="K375" i="2"/>
  <c r="O461" i="1" s="1"/>
  <c r="J375" i="2"/>
  <c r="M461" i="1" s="1"/>
  <c r="I375" i="2"/>
  <c r="K461" i="1" s="1"/>
  <c r="H375" i="2"/>
  <c r="I461" i="1" s="1"/>
  <c r="G375" i="2"/>
  <c r="G461" i="1" s="1"/>
  <c r="F375" i="2"/>
  <c r="S374" i="2"/>
  <c r="F374" i="2" s="1"/>
  <c r="L374" i="2"/>
  <c r="Q460" i="1" s="1"/>
  <c r="K374" i="2"/>
  <c r="O460" i="1" s="1"/>
  <c r="J374" i="2"/>
  <c r="M460" i="1" s="1"/>
  <c r="I374" i="2"/>
  <c r="K460" i="1" s="1"/>
  <c r="H374" i="2"/>
  <c r="I460" i="1" s="1"/>
  <c r="G374" i="2"/>
  <c r="G460" i="1" s="1"/>
  <c r="M373" i="2"/>
  <c r="S459" i="1" s="1"/>
  <c r="L373" i="2"/>
  <c r="Q459" i="1" s="1"/>
  <c r="K373" i="2"/>
  <c r="O459" i="1" s="1"/>
  <c r="J373" i="2"/>
  <c r="M459" i="1" s="1"/>
  <c r="I373" i="2"/>
  <c r="K459" i="1" s="1"/>
  <c r="H373" i="2"/>
  <c r="I459" i="1" s="1"/>
  <c r="G373" i="2"/>
  <c r="G459" i="1" s="1"/>
  <c r="F373" i="2"/>
  <c r="S372" i="2"/>
  <c r="F372" i="2" s="1"/>
  <c r="I372" i="2"/>
  <c r="K458" i="1" s="1"/>
  <c r="G372" i="2"/>
  <c r="G458" i="1" s="1"/>
  <c r="AK458" i="1" s="1"/>
  <c r="S371" i="2"/>
  <c r="F371" i="2" s="1"/>
  <c r="L371" i="2"/>
  <c r="Q457" i="1" s="1"/>
  <c r="K371" i="2"/>
  <c r="O457" i="1" s="1"/>
  <c r="J371" i="2"/>
  <c r="M457" i="1" s="1"/>
  <c r="I371" i="2"/>
  <c r="K457" i="1" s="1"/>
  <c r="H371" i="2"/>
  <c r="I457" i="1" s="1"/>
  <c r="G371" i="2"/>
  <c r="G457" i="1" s="1"/>
  <c r="M370" i="2"/>
  <c r="S456" i="1" s="1"/>
  <c r="L370" i="2"/>
  <c r="Q456" i="1" s="1"/>
  <c r="K370" i="2"/>
  <c r="O456" i="1" s="1"/>
  <c r="J370" i="2"/>
  <c r="M456" i="1" s="1"/>
  <c r="I370" i="2"/>
  <c r="K456" i="1" s="1"/>
  <c r="H370" i="2"/>
  <c r="I456" i="1" s="1"/>
  <c r="G370" i="2"/>
  <c r="G456" i="1" s="1"/>
  <c r="AK456" i="1" s="1"/>
  <c r="F370" i="2"/>
  <c r="M369" i="2"/>
  <c r="S455" i="1" s="1"/>
  <c r="L369" i="2"/>
  <c r="Q455" i="1" s="1"/>
  <c r="K369" i="2"/>
  <c r="O455" i="1" s="1"/>
  <c r="J369" i="2"/>
  <c r="M455" i="1" s="1"/>
  <c r="I369" i="2"/>
  <c r="K455" i="1" s="1"/>
  <c r="H369" i="2"/>
  <c r="I455" i="1" s="1"/>
  <c r="G369" i="2"/>
  <c r="G455" i="1" s="1"/>
  <c r="AK455" i="1" s="1"/>
  <c r="F369" i="2"/>
  <c r="M368" i="2"/>
  <c r="S454" i="1" s="1"/>
  <c r="L368" i="2"/>
  <c r="Q454" i="1" s="1"/>
  <c r="K368" i="2"/>
  <c r="O454" i="1" s="1"/>
  <c r="J368" i="2"/>
  <c r="M454" i="1" s="1"/>
  <c r="I368" i="2"/>
  <c r="K454" i="1" s="1"/>
  <c r="H368" i="2"/>
  <c r="I454" i="1" s="1"/>
  <c r="G368" i="2"/>
  <c r="G454" i="1" s="1"/>
  <c r="AK454" i="1" s="1"/>
  <c r="F368" i="2"/>
  <c r="M367" i="2"/>
  <c r="S453" i="1" s="1"/>
  <c r="L367" i="2"/>
  <c r="Q453" i="1" s="1"/>
  <c r="K367" i="2"/>
  <c r="O453" i="1" s="1"/>
  <c r="J367" i="2"/>
  <c r="M453" i="1" s="1"/>
  <c r="I367" i="2"/>
  <c r="K453" i="1" s="1"/>
  <c r="H367" i="2"/>
  <c r="I453" i="1" s="1"/>
  <c r="G367" i="2"/>
  <c r="G453" i="1" s="1"/>
  <c r="AK453" i="1" s="1"/>
  <c r="F367" i="2"/>
  <c r="F366" i="2"/>
  <c r="M365" i="2"/>
  <c r="S451" i="1" s="1"/>
  <c r="L365" i="2"/>
  <c r="Q451" i="1" s="1"/>
  <c r="K365" i="2"/>
  <c r="O451" i="1" s="1"/>
  <c r="J365" i="2"/>
  <c r="M451" i="1" s="1"/>
  <c r="I365" i="2"/>
  <c r="K451" i="1" s="1"/>
  <c r="H365" i="2"/>
  <c r="I451" i="1" s="1"/>
  <c r="G365" i="2"/>
  <c r="G451" i="1" s="1"/>
  <c r="F365" i="2"/>
  <c r="M364" i="2"/>
  <c r="S450" i="1" s="1"/>
  <c r="L364" i="2"/>
  <c r="Q450" i="1" s="1"/>
  <c r="K364" i="2"/>
  <c r="O450" i="1" s="1"/>
  <c r="J364" i="2"/>
  <c r="M450" i="1" s="1"/>
  <c r="I364" i="2"/>
  <c r="K450" i="1" s="1"/>
  <c r="H364" i="2"/>
  <c r="I450" i="1" s="1"/>
  <c r="G364" i="2"/>
  <c r="G450" i="1" s="1"/>
  <c r="F364" i="2"/>
  <c r="F363" i="2"/>
  <c r="G362" i="2"/>
  <c r="G448" i="1" s="1"/>
  <c r="AK448" i="1" s="1"/>
  <c r="F362" i="2"/>
  <c r="S361" i="2"/>
  <c r="F361" i="2" s="1"/>
  <c r="G361" i="2"/>
  <c r="G447" i="1" s="1"/>
  <c r="AK447" i="1" s="1"/>
  <c r="M360" i="2"/>
  <c r="S446" i="1" s="1"/>
  <c r="L360" i="2"/>
  <c r="Q446" i="1" s="1"/>
  <c r="K360" i="2"/>
  <c r="O446" i="1" s="1"/>
  <c r="J360" i="2"/>
  <c r="M446" i="1" s="1"/>
  <c r="I360" i="2"/>
  <c r="K446" i="1" s="1"/>
  <c r="H360" i="2"/>
  <c r="I446" i="1" s="1"/>
  <c r="G360" i="2"/>
  <c r="G446" i="1" s="1"/>
  <c r="F360" i="2"/>
  <c r="E357" i="2"/>
  <c r="M354" i="2"/>
  <c r="M352" i="2" s="1"/>
  <c r="L354" i="2"/>
  <c r="L352" i="2" s="1"/>
  <c r="K354" i="2"/>
  <c r="K352" i="2" s="1"/>
  <c r="J354" i="2"/>
  <c r="J352" i="2" s="1"/>
  <c r="I354" i="2"/>
  <c r="I352" i="2" s="1"/>
  <c r="H354" i="2"/>
  <c r="H352" i="2" s="1"/>
  <c r="G354" i="2"/>
  <c r="G352" i="2" s="1"/>
  <c r="F354" i="2"/>
  <c r="F355" i="2" s="1"/>
  <c r="R355" i="2" s="1"/>
  <c r="R352" i="2" s="1"/>
  <c r="Q352" i="2"/>
  <c r="P352" i="2"/>
  <c r="O352" i="2"/>
  <c r="N352" i="2"/>
  <c r="E352" i="2"/>
  <c r="S349" i="2"/>
  <c r="F349" i="2" s="1"/>
  <c r="R349" i="2"/>
  <c r="Q349" i="2"/>
  <c r="P349" i="2"/>
  <c r="O349" i="2"/>
  <c r="N349" i="2"/>
  <c r="U434" i="1" s="1"/>
  <c r="AK434" i="1" s="1"/>
  <c r="S348" i="2"/>
  <c r="F348" i="2" s="1"/>
  <c r="R348" i="2"/>
  <c r="Q348" i="2"/>
  <c r="P348" i="2"/>
  <c r="O348" i="2"/>
  <c r="N348" i="2"/>
  <c r="U433" i="1" s="1"/>
  <c r="AK433" i="1" s="1"/>
  <c r="S347" i="2"/>
  <c r="F347" i="2" s="1"/>
  <c r="R347" i="2"/>
  <c r="Q347" i="2"/>
  <c r="P347" i="2"/>
  <c r="O347" i="2"/>
  <c r="N347" i="2"/>
  <c r="U432" i="1" s="1"/>
  <c r="AK432" i="1" s="1"/>
  <c r="S346" i="2"/>
  <c r="F346" i="2" s="1"/>
  <c r="R346" i="2"/>
  <c r="Q346" i="2"/>
  <c r="P346" i="2"/>
  <c r="O346" i="2"/>
  <c r="N346" i="2"/>
  <c r="U431" i="1" s="1"/>
  <c r="AK431" i="1" s="1"/>
  <c r="S345" i="2"/>
  <c r="F345" i="2" s="1"/>
  <c r="R345" i="2"/>
  <c r="Q345" i="2"/>
  <c r="P345" i="2"/>
  <c r="O345" i="2"/>
  <c r="N345" i="2"/>
  <c r="U430" i="1" s="1"/>
  <c r="AK430" i="1" s="1"/>
  <c r="S344" i="2"/>
  <c r="F344" i="2" s="1"/>
  <c r="R344" i="2"/>
  <c r="Q344" i="2"/>
  <c r="P344" i="2"/>
  <c r="O344" i="2"/>
  <c r="N344" i="2"/>
  <c r="U429" i="1" s="1"/>
  <c r="AK429" i="1" s="1"/>
  <c r="S343" i="2"/>
  <c r="F343" i="2" s="1"/>
  <c r="R343" i="2"/>
  <c r="Q343" i="2"/>
  <c r="P343" i="2"/>
  <c r="O343" i="2"/>
  <c r="N343" i="2"/>
  <c r="U428" i="1" s="1"/>
  <c r="AK428" i="1" s="1"/>
  <c r="S342" i="2"/>
  <c r="F342" i="2" s="1"/>
  <c r="R342" i="2"/>
  <c r="Q342" i="2"/>
  <c r="P342" i="2"/>
  <c r="O342" i="2"/>
  <c r="N342" i="2"/>
  <c r="U427" i="1" s="1"/>
  <c r="AK427" i="1" s="1"/>
  <c r="S341" i="2"/>
  <c r="F341" i="2" s="1"/>
  <c r="R341" i="2"/>
  <c r="Q341" i="2"/>
  <c r="P341" i="2"/>
  <c r="O341" i="2"/>
  <c r="N341" i="2"/>
  <c r="U426" i="1" s="1"/>
  <c r="AK426" i="1" s="1"/>
  <c r="S340" i="2"/>
  <c r="F340" i="2" s="1"/>
  <c r="O340" i="2"/>
  <c r="M339" i="2"/>
  <c r="S424" i="1" s="1"/>
  <c r="L339" i="2"/>
  <c r="Q424" i="1" s="1"/>
  <c r="K339" i="2"/>
  <c r="O424" i="1" s="1"/>
  <c r="J339" i="2"/>
  <c r="M424" i="1" s="1"/>
  <c r="I339" i="2"/>
  <c r="K424" i="1" s="1"/>
  <c r="H339" i="2"/>
  <c r="I424" i="1" s="1"/>
  <c r="G339" i="2"/>
  <c r="G424" i="1" s="1"/>
  <c r="AK424" i="1" s="1"/>
  <c r="F339" i="2"/>
  <c r="S338" i="2"/>
  <c r="F338" i="2" s="1"/>
  <c r="O338" i="2"/>
  <c r="N338" i="2"/>
  <c r="U423" i="1" s="1"/>
  <c r="M338" i="2"/>
  <c r="S423" i="1" s="1"/>
  <c r="AK423" i="1" s="1"/>
  <c r="S337" i="2"/>
  <c r="F337" i="2" s="1"/>
  <c r="O337" i="2"/>
  <c r="N337" i="2"/>
  <c r="U422" i="1" s="1"/>
  <c r="M337" i="2"/>
  <c r="S422" i="1" s="1"/>
  <c r="AK422" i="1" s="1"/>
  <c r="S336" i="2"/>
  <c r="F336" i="2" s="1"/>
  <c r="L336" i="2"/>
  <c r="Q421" i="1" s="1"/>
  <c r="K336" i="2"/>
  <c r="O421" i="1" s="1"/>
  <c r="J336" i="2"/>
  <c r="M421" i="1" s="1"/>
  <c r="AK421" i="1" s="1"/>
  <c r="S335" i="2"/>
  <c r="F335" i="2" s="1"/>
  <c r="I335" i="2"/>
  <c r="K420" i="1" s="1"/>
  <c r="H335" i="2"/>
  <c r="I420" i="1" s="1"/>
  <c r="AK420" i="1" s="1"/>
  <c r="M334" i="2"/>
  <c r="S419" i="1" s="1"/>
  <c r="L334" i="2"/>
  <c r="Q419" i="1" s="1"/>
  <c r="K334" i="2"/>
  <c r="O419" i="1" s="1"/>
  <c r="J334" i="2"/>
  <c r="M419" i="1" s="1"/>
  <c r="I334" i="2"/>
  <c r="K419" i="1" s="1"/>
  <c r="H334" i="2"/>
  <c r="I419" i="1" s="1"/>
  <c r="G334" i="2"/>
  <c r="G419" i="1" s="1"/>
  <c r="F334" i="2"/>
  <c r="M333" i="2"/>
  <c r="S418" i="1" s="1"/>
  <c r="L333" i="2"/>
  <c r="Q418" i="1" s="1"/>
  <c r="K333" i="2"/>
  <c r="O418" i="1" s="1"/>
  <c r="J333" i="2"/>
  <c r="M418" i="1" s="1"/>
  <c r="I333" i="2"/>
  <c r="K418" i="1" s="1"/>
  <c r="H333" i="2"/>
  <c r="I418" i="1" s="1"/>
  <c r="G333" i="2"/>
  <c r="G418" i="1" s="1"/>
  <c r="F333" i="2"/>
  <c r="M332" i="2"/>
  <c r="S417" i="1" s="1"/>
  <c r="L332" i="2"/>
  <c r="Q417" i="1" s="1"/>
  <c r="K332" i="2"/>
  <c r="O417" i="1" s="1"/>
  <c r="J332" i="2"/>
  <c r="M417" i="1" s="1"/>
  <c r="I332" i="2"/>
  <c r="K417" i="1" s="1"/>
  <c r="H332" i="2"/>
  <c r="I417" i="1" s="1"/>
  <c r="G332" i="2"/>
  <c r="G417" i="1" s="1"/>
  <c r="F332" i="2"/>
  <c r="M331" i="2"/>
  <c r="S416" i="1" s="1"/>
  <c r="L331" i="2"/>
  <c r="Q416" i="1" s="1"/>
  <c r="K331" i="2"/>
  <c r="O416" i="1" s="1"/>
  <c r="J331" i="2"/>
  <c r="M416" i="1" s="1"/>
  <c r="I331" i="2"/>
  <c r="K416" i="1" s="1"/>
  <c r="H331" i="2"/>
  <c r="I416" i="1" s="1"/>
  <c r="G331" i="2"/>
  <c r="G416" i="1" s="1"/>
  <c r="F331" i="2"/>
  <c r="M330" i="2"/>
  <c r="S415" i="1" s="1"/>
  <c r="L330" i="2"/>
  <c r="Q415" i="1" s="1"/>
  <c r="K330" i="2"/>
  <c r="O415" i="1" s="1"/>
  <c r="J330" i="2"/>
  <c r="M415" i="1" s="1"/>
  <c r="I330" i="2"/>
  <c r="K415" i="1" s="1"/>
  <c r="H330" i="2"/>
  <c r="I415" i="1" s="1"/>
  <c r="G330" i="2"/>
  <c r="G415" i="1" s="1"/>
  <c r="F330" i="2"/>
  <c r="M329" i="2"/>
  <c r="S414" i="1" s="1"/>
  <c r="L329" i="2"/>
  <c r="Q414" i="1" s="1"/>
  <c r="K329" i="2"/>
  <c r="O414" i="1" s="1"/>
  <c r="J329" i="2"/>
  <c r="M414" i="1" s="1"/>
  <c r="I329" i="2"/>
  <c r="K414" i="1" s="1"/>
  <c r="H329" i="2"/>
  <c r="I414" i="1" s="1"/>
  <c r="G329" i="2"/>
  <c r="G414" i="1" s="1"/>
  <c r="F329" i="2"/>
  <c r="M328" i="2"/>
  <c r="S413" i="1" s="1"/>
  <c r="L328" i="2"/>
  <c r="Q413" i="1" s="1"/>
  <c r="K328" i="2"/>
  <c r="O413" i="1" s="1"/>
  <c r="J328" i="2"/>
  <c r="M413" i="1" s="1"/>
  <c r="I328" i="2"/>
  <c r="K413" i="1" s="1"/>
  <c r="H328" i="2"/>
  <c r="I413" i="1" s="1"/>
  <c r="G328" i="2"/>
  <c r="G413" i="1" s="1"/>
  <c r="F328" i="2"/>
  <c r="F327" i="2"/>
  <c r="M326" i="2"/>
  <c r="S411" i="1" s="1"/>
  <c r="L326" i="2"/>
  <c r="Q411" i="1" s="1"/>
  <c r="K326" i="2"/>
  <c r="O411" i="1" s="1"/>
  <c r="J326" i="2"/>
  <c r="M411" i="1" s="1"/>
  <c r="I326" i="2"/>
  <c r="K411" i="1" s="1"/>
  <c r="H326" i="2"/>
  <c r="I411" i="1" s="1"/>
  <c r="G326" i="2"/>
  <c r="G411" i="1" s="1"/>
  <c r="AK411" i="1" s="1"/>
  <c r="F326" i="2"/>
  <c r="E323" i="2"/>
  <c r="S320" i="2"/>
  <c r="F320" i="2" s="1"/>
  <c r="R320" i="2"/>
  <c r="Q320" i="2"/>
  <c r="P320" i="2"/>
  <c r="O320" i="2"/>
  <c r="N320" i="2"/>
  <c r="U372" i="1" s="1"/>
  <c r="AK372" i="1" s="1"/>
  <c r="S319" i="2"/>
  <c r="F319" i="2" s="1"/>
  <c r="R319" i="2"/>
  <c r="Q319" i="2"/>
  <c r="P319" i="2"/>
  <c r="O319" i="2"/>
  <c r="N319" i="2"/>
  <c r="U371" i="1" s="1"/>
  <c r="AK371" i="1" s="1"/>
  <c r="M318" i="2"/>
  <c r="S370" i="1" s="1"/>
  <c r="L318" i="2"/>
  <c r="Q370" i="1" s="1"/>
  <c r="K318" i="2"/>
  <c r="O370" i="1" s="1"/>
  <c r="J318" i="2"/>
  <c r="M370" i="1" s="1"/>
  <c r="I318" i="2"/>
  <c r="K370" i="1" s="1"/>
  <c r="H318" i="2"/>
  <c r="I370" i="1" s="1"/>
  <c r="G318" i="2"/>
  <c r="G370" i="1" s="1"/>
  <c r="AK370" i="1" s="1"/>
  <c r="F318" i="2"/>
  <c r="M317" i="2"/>
  <c r="S369" i="1" s="1"/>
  <c r="L317" i="2"/>
  <c r="Q369" i="1" s="1"/>
  <c r="K317" i="2"/>
  <c r="O369" i="1" s="1"/>
  <c r="J317" i="2"/>
  <c r="M369" i="1" s="1"/>
  <c r="I317" i="2"/>
  <c r="K369" i="1" s="1"/>
  <c r="H317" i="2"/>
  <c r="I369" i="1" s="1"/>
  <c r="G317" i="2"/>
  <c r="G369" i="1" s="1"/>
  <c r="AK369" i="1" s="1"/>
  <c r="F317" i="2"/>
  <c r="S316" i="2"/>
  <c r="F316" i="2" s="1"/>
  <c r="N316" i="2"/>
  <c r="U368" i="1" s="1"/>
  <c r="M316" i="2"/>
  <c r="S368" i="1" s="1"/>
  <c r="AK368" i="1" s="1"/>
  <c r="S315" i="2"/>
  <c r="F315" i="2" s="1"/>
  <c r="R315" i="2"/>
  <c r="Q315" i="2"/>
  <c r="P315" i="2"/>
  <c r="O315" i="2"/>
  <c r="N315" i="2"/>
  <c r="U367" i="1" s="1"/>
  <c r="AK367" i="1" s="1"/>
  <c r="S314" i="2"/>
  <c r="F314" i="2" s="1"/>
  <c r="R314" i="2"/>
  <c r="Q314" i="2"/>
  <c r="P314" i="2"/>
  <c r="O314" i="2"/>
  <c r="N314" i="2"/>
  <c r="U366" i="1" s="1"/>
  <c r="AK366" i="1" s="1"/>
  <c r="S313" i="2"/>
  <c r="F313" i="2" s="1"/>
  <c r="R313" i="2"/>
  <c r="Q313" i="2"/>
  <c r="P313" i="2"/>
  <c r="O313" i="2"/>
  <c r="N313" i="2"/>
  <c r="U365" i="1" s="1"/>
  <c r="AK365" i="1" s="1"/>
  <c r="S312" i="2"/>
  <c r="F312" i="2" s="1"/>
  <c r="R312" i="2"/>
  <c r="Q312" i="2"/>
  <c r="P312" i="2"/>
  <c r="O312" i="2"/>
  <c r="N312" i="2"/>
  <c r="U364" i="1" s="1"/>
  <c r="AK364" i="1" s="1"/>
  <c r="S311" i="2"/>
  <c r="F311" i="2" s="1"/>
  <c r="O311" i="2"/>
  <c r="N311" i="2"/>
  <c r="U363" i="1" s="1"/>
  <c r="M311" i="2"/>
  <c r="S363" i="1" s="1"/>
  <c r="AK363" i="1" s="1"/>
  <c r="M310" i="2"/>
  <c r="S362" i="1" s="1"/>
  <c r="L310" i="2"/>
  <c r="Q362" i="1" s="1"/>
  <c r="K310" i="2"/>
  <c r="O362" i="1" s="1"/>
  <c r="J310" i="2"/>
  <c r="M362" i="1" s="1"/>
  <c r="I310" i="2"/>
  <c r="K362" i="1" s="1"/>
  <c r="H310" i="2"/>
  <c r="I362" i="1" s="1"/>
  <c r="G310" i="2"/>
  <c r="G362" i="1" s="1"/>
  <c r="AK362" i="1" s="1"/>
  <c r="F310" i="2"/>
  <c r="S309" i="2"/>
  <c r="F309" i="2" s="1"/>
  <c r="L309" i="2"/>
  <c r="Q361" i="1" s="1"/>
  <c r="K309" i="2"/>
  <c r="O361" i="1" s="1"/>
  <c r="J309" i="2"/>
  <c r="M361" i="1" s="1"/>
  <c r="AK361" i="1" s="1"/>
  <c r="S308" i="2"/>
  <c r="F308" i="2" s="1"/>
  <c r="I308" i="2"/>
  <c r="K360" i="1" s="1"/>
  <c r="H308" i="2"/>
  <c r="I360" i="1" s="1"/>
  <c r="AK360" i="1" s="1"/>
  <c r="M307" i="2"/>
  <c r="S359" i="1" s="1"/>
  <c r="L307" i="2"/>
  <c r="Q359" i="1" s="1"/>
  <c r="K307" i="2"/>
  <c r="O359" i="1" s="1"/>
  <c r="J307" i="2"/>
  <c r="M359" i="1" s="1"/>
  <c r="I307" i="2"/>
  <c r="K359" i="1" s="1"/>
  <c r="H307" i="2"/>
  <c r="I359" i="1" s="1"/>
  <c r="G307" i="2"/>
  <c r="G359" i="1" s="1"/>
  <c r="AK359" i="1" s="1"/>
  <c r="F307" i="2"/>
  <c r="M306" i="2"/>
  <c r="S358" i="1" s="1"/>
  <c r="L306" i="2"/>
  <c r="Q358" i="1" s="1"/>
  <c r="K306" i="2"/>
  <c r="O358" i="1" s="1"/>
  <c r="J306" i="2"/>
  <c r="M358" i="1" s="1"/>
  <c r="I306" i="2"/>
  <c r="K358" i="1" s="1"/>
  <c r="H306" i="2"/>
  <c r="I358" i="1" s="1"/>
  <c r="G306" i="2"/>
  <c r="G358" i="1" s="1"/>
  <c r="AK358" i="1" s="1"/>
  <c r="F306" i="2"/>
  <c r="M305" i="2"/>
  <c r="S357" i="1" s="1"/>
  <c r="L305" i="2"/>
  <c r="Q357" i="1" s="1"/>
  <c r="K305" i="2"/>
  <c r="O357" i="1" s="1"/>
  <c r="J305" i="2"/>
  <c r="M357" i="1" s="1"/>
  <c r="I305" i="2"/>
  <c r="K357" i="1" s="1"/>
  <c r="H305" i="2"/>
  <c r="I357" i="1" s="1"/>
  <c r="G305" i="2"/>
  <c r="G357" i="1" s="1"/>
  <c r="AK357" i="1" s="1"/>
  <c r="F305" i="2"/>
  <c r="S304" i="2"/>
  <c r="F304" i="2" s="1"/>
  <c r="R304" i="2"/>
  <c r="Q304" i="2"/>
  <c r="P304" i="2"/>
  <c r="O304" i="2"/>
  <c r="N304" i="2"/>
  <c r="U356" i="1" s="1"/>
  <c r="AK356" i="1" s="1"/>
  <c r="M303" i="2"/>
  <c r="S355" i="1" s="1"/>
  <c r="L303" i="2"/>
  <c r="Q355" i="1" s="1"/>
  <c r="K303" i="2"/>
  <c r="O355" i="1" s="1"/>
  <c r="J303" i="2"/>
  <c r="M355" i="1" s="1"/>
  <c r="I303" i="2"/>
  <c r="K355" i="1" s="1"/>
  <c r="H303" i="2"/>
  <c r="I355" i="1" s="1"/>
  <c r="G303" i="2"/>
  <c r="G355" i="1" s="1"/>
  <c r="AK355" i="1" s="1"/>
  <c r="F303" i="2"/>
  <c r="S302" i="2"/>
  <c r="F302" i="2" s="1"/>
  <c r="R302" i="2"/>
  <c r="Q302" i="2"/>
  <c r="P302" i="2"/>
  <c r="O302" i="2"/>
  <c r="N302" i="2"/>
  <c r="U354" i="1" s="1"/>
  <c r="AK354" i="1" s="1"/>
  <c r="M301" i="2"/>
  <c r="S353" i="1" s="1"/>
  <c r="L301" i="2"/>
  <c r="Q353" i="1" s="1"/>
  <c r="K301" i="2"/>
  <c r="O353" i="1" s="1"/>
  <c r="J301" i="2"/>
  <c r="M353" i="1" s="1"/>
  <c r="I301" i="2"/>
  <c r="K353" i="1" s="1"/>
  <c r="H301" i="2"/>
  <c r="I353" i="1" s="1"/>
  <c r="G301" i="2"/>
  <c r="G353" i="1" s="1"/>
  <c r="AK353" i="1" s="1"/>
  <c r="F301" i="2"/>
  <c r="S300" i="2"/>
  <c r="F300" i="2" s="1"/>
  <c r="R300" i="2"/>
  <c r="Q300" i="2"/>
  <c r="P300" i="2"/>
  <c r="O300" i="2"/>
  <c r="N300" i="2"/>
  <c r="U352" i="1" s="1"/>
  <c r="AK352" i="1" s="1"/>
  <c r="M299" i="2"/>
  <c r="S351" i="1" s="1"/>
  <c r="L299" i="2"/>
  <c r="Q351" i="1" s="1"/>
  <c r="K299" i="2"/>
  <c r="O351" i="1" s="1"/>
  <c r="J299" i="2"/>
  <c r="M351" i="1" s="1"/>
  <c r="I299" i="2"/>
  <c r="K351" i="1" s="1"/>
  <c r="H299" i="2"/>
  <c r="I351" i="1" s="1"/>
  <c r="G299" i="2"/>
  <c r="G351" i="1" s="1"/>
  <c r="AK351" i="1" s="1"/>
  <c r="F299" i="2"/>
  <c r="S298" i="2"/>
  <c r="F298" i="2" s="1"/>
  <c r="O298" i="2"/>
  <c r="N298" i="2"/>
  <c r="U350" i="1" s="1"/>
  <c r="M298" i="2"/>
  <c r="S350" i="1" s="1"/>
  <c r="AK350" i="1" s="1"/>
  <c r="S297" i="2"/>
  <c r="F297" i="2" s="1"/>
  <c r="O297" i="2"/>
  <c r="N297" i="2"/>
  <c r="U349" i="1" s="1"/>
  <c r="M297" i="2"/>
  <c r="S349" i="1" s="1"/>
  <c r="AK349" i="1" s="1"/>
  <c r="S296" i="2"/>
  <c r="F296" i="2" s="1"/>
  <c r="I296" i="2"/>
  <c r="K348" i="1" s="1"/>
  <c r="H296" i="2"/>
  <c r="I348" i="1" s="1"/>
  <c r="G296" i="2"/>
  <c r="G348" i="1" s="1"/>
  <c r="AK348" i="1" s="1"/>
  <c r="S295" i="2"/>
  <c r="F295" i="2" s="1"/>
  <c r="I295" i="2"/>
  <c r="K347" i="1" s="1"/>
  <c r="H295" i="2"/>
  <c r="I347" i="1" s="1"/>
  <c r="G295" i="2"/>
  <c r="G347" i="1" s="1"/>
  <c r="AK347" i="1" s="1"/>
  <c r="S294" i="2"/>
  <c r="F294" i="2" s="1"/>
  <c r="I294" i="2"/>
  <c r="K346" i="1" s="1"/>
  <c r="H294" i="2"/>
  <c r="I346" i="1" s="1"/>
  <c r="AK346" i="1" s="1"/>
  <c r="S293" i="2"/>
  <c r="F293" i="2" s="1"/>
  <c r="I293" i="2"/>
  <c r="K345" i="1" s="1"/>
  <c r="H293" i="2"/>
  <c r="I345" i="1" s="1"/>
  <c r="AK345" i="1" s="1"/>
  <c r="S292" i="2"/>
  <c r="F292" i="2" s="1"/>
  <c r="L292" i="2"/>
  <c r="Q344" i="1" s="1"/>
  <c r="K292" i="2"/>
  <c r="O344" i="1" s="1"/>
  <c r="J292" i="2"/>
  <c r="M344" i="1" s="1"/>
  <c r="AK344" i="1" s="1"/>
  <c r="S291" i="2"/>
  <c r="F291" i="2" s="1"/>
  <c r="I291" i="2"/>
  <c r="K343" i="1" s="1"/>
  <c r="H291" i="2"/>
  <c r="I343" i="1" s="1"/>
  <c r="G291" i="2"/>
  <c r="G343" i="1" s="1"/>
  <c r="AK343" i="1" s="1"/>
  <c r="S290" i="2"/>
  <c r="F290" i="2" s="1"/>
  <c r="I290" i="2"/>
  <c r="K342" i="1" s="1"/>
  <c r="H290" i="2"/>
  <c r="I342" i="1" s="1"/>
  <c r="G290" i="2"/>
  <c r="G342" i="1" s="1"/>
  <c r="AK342" i="1" s="1"/>
  <c r="S289" i="2"/>
  <c r="F289" i="2" s="1"/>
  <c r="H289" i="2"/>
  <c r="I341" i="1" s="1"/>
  <c r="G289" i="2"/>
  <c r="G341" i="1" s="1"/>
  <c r="AK341" i="1" s="1"/>
  <c r="S288" i="2"/>
  <c r="F288" i="2" s="1"/>
  <c r="L288" i="2"/>
  <c r="Q340" i="1" s="1"/>
  <c r="K288" i="2"/>
  <c r="O340" i="1" s="1"/>
  <c r="J288" i="2"/>
  <c r="M340" i="1" s="1"/>
  <c r="AK340" i="1" s="1"/>
  <c r="S287" i="2"/>
  <c r="F287" i="2" s="1"/>
  <c r="I287" i="2"/>
  <c r="K339" i="1" s="1"/>
  <c r="H287" i="2"/>
  <c r="I339" i="1" s="1"/>
  <c r="G287" i="2"/>
  <c r="G339" i="1" s="1"/>
  <c r="AK339" i="1" s="1"/>
  <c r="S286" i="2"/>
  <c r="F286" i="2" s="1"/>
  <c r="I286" i="2"/>
  <c r="K338" i="1" s="1"/>
  <c r="H286" i="2"/>
  <c r="I338" i="1" s="1"/>
  <c r="G286" i="2"/>
  <c r="G338" i="1" s="1"/>
  <c r="AK338" i="1" s="1"/>
  <c r="S285" i="2"/>
  <c r="F285" i="2" s="1"/>
  <c r="R285" i="2"/>
  <c r="Q285" i="2"/>
  <c r="P285" i="2"/>
  <c r="S284" i="2"/>
  <c r="F284" i="2" s="1"/>
  <c r="R284" i="2"/>
  <c r="Q284" i="2"/>
  <c r="P284" i="2"/>
  <c r="S283" i="2"/>
  <c r="F283" i="2" s="1"/>
  <c r="R283" i="2"/>
  <c r="Q283" i="2"/>
  <c r="P283" i="2"/>
  <c r="S282" i="2"/>
  <c r="F282" i="2" s="1"/>
  <c r="R282" i="2"/>
  <c r="Q282" i="2"/>
  <c r="P282" i="2"/>
  <c r="O282" i="2"/>
  <c r="N282" i="2"/>
  <c r="U334" i="1" s="1"/>
  <c r="AK334" i="1" s="1"/>
  <c r="S281" i="2"/>
  <c r="F281" i="2" s="1"/>
  <c r="R281" i="2"/>
  <c r="Q281" i="2"/>
  <c r="P281" i="2"/>
  <c r="O281" i="2"/>
  <c r="N281" i="2"/>
  <c r="U333" i="1" s="1"/>
  <c r="AK333" i="1" s="1"/>
  <c r="S280" i="2"/>
  <c r="F280" i="2" s="1"/>
  <c r="R280" i="2"/>
  <c r="Q280" i="2"/>
  <c r="P280" i="2"/>
  <c r="O280" i="2"/>
  <c r="N280" i="2"/>
  <c r="U332" i="1" s="1"/>
  <c r="AK332" i="1" s="1"/>
  <c r="F279" i="2"/>
  <c r="S278" i="2"/>
  <c r="F278" i="2" s="1"/>
  <c r="R278" i="2"/>
  <c r="Q278" i="2"/>
  <c r="P278" i="2"/>
  <c r="O278" i="2"/>
  <c r="N278" i="2"/>
  <c r="U330" i="1" s="1"/>
  <c r="AK330" i="1" s="1"/>
  <c r="S277" i="2"/>
  <c r="F277" i="2" s="1"/>
  <c r="R277" i="2"/>
  <c r="Q277" i="2"/>
  <c r="P277" i="2"/>
  <c r="O277" i="2"/>
  <c r="N277" i="2"/>
  <c r="U329" i="1" s="1"/>
  <c r="AK329" i="1" s="1"/>
  <c r="S276" i="2"/>
  <c r="F276" i="2" s="1"/>
  <c r="R276" i="2"/>
  <c r="Q276" i="2"/>
  <c r="P276" i="2"/>
  <c r="O276" i="2"/>
  <c r="N276" i="2"/>
  <c r="U328" i="1" s="1"/>
  <c r="AK328" i="1" s="1"/>
  <c r="F275" i="2"/>
  <c r="S274" i="2"/>
  <c r="F274" i="2" s="1"/>
  <c r="R274" i="2"/>
  <c r="Q274" i="2"/>
  <c r="P274" i="2"/>
  <c r="O274" i="2"/>
  <c r="N274" i="2"/>
  <c r="U326" i="1" s="1"/>
  <c r="AK326" i="1" s="1"/>
  <c r="S273" i="2"/>
  <c r="F273" i="2" s="1"/>
  <c r="R273" i="2"/>
  <c r="Q273" i="2"/>
  <c r="P273" i="2"/>
  <c r="O273" i="2"/>
  <c r="N273" i="2"/>
  <c r="U325" i="1" s="1"/>
  <c r="AK325" i="1" s="1"/>
  <c r="S272" i="2"/>
  <c r="F272" i="2" s="1"/>
  <c r="R272" i="2"/>
  <c r="Q272" i="2"/>
  <c r="P272" i="2"/>
  <c r="O272" i="2"/>
  <c r="N272" i="2"/>
  <c r="U324" i="1" s="1"/>
  <c r="AK324" i="1" s="1"/>
  <c r="S271" i="2"/>
  <c r="F271" i="2" s="1"/>
  <c r="R271" i="2"/>
  <c r="Q271" i="2"/>
  <c r="P271" i="2"/>
  <c r="O271" i="2"/>
  <c r="N271" i="2"/>
  <c r="U323" i="1" s="1"/>
  <c r="AK323" i="1" s="1"/>
  <c r="S270" i="2"/>
  <c r="F270" i="2" s="1"/>
  <c r="R270" i="2"/>
  <c r="Q270" i="2"/>
  <c r="P270" i="2"/>
  <c r="O270" i="2"/>
  <c r="N270" i="2"/>
  <c r="U322" i="1" s="1"/>
  <c r="AK322" i="1" s="1"/>
  <c r="S269" i="2"/>
  <c r="F269" i="2" s="1"/>
  <c r="R269" i="2"/>
  <c r="Q269" i="2"/>
  <c r="P269" i="2"/>
  <c r="O269" i="2"/>
  <c r="N269" i="2"/>
  <c r="U321" i="1" s="1"/>
  <c r="AK321" i="1" s="1"/>
  <c r="S268" i="2"/>
  <c r="F268" i="2" s="1"/>
  <c r="R268" i="2"/>
  <c r="Q268" i="2"/>
  <c r="P268" i="2"/>
  <c r="O268" i="2"/>
  <c r="N268" i="2"/>
  <c r="U320" i="1" s="1"/>
  <c r="AK320" i="1" s="1"/>
  <c r="S267" i="2"/>
  <c r="F267" i="2" s="1"/>
  <c r="R267" i="2"/>
  <c r="Q267" i="2"/>
  <c r="P267" i="2"/>
  <c r="O267" i="2"/>
  <c r="N267" i="2"/>
  <c r="U319" i="1" s="1"/>
  <c r="AK319" i="1" s="1"/>
  <c r="S266" i="2"/>
  <c r="F266" i="2" s="1"/>
  <c r="R266" i="2"/>
  <c r="Q266" i="2"/>
  <c r="P266" i="2"/>
  <c r="O266" i="2"/>
  <c r="N266" i="2"/>
  <c r="U318" i="1" s="1"/>
  <c r="AK318" i="1" s="1"/>
  <c r="S265" i="2"/>
  <c r="F265" i="2" s="1"/>
  <c r="R265" i="2"/>
  <c r="Q265" i="2"/>
  <c r="P265" i="2"/>
  <c r="O265" i="2"/>
  <c r="N265" i="2"/>
  <c r="U317" i="1" s="1"/>
  <c r="AK317" i="1" s="1"/>
  <c r="S264" i="2"/>
  <c r="F264" i="2" s="1"/>
  <c r="R264" i="2"/>
  <c r="Q264" i="2"/>
  <c r="P264" i="2"/>
  <c r="O264" i="2"/>
  <c r="N264" i="2"/>
  <c r="U316" i="1" s="1"/>
  <c r="AK316" i="1" s="1"/>
  <c r="S263" i="2"/>
  <c r="F263" i="2" s="1"/>
  <c r="R263" i="2"/>
  <c r="Q263" i="2"/>
  <c r="P263" i="2"/>
  <c r="O263" i="2"/>
  <c r="N263" i="2"/>
  <c r="U315" i="1" s="1"/>
  <c r="AK315" i="1" s="1"/>
  <c r="S262" i="2"/>
  <c r="F262" i="2" s="1"/>
  <c r="R262" i="2"/>
  <c r="Q262" i="2"/>
  <c r="P262" i="2"/>
  <c r="O262" i="2"/>
  <c r="N262" i="2"/>
  <c r="U314" i="1" s="1"/>
  <c r="AK314" i="1" s="1"/>
  <c r="S261" i="2"/>
  <c r="F261" i="2" s="1"/>
  <c r="R261" i="2"/>
  <c r="Q261" i="2"/>
  <c r="P261" i="2"/>
  <c r="O261" i="2"/>
  <c r="N261" i="2"/>
  <c r="U313" i="1" s="1"/>
  <c r="AK313" i="1" s="1"/>
  <c r="F260" i="2"/>
  <c r="S259" i="2"/>
  <c r="F259" i="2" s="1"/>
  <c r="R259" i="2"/>
  <c r="Q259" i="2"/>
  <c r="P259" i="2"/>
  <c r="O259" i="2"/>
  <c r="N259" i="2"/>
  <c r="U311" i="1" s="1"/>
  <c r="AK311" i="1" s="1"/>
  <c r="S258" i="2"/>
  <c r="F258" i="2" s="1"/>
  <c r="R258" i="2"/>
  <c r="Q258" i="2"/>
  <c r="P258" i="2"/>
  <c r="O258" i="2"/>
  <c r="N258" i="2"/>
  <c r="U310" i="1" s="1"/>
  <c r="AK310" i="1" s="1"/>
  <c r="F257" i="2"/>
  <c r="S256" i="2"/>
  <c r="F256" i="2" s="1"/>
  <c r="R256" i="2"/>
  <c r="Q256" i="2"/>
  <c r="P256" i="2"/>
  <c r="O256" i="2"/>
  <c r="N256" i="2"/>
  <c r="U308" i="1" s="1"/>
  <c r="AK308" i="1" s="1"/>
  <c r="S255" i="2"/>
  <c r="F255" i="2" s="1"/>
  <c r="R255" i="2"/>
  <c r="Q255" i="2"/>
  <c r="P255" i="2"/>
  <c r="O255" i="2"/>
  <c r="N255" i="2"/>
  <c r="U307" i="1" s="1"/>
  <c r="AK307" i="1" s="1"/>
  <c r="M254" i="2"/>
  <c r="S306" i="1" s="1"/>
  <c r="L254" i="2"/>
  <c r="Q306" i="1" s="1"/>
  <c r="K254" i="2"/>
  <c r="O306" i="1" s="1"/>
  <c r="J254" i="2"/>
  <c r="M306" i="1" s="1"/>
  <c r="I254" i="2"/>
  <c r="K306" i="1" s="1"/>
  <c r="H254" i="2"/>
  <c r="I306" i="1" s="1"/>
  <c r="G254" i="2"/>
  <c r="G306" i="1" s="1"/>
  <c r="AK306" i="1" s="1"/>
  <c r="F254" i="2"/>
  <c r="S253" i="2"/>
  <c r="F253" i="2" s="1"/>
  <c r="O253" i="2"/>
  <c r="N253" i="2"/>
  <c r="U305" i="1" s="1"/>
  <c r="M253" i="2"/>
  <c r="S305" i="1" s="1"/>
  <c r="AK305" i="1" s="1"/>
  <c r="S252" i="2"/>
  <c r="F252" i="2" s="1"/>
  <c r="L252" i="2"/>
  <c r="Q304" i="1" s="1"/>
  <c r="K252" i="2"/>
  <c r="O304" i="1" s="1"/>
  <c r="J252" i="2"/>
  <c r="M304" i="1" s="1"/>
  <c r="AK304" i="1" s="1"/>
  <c r="S251" i="2"/>
  <c r="F251" i="2" s="1"/>
  <c r="I251" i="2"/>
  <c r="K303" i="1" s="1"/>
  <c r="H251" i="2"/>
  <c r="I303" i="1" s="1"/>
  <c r="AK303" i="1" s="1"/>
  <c r="M250" i="2"/>
  <c r="S302" i="1" s="1"/>
  <c r="L250" i="2"/>
  <c r="Q302" i="1" s="1"/>
  <c r="K250" i="2"/>
  <c r="O302" i="1" s="1"/>
  <c r="J250" i="2"/>
  <c r="M302" i="1" s="1"/>
  <c r="I250" i="2"/>
  <c r="K302" i="1" s="1"/>
  <c r="H250" i="2"/>
  <c r="I302" i="1" s="1"/>
  <c r="G250" i="2"/>
  <c r="G302" i="1" s="1"/>
  <c r="AK302" i="1" s="1"/>
  <c r="F250" i="2"/>
  <c r="M249" i="2"/>
  <c r="S301" i="1" s="1"/>
  <c r="L249" i="2"/>
  <c r="Q301" i="1" s="1"/>
  <c r="K249" i="2"/>
  <c r="O301" i="1" s="1"/>
  <c r="J249" i="2"/>
  <c r="M301" i="1" s="1"/>
  <c r="I249" i="2"/>
  <c r="K301" i="1" s="1"/>
  <c r="H249" i="2"/>
  <c r="I301" i="1" s="1"/>
  <c r="G249" i="2"/>
  <c r="G301" i="1" s="1"/>
  <c r="AK301" i="1" s="1"/>
  <c r="F249" i="2"/>
  <c r="M248" i="2"/>
  <c r="S300" i="1" s="1"/>
  <c r="L248" i="2"/>
  <c r="Q300" i="1" s="1"/>
  <c r="K248" i="2"/>
  <c r="O300" i="1" s="1"/>
  <c r="J248" i="2"/>
  <c r="M300" i="1" s="1"/>
  <c r="I248" i="2"/>
  <c r="K300" i="1" s="1"/>
  <c r="H248" i="2"/>
  <c r="I300" i="1" s="1"/>
  <c r="G248" i="2"/>
  <c r="G300" i="1" s="1"/>
  <c r="AK300" i="1" s="1"/>
  <c r="F248" i="2"/>
  <c r="M247" i="2"/>
  <c r="S299" i="1" s="1"/>
  <c r="L247" i="2"/>
  <c r="Q299" i="1" s="1"/>
  <c r="K247" i="2"/>
  <c r="O299" i="1" s="1"/>
  <c r="J247" i="2"/>
  <c r="M299" i="1" s="1"/>
  <c r="I247" i="2"/>
  <c r="K299" i="1" s="1"/>
  <c r="H247" i="2"/>
  <c r="I299" i="1" s="1"/>
  <c r="G247" i="2"/>
  <c r="G299" i="1" s="1"/>
  <c r="AK299" i="1" s="1"/>
  <c r="F247" i="2"/>
  <c r="M246" i="2"/>
  <c r="S298" i="1" s="1"/>
  <c r="L246" i="2"/>
  <c r="Q298" i="1" s="1"/>
  <c r="K246" i="2"/>
  <c r="O298" i="1" s="1"/>
  <c r="J246" i="2"/>
  <c r="M298" i="1" s="1"/>
  <c r="I246" i="2"/>
  <c r="K298" i="1" s="1"/>
  <c r="H246" i="2"/>
  <c r="I298" i="1" s="1"/>
  <c r="G246" i="2"/>
  <c r="G298" i="1" s="1"/>
  <c r="AK298" i="1" s="1"/>
  <c r="F246" i="2"/>
  <c r="M245" i="2"/>
  <c r="S297" i="1" s="1"/>
  <c r="L245" i="2"/>
  <c r="Q297" i="1" s="1"/>
  <c r="K245" i="2"/>
  <c r="O297" i="1" s="1"/>
  <c r="J245" i="2"/>
  <c r="M297" i="1" s="1"/>
  <c r="I245" i="2"/>
  <c r="K297" i="1" s="1"/>
  <c r="H245" i="2"/>
  <c r="I297" i="1" s="1"/>
  <c r="G245" i="2"/>
  <c r="G297" i="1" s="1"/>
  <c r="AK297" i="1" s="1"/>
  <c r="F245" i="2"/>
  <c r="S244" i="2"/>
  <c r="F244" i="2" s="1"/>
  <c r="M244" i="2"/>
  <c r="S296" i="1" s="1"/>
  <c r="L244" i="2"/>
  <c r="Q296" i="1" s="1"/>
  <c r="K244" i="2"/>
  <c r="O296" i="1" s="1"/>
  <c r="J244" i="2"/>
  <c r="M296" i="1" s="1"/>
  <c r="I244" i="2"/>
  <c r="K296" i="1" s="1"/>
  <c r="AK296" i="1" s="1"/>
  <c r="S243" i="2"/>
  <c r="F243" i="2" s="1"/>
  <c r="H243" i="2"/>
  <c r="I295" i="1" s="1"/>
  <c r="G243" i="2"/>
  <c r="G295" i="1" s="1"/>
  <c r="AK295" i="1" s="1"/>
  <c r="S242" i="2"/>
  <c r="F242" i="2" s="1"/>
  <c r="M242" i="2"/>
  <c r="S294" i="1" s="1"/>
  <c r="I242" i="2"/>
  <c r="K294" i="1" s="1"/>
  <c r="H242" i="2"/>
  <c r="I294" i="1" s="1"/>
  <c r="G242" i="2"/>
  <c r="G294" i="1" s="1"/>
  <c r="AK294" i="1" s="1"/>
  <c r="M241" i="2"/>
  <c r="S293" i="1" s="1"/>
  <c r="L241" i="2"/>
  <c r="Q293" i="1" s="1"/>
  <c r="K241" i="2"/>
  <c r="O293" i="1" s="1"/>
  <c r="J241" i="2"/>
  <c r="M293" i="1" s="1"/>
  <c r="I241" i="2"/>
  <c r="K293" i="1" s="1"/>
  <c r="H241" i="2"/>
  <c r="I293" i="1" s="1"/>
  <c r="G241" i="2"/>
  <c r="G293" i="1" s="1"/>
  <c r="AK293" i="1" s="1"/>
  <c r="F241" i="2"/>
  <c r="M240" i="2"/>
  <c r="S292" i="1" s="1"/>
  <c r="L240" i="2"/>
  <c r="Q292" i="1" s="1"/>
  <c r="K240" i="2"/>
  <c r="O292" i="1" s="1"/>
  <c r="J240" i="2"/>
  <c r="M292" i="1" s="1"/>
  <c r="I240" i="2"/>
  <c r="K292" i="1" s="1"/>
  <c r="H240" i="2"/>
  <c r="I292" i="1" s="1"/>
  <c r="G240" i="2"/>
  <c r="G292" i="1" s="1"/>
  <c r="AK292" i="1" s="1"/>
  <c r="F240" i="2"/>
  <c r="M239" i="2"/>
  <c r="S291" i="1" s="1"/>
  <c r="L239" i="2"/>
  <c r="Q291" i="1" s="1"/>
  <c r="K239" i="2"/>
  <c r="O291" i="1" s="1"/>
  <c r="J239" i="2"/>
  <c r="M291" i="1" s="1"/>
  <c r="I239" i="2"/>
  <c r="K291" i="1" s="1"/>
  <c r="H239" i="2"/>
  <c r="I291" i="1" s="1"/>
  <c r="G239" i="2"/>
  <c r="G291" i="1" s="1"/>
  <c r="AK291" i="1" s="1"/>
  <c r="F239" i="2"/>
  <c r="M238" i="2"/>
  <c r="S290" i="1" s="1"/>
  <c r="L238" i="2"/>
  <c r="Q290" i="1" s="1"/>
  <c r="K238" i="2"/>
  <c r="O290" i="1" s="1"/>
  <c r="J238" i="2"/>
  <c r="M290" i="1" s="1"/>
  <c r="I238" i="2"/>
  <c r="K290" i="1" s="1"/>
  <c r="H238" i="2"/>
  <c r="I290" i="1" s="1"/>
  <c r="G238" i="2"/>
  <c r="G290" i="1" s="1"/>
  <c r="AK290" i="1" s="1"/>
  <c r="F238" i="2"/>
  <c r="M237" i="2"/>
  <c r="S289" i="1" s="1"/>
  <c r="L237" i="2"/>
  <c r="Q289" i="1" s="1"/>
  <c r="K237" i="2"/>
  <c r="O289" i="1" s="1"/>
  <c r="J237" i="2"/>
  <c r="M289" i="1" s="1"/>
  <c r="I237" i="2"/>
  <c r="K289" i="1" s="1"/>
  <c r="H237" i="2"/>
  <c r="I289" i="1" s="1"/>
  <c r="G237" i="2"/>
  <c r="G289" i="1" s="1"/>
  <c r="AK289" i="1" s="1"/>
  <c r="F237" i="2"/>
  <c r="S236" i="2"/>
  <c r="F236" i="2" s="1"/>
  <c r="M236" i="2"/>
  <c r="S288" i="1" s="1"/>
  <c r="L236" i="2"/>
  <c r="Q288" i="1" s="1"/>
  <c r="K236" i="2"/>
  <c r="O288" i="1" s="1"/>
  <c r="J236" i="2"/>
  <c r="M288" i="1" s="1"/>
  <c r="I236" i="2"/>
  <c r="K288" i="1" s="1"/>
  <c r="AK288" i="1" s="1"/>
  <c r="S235" i="2"/>
  <c r="F235" i="2" s="1"/>
  <c r="H235" i="2"/>
  <c r="I287" i="1" s="1"/>
  <c r="G235" i="2"/>
  <c r="G287" i="1" s="1"/>
  <c r="AK287" i="1" s="1"/>
  <c r="S234" i="2"/>
  <c r="F234" i="2" s="1"/>
  <c r="H234" i="2"/>
  <c r="I286" i="1" s="1"/>
  <c r="G234" i="2"/>
  <c r="G286" i="1" s="1"/>
  <c r="AK286" i="1" s="1"/>
  <c r="F233" i="2"/>
  <c r="H232" i="2"/>
  <c r="I284" i="1" s="1"/>
  <c r="AK284" i="1" s="1"/>
  <c r="F232" i="2"/>
  <c r="M231" i="2"/>
  <c r="S283" i="1" s="1"/>
  <c r="L231" i="2"/>
  <c r="Q283" i="1" s="1"/>
  <c r="K231" i="2"/>
  <c r="O283" i="1" s="1"/>
  <c r="J231" i="2"/>
  <c r="M283" i="1" s="1"/>
  <c r="I231" i="2"/>
  <c r="K283" i="1" s="1"/>
  <c r="H231" i="2"/>
  <c r="I283" i="1" s="1"/>
  <c r="G231" i="2"/>
  <c r="G283" i="1" s="1"/>
  <c r="AK283" i="1" s="1"/>
  <c r="F231" i="2"/>
  <c r="M230" i="2"/>
  <c r="S282" i="1" s="1"/>
  <c r="L230" i="2"/>
  <c r="Q282" i="1" s="1"/>
  <c r="K230" i="2"/>
  <c r="O282" i="1" s="1"/>
  <c r="J230" i="2"/>
  <c r="M282" i="1" s="1"/>
  <c r="I230" i="2"/>
  <c r="K282" i="1" s="1"/>
  <c r="H230" i="2"/>
  <c r="I282" i="1" s="1"/>
  <c r="G230" i="2"/>
  <c r="G282" i="1" s="1"/>
  <c r="AK282" i="1" s="1"/>
  <c r="F230" i="2"/>
  <c r="M229" i="2"/>
  <c r="S281" i="1" s="1"/>
  <c r="L229" i="2"/>
  <c r="Q281" i="1" s="1"/>
  <c r="K229" i="2"/>
  <c r="O281" i="1" s="1"/>
  <c r="J229" i="2"/>
  <c r="M281" i="1" s="1"/>
  <c r="I229" i="2"/>
  <c r="K281" i="1" s="1"/>
  <c r="H229" i="2"/>
  <c r="I281" i="1" s="1"/>
  <c r="G229" i="2"/>
  <c r="G281" i="1" s="1"/>
  <c r="AK281" i="1" s="1"/>
  <c r="F229" i="2"/>
  <c r="M228" i="2"/>
  <c r="S280" i="1" s="1"/>
  <c r="L228" i="2"/>
  <c r="Q280" i="1" s="1"/>
  <c r="K228" i="2"/>
  <c r="O280" i="1" s="1"/>
  <c r="J228" i="2"/>
  <c r="M280" i="1" s="1"/>
  <c r="I228" i="2"/>
  <c r="K280" i="1" s="1"/>
  <c r="H228" i="2"/>
  <c r="I280" i="1" s="1"/>
  <c r="G228" i="2"/>
  <c r="G280" i="1" s="1"/>
  <c r="AK280" i="1" s="1"/>
  <c r="F228" i="2"/>
  <c r="E225" i="2"/>
  <c r="S220" i="2"/>
  <c r="F220" i="2" s="1"/>
  <c r="R220" i="2"/>
  <c r="Q220" i="2"/>
  <c r="P220" i="2"/>
  <c r="O220" i="2"/>
  <c r="N220" i="2"/>
  <c r="U217" i="1" s="1"/>
  <c r="AK217" i="1" s="1"/>
  <c r="F219" i="2"/>
  <c r="S218" i="2"/>
  <c r="F218" i="2" s="1"/>
  <c r="R218" i="2"/>
  <c r="Q218" i="2"/>
  <c r="P218" i="2"/>
  <c r="O218" i="2"/>
  <c r="N218" i="2"/>
  <c r="U215" i="1" s="1"/>
  <c r="AK215" i="1" s="1"/>
  <c r="M217" i="2"/>
  <c r="S214" i="1" s="1"/>
  <c r="L217" i="2"/>
  <c r="Q214" i="1" s="1"/>
  <c r="K217" i="2"/>
  <c r="O214" i="1" s="1"/>
  <c r="J217" i="2"/>
  <c r="M214" i="1" s="1"/>
  <c r="I217" i="2"/>
  <c r="K214" i="1" s="1"/>
  <c r="H217" i="2"/>
  <c r="I214" i="1" s="1"/>
  <c r="G217" i="2"/>
  <c r="G214" i="1" s="1"/>
  <c r="F217" i="2"/>
  <c r="M216" i="2"/>
  <c r="S213" i="1" s="1"/>
  <c r="L216" i="2"/>
  <c r="Q213" i="1" s="1"/>
  <c r="K216" i="2"/>
  <c r="O213" i="1" s="1"/>
  <c r="J216" i="2"/>
  <c r="M213" i="1" s="1"/>
  <c r="I216" i="2"/>
  <c r="K213" i="1" s="1"/>
  <c r="H216" i="2"/>
  <c r="I213" i="1" s="1"/>
  <c r="G216" i="2"/>
  <c r="G213" i="1" s="1"/>
  <c r="F216" i="2"/>
  <c r="S215" i="2"/>
  <c r="F215" i="2" s="1"/>
  <c r="R215" i="2"/>
  <c r="Q215" i="2"/>
  <c r="P215" i="2"/>
  <c r="O215" i="2"/>
  <c r="N215" i="2"/>
  <c r="U212" i="1" s="1"/>
  <c r="AK212" i="1" s="1"/>
  <c r="S214" i="2"/>
  <c r="F214" i="2" s="1"/>
  <c r="R214" i="2"/>
  <c r="Q214" i="2"/>
  <c r="P214" i="2"/>
  <c r="O214" i="2"/>
  <c r="N214" i="2"/>
  <c r="U211" i="1" s="1"/>
  <c r="AK211" i="1" s="1"/>
  <c r="S213" i="2"/>
  <c r="F213" i="2" s="1"/>
  <c r="O213" i="2"/>
  <c r="N213" i="2"/>
  <c r="U210" i="1" s="1"/>
  <c r="AK210" i="1" s="1"/>
  <c r="M212" i="2"/>
  <c r="S209" i="1" s="1"/>
  <c r="L212" i="2"/>
  <c r="Q209" i="1" s="1"/>
  <c r="K212" i="2"/>
  <c r="O209" i="1" s="1"/>
  <c r="J212" i="2"/>
  <c r="M209" i="1" s="1"/>
  <c r="I212" i="2"/>
  <c r="K209" i="1" s="1"/>
  <c r="H212" i="2"/>
  <c r="I209" i="1" s="1"/>
  <c r="G212" i="2"/>
  <c r="G209" i="1" s="1"/>
  <c r="F212" i="2"/>
  <c r="M211" i="2"/>
  <c r="S208" i="1" s="1"/>
  <c r="L211" i="2"/>
  <c r="Q208" i="1" s="1"/>
  <c r="K211" i="2"/>
  <c r="O208" i="1" s="1"/>
  <c r="J211" i="2"/>
  <c r="M208" i="1" s="1"/>
  <c r="I211" i="2"/>
  <c r="K208" i="1" s="1"/>
  <c r="H211" i="2"/>
  <c r="I208" i="1" s="1"/>
  <c r="G211" i="2"/>
  <c r="G208" i="1" s="1"/>
  <c r="F211" i="2"/>
  <c r="M210" i="2"/>
  <c r="S207" i="1" s="1"/>
  <c r="L210" i="2"/>
  <c r="Q207" i="1" s="1"/>
  <c r="K210" i="2"/>
  <c r="O207" i="1" s="1"/>
  <c r="J210" i="2"/>
  <c r="M207" i="1" s="1"/>
  <c r="I210" i="2"/>
  <c r="K207" i="1" s="1"/>
  <c r="H210" i="2"/>
  <c r="I207" i="1" s="1"/>
  <c r="G210" i="2"/>
  <c r="G207" i="1" s="1"/>
  <c r="F210" i="2"/>
  <c r="S209" i="2"/>
  <c r="F209" i="2" s="1"/>
  <c r="R209" i="2"/>
  <c r="Q209" i="2"/>
  <c r="P209" i="2"/>
  <c r="O209" i="2"/>
  <c r="N209" i="2"/>
  <c r="U206" i="1" s="1"/>
  <c r="AK206" i="1" s="1"/>
  <c r="S208" i="2"/>
  <c r="F208" i="2" s="1"/>
  <c r="R208" i="2"/>
  <c r="Q208" i="2"/>
  <c r="P208" i="2"/>
  <c r="O208" i="2"/>
  <c r="N208" i="2"/>
  <c r="U205" i="1" s="1"/>
  <c r="AK205" i="1" s="1"/>
  <c r="S207" i="2"/>
  <c r="F207" i="2" s="1"/>
  <c r="O207" i="2"/>
  <c r="N207" i="2"/>
  <c r="U204" i="1" s="1"/>
  <c r="AK204" i="1" s="1"/>
  <c r="S206" i="2"/>
  <c r="F206" i="2" s="1"/>
  <c r="O206" i="2"/>
  <c r="N206" i="2"/>
  <c r="U203" i="1" s="1"/>
  <c r="M206" i="2"/>
  <c r="S203" i="1" s="1"/>
  <c r="M205" i="2"/>
  <c r="S202" i="1" s="1"/>
  <c r="L205" i="2"/>
  <c r="Q202" i="1" s="1"/>
  <c r="K205" i="2"/>
  <c r="O202" i="1" s="1"/>
  <c r="J205" i="2"/>
  <c r="M202" i="1" s="1"/>
  <c r="I205" i="2"/>
  <c r="K202" i="1" s="1"/>
  <c r="H205" i="2"/>
  <c r="I202" i="1" s="1"/>
  <c r="G205" i="2"/>
  <c r="G202" i="1" s="1"/>
  <c r="F205" i="2"/>
  <c r="S204" i="2"/>
  <c r="F204" i="2" s="1"/>
  <c r="L204" i="2"/>
  <c r="Q201" i="1" s="1"/>
  <c r="K204" i="2"/>
  <c r="O201" i="1" s="1"/>
  <c r="J204" i="2"/>
  <c r="M201" i="1" s="1"/>
  <c r="S203" i="2"/>
  <c r="F203" i="2" s="1"/>
  <c r="I203" i="2"/>
  <c r="K200" i="1" s="1"/>
  <c r="H203" i="2"/>
  <c r="I200" i="1" s="1"/>
  <c r="M202" i="2"/>
  <c r="S199" i="1" s="1"/>
  <c r="L202" i="2"/>
  <c r="Q199" i="1" s="1"/>
  <c r="K202" i="2"/>
  <c r="O199" i="1" s="1"/>
  <c r="J202" i="2"/>
  <c r="M199" i="1" s="1"/>
  <c r="I202" i="2"/>
  <c r="K199" i="1" s="1"/>
  <c r="H202" i="2"/>
  <c r="I199" i="1" s="1"/>
  <c r="G202" i="2"/>
  <c r="G199" i="1" s="1"/>
  <c r="F202" i="2"/>
  <c r="S201" i="2"/>
  <c r="F201" i="2" s="1"/>
  <c r="R201" i="2"/>
  <c r="Q201" i="2"/>
  <c r="P201" i="2"/>
  <c r="O201" i="2"/>
  <c r="N201" i="2"/>
  <c r="U198" i="1" s="1"/>
  <c r="AK198" i="1" s="1"/>
  <c r="S200" i="2"/>
  <c r="F200" i="2" s="1"/>
  <c r="R200" i="2"/>
  <c r="Q200" i="2"/>
  <c r="P200" i="2"/>
  <c r="O200" i="2"/>
  <c r="N200" i="2"/>
  <c r="U197" i="1" s="1"/>
  <c r="AK197" i="1" s="1"/>
  <c r="F199" i="2"/>
  <c r="S198" i="2"/>
  <c r="F198" i="2" s="1"/>
  <c r="R198" i="2"/>
  <c r="Q198" i="2"/>
  <c r="P198" i="2"/>
  <c r="O198" i="2"/>
  <c r="N198" i="2"/>
  <c r="U195" i="1" s="1"/>
  <c r="AK195" i="1" s="1"/>
  <c r="M197" i="2"/>
  <c r="S194" i="1" s="1"/>
  <c r="L197" i="2"/>
  <c r="Q194" i="1" s="1"/>
  <c r="K197" i="2"/>
  <c r="O194" i="1" s="1"/>
  <c r="J197" i="2"/>
  <c r="M194" i="1" s="1"/>
  <c r="I197" i="2"/>
  <c r="K194" i="1" s="1"/>
  <c r="H197" i="2"/>
  <c r="I194" i="1" s="1"/>
  <c r="G197" i="2"/>
  <c r="G194" i="1" s="1"/>
  <c r="F197" i="2"/>
  <c r="M196" i="2"/>
  <c r="S193" i="1" s="1"/>
  <c r="L196" i="2"/>
  <c r="Q193" i="1" s="1"/>
  <c r="K196" i="2"/>
  <c r="O193" i="1" s="1"/>
  <c r="J196" i="2"/>
  <c r="M193" i="1" s="1"/>
  <c r="I196" i="2"/>
  <c r="K193" i="1" s="1"/>
  <c r="H196" i="2"/>
  <c r="I193" i="1" s="1"/>
  <c r="G196" i="2"/>
  <c r="G193" i="1" s="1"/>
  <c r="F196" i="2"/>
  <c r="M195" i="2"/>
  <c r="S192" i="1" s="1"/>
  <c r="L195" i="2"/>
  <c r="Q192" i="1" s="1"/>
  <c r="K195" i="2"/>
  <c r="O192" i="1" s="1"/>
  <c r="J195" i="2"/>
  <c r="M192" i="1" s="1"/>
  <c r="I195" i="2"/>
  <c r="K192" i="1" s="1"/>
  <c r="H195" i="2"/>
  <c r="I192" i="1" s="1"/>
  <c r="G195" i="2"/>
  <c r="G192" i="1" s="1"/>
  <c r="F195" i="2"/>
  <c r="M194" i="2"/>
  <c r="S191" i="1" s="1"/>
  <c r="L194" i="2"/>
  <c r="Q191" i="1" s="1"/>
  <c r="K194" i="2"/>
  <c r="O191" i="1" s="1"/>
  <c r="J194" i="2"/>
  <c r="M191" i="1" s="1"/>
  <c r="I194" i="2"/>
  <c r="K191" i="1" s="1"/>
  <c r="H194" i="2"/>
  <c r="I191" i="1" s="1"/>
  <c r="G194" i="2"/>
  <c r="G191" i="1" s="1"/>
  <c r="F194" i="2"/>
  <c r="S193" i="2"/>
  <c r="F193" i="2" s="1"/>
  <c r="R193" i="2"/>
  <c r="Q193" i="2"/>
  <c r="P193" i="2"/>
  <c r="O193" i="2"/>
  <c r="N193" i="2"/>
  <c r="U190" i="1" s="1"/>
  <c r="AK190" i="1" s="1"/>
  <c r="S192" i="2"/>
  <c r="F192" i="2" s="1"/>
  <c r="R192" i="2"/>
  <c r="Q192" i="2"/>
  <c r="P192" i="2"/>
  <c r="O192" i="2"/>
  <c r="N192" i="2"/>
  <c r="U189" i="1" s="1"/>
  <c r="AK189" i="1" s="1"/>
  <c r="S191" i="2"/>
  <c r="F191" i="2" s="1"/>
  <c r="R191" i="2"/>
  <c r="Q191" i="2"/>
  <c r="P191" i="2"/>
  <c r="O191" i="2"/>
  <c r="N191" i="2"/>
  <c r="U188" i="1" s="1"/>
  <c r="AK188" i="1" s="1"/>
  <c r="M190" i="2"/>
  <c r="S187" i="1" s="1"/>
  <c r="L190" i="2"/>
  <c r="Q187" i="1" s="1"/>
  <c r="K190" i="2"/>
  <c r="O187" i="1" s="1"/>
  <c r="J190" i="2"/>
  <c r="M187" i="1" s="1"/>
  <c r="I190" i="2"/>
  <c r="K187" i="1" s="1"/>
  <c r="H190" i="2"/>
  <c r="I187" i="1" s="1"/>
  <c r="G190" i="2"/>
  <c r="G187" i="1" s="1"/>
  <c r="F190" i="2"/>
  <c r="S189" i="2"/>
  <c r="F189" i="2" s="1"/>
  <c r="O189" i="2"/>
  <c r="N189" i="2"/>
  <c r="U186" i="1" s="1"/>
  <c r="M189" i="2"/>
  <c r="S186" i="1" s="1"/>
  <c r="S188" i="2"/>
  <c r="F188" i="2" s="1"/>
  <c r="L188" i="2"/>
  <c r="Q185" i="1" s="1"/>
  <c r="K188" i="2"/>
  <c r="O185" i="1" s="1"/>
  <c r="J188" i="2"/>
  <c r="M185" i="1" s="1"/>
  <c r="S187" i="2"/>
  <c r="F187" i="2" s="1"/>
  <c r="I187" i="2"/>
  <c r="K184" i="1" s="1"/>
  <c r="H187" i="2"/>
  <c r="I184" i="1" s="1"/>
  <c r="S186" i="2"/>
  <c r="F186" i="2" s="1"/>
  <c r="O186" i="2"/>
  <c r="N186" i="2"/>
  <c r="U183" i="1" s="1"/>
  <c r="M186" i="2"/>
  <c r="S183" i="1" s="1"/>
  <c r="S185" i="2"/>
  <c r="F185" i="2" s="1"/>
  <c r="L185" i="2"/>
  <c r="Q182" i="1" s="1"/>
  <c r="K185" i="2"/>
  <c r="O182" i="1" s="1"/>
  <c r="J185" i="2"/>
  <c r="M182" i="1" s="1"/>
  <c r="S184" i="2"/>
  <c r="F184" i="2" s="1"/>
  <c r="I184" i="2"/>
  <c r="K181" i="1" s="1"/>
  <c r="H184" i="2"/>
  <c r="I181" i="1" s="1"/>
  <c r="M183" i="2"/>
  <c r="S180" i="1" s="1"/>
  <c r="L183" i="2"/>
  <c r="Q180" i="1" s="1"/>
  <c r="K183" i="2"/>
  <c r="O180" i="1" s="1"/>
  <c r="J183" i="2"/>
  <c r="M180" i="1" s="1"/>
  <c r="I183" i="2"/>
  <c r="K180" i="1" s="1"/>
  <c r="H183" i="2"/>
  <c r="I180" i="1" s="1"/>
  <c r="G183" i="2"/>
  <c r="G180" i="1" s="1"/>
  <c r="F183" i="2"/>
  <c r="M182" i="2"/>
  <c r="S179" i="1" s="1"/>
  <c r="L182" i="2"/>
  <c r="Q179" i="1" s="1"/>
  <c r="K182" i="2"/>
  <c r="O179" i="1" s="1"/>
  <c r="J182" i="2"/>
  <c r="M179" i="1" s="1"/>
  <c r="I182" i="2"/>
  <c r="K179" i="1" s="1"/>
  <c r="H182" i="2"/>
  <c r="I179" i="1" s="1"/>
  <c r="G182" i="2"/>
  <c r="G179" i="1" s="1"/>
  <c r="F182" i="2"/>
  <c r="S181" i="2"/>
  <c r="F181" i="2" s="1"/>
  <c r="R181" i="2"/>
  <c r="Q181" i="2"/>
  <c r="P181" i="2"/>
  <c r="O181" i="2"/>
  <c r="N181" i="2"/>
  <c r="U178" i="1" s="1"/>
  <c r="AK178" i="1" s="1"/>
  <c r="F180" i="2"/>
  <c r="S179" i="2"/>
  <c r="F179" i="2" s="1"/>
  <c r="R179" i="2"/>
  <c r="Q179" i="2"/>
  <c r="P179" i="2"/>
  <c r="O179" i="2"/>
  <c r="N179" i="2"/>
  <c r="U176" i="1" s="1"/>
  <c r="AK176" i="1" s="1"/>
  <c r="S178" i="2"/>
  <c r="F178" i="2" s="1"/>
  <c r="R178" i="2"/>
  <c r="Q178" i="2"/>
  <c r="P178" i="2"/>
  <c r="O178" i="2"/>
  <c r="N178" i="2"/>
  <c r="U175" i="1" s="1"/>
  <c r="AK175" i="1" s="1"/>
  <c r="S177" i="2"/>
  <c r="F177" i="2" s="1"/>
  <c r="R177" i="2"/>
  <c r="Q177" i="2"/>
  <c r="P177" i="2"/>
  <c r="O177" i="2"/>
  <c r="N177" i="2"/>
  <c r="U174" i="1" s="1"/>
  <c r="AK174" i="1" s="1"/>
  <c r="S176" i="2"/>
  <c r="F176" i="2" s="1"/>
  <c r="R176" i="2"/>
  <c r="Q176" i="2"/>
  <c r="P176" i="2"/>
  <c r="O176" i="2"/>
  <c r="N176" i="2"/>
  <c r="U173" i="1" s="1"/>
  <c r="AK173" i="1" s="1"/>
  <c r="S175" i="2"/>
  <c r="F175" i="2" s="1"/>
  <c r="K175" i="2"/>
  <c r="O172" i="1" s="1"/>
  <c r="J175" i="2"/>
  <c r="M172" i="1" s="1"/>
  <c r="I175" i="2"/>
  <c r="K172" i="1" s="1"/>
  <c r="H175" i="2"/>
  <c r="I172" i="1" s="1"/>
  <c r="G175" i="2"/>
  <c r="G172" i="1" s="1"/>
  <c r="S174" i="2"/>
  <c r="F174" i="2" s="1"/>
  <c r="M174" i="2"/>
  <c r="S171" i="1" s="1"/>
  <c r="L174" i="2"/>
  <c r="Q171" i="1" s="1"/>
  <c r="K174" i="2"/>
  <c r="O171" i="1" s="1"/>
  <c r="J174" i="2"/>
  <c r="M171" i="1" s="1"/>
  <c r="I174" i="2"/>
  <c r="K171" i="1" s="1"/>
  <c r="H174" i="2"/>
  <c r="I171" i="1" s="1"/>
  <c r="M173" i="2"/>
  <c r="S170" i="1" s="1"/>
  <c r="L173" i="2"/>
  <c r="Q170" i="1" s="1"/>
  <c r="K173" i="2"/>
  <c r="O170" i="1" s="1"/>
  <c r="J173" i="2"/>
  <c r="M170" i="1" s="1"/>
  <c r="I173" i="2"/>
  <c r="K170" i="1" s="1"/>
  <c r="H173" i="2"/>
  <c r="I170" i="1" s="1"/>
  <c r="G173" i="2"/>
  <c r="G170" i="1" s="1"/>
  <c r="F173" i="2"/>
  <c r="M172" i="2"/>
  <c r="S169" i="1" s="1"/>
  <c r="L172" i="2"/>
  <c r="Q169" i="1" s="1"/>
  <c r="K172" i="2"/>
  <c r="O169" i="1" s="1"/>
  <c r="J172" i="2"/>
  <c r="M169" i="1" s="1"/>
  <c r="I172" i="2"/>
  <c r="K169" i="1" s="1"/>
  <c r="H172" i="2"/>
  <c r="I169" i="1" s="1"/>
  <c r="G172" i="2"/>
  <c r="G169" i="1" s="1"/>
  <c r="F172" i="2"/>
  <c r="M171" i="2"/>
  <c r="S168" i="1" s="1"/>
  <c r="L171" i="2"/>
  <c r="Q168" i="1" s="1"/>
  <c r="K171" i="2"/>
  <c r="O168" i="1" s="1"/>
  <c r="J171" i="2"/>
  <c r="M168" i="1" s="1"/>
  <c r="I171" i="2"/>
  <c r="K168" i="1" s="1"/>
  <c r="H171" i="2"/>
  <c r="I168" i="1" s="1"/>
  <c r="G171" i="2"/>
  <c r="G168" i="1" s="1"/>
  <c r="F171" i="2"/>
  <c r="M170" i="2"/>
  <c r="S167" i="1" s="1"/>
  <c r="L170" i="2"/>
  <c r="Q167" i="1" s="1"/>
  <c r="K170" i="2"/>
  <c r="O167" i="1" s="1"/>
  <c r="J170" i="2"/>
  <c r="M167" i="1" s="1"/>
  <c r="I170" i="2"/>
  <c r="K167" i="1" s="1"/>
  <c r="H170" i="2"/>
  <c r="I167" i="1" s="1"/>
  <c r="G170" i="2"/>
  <c r="G167" i="1" s="1"/>
  <c r="F170" i="2"/>
  <c r="M169" i="2"/>
  <c r="S166" i="1" s="1"/>
  <c r="L169" i="2"/>
  <c r="Q166" i="1" s="1"/>
  <c r="K169" i="2"/>
  <c r="O166" i="1" s="1"/>
  <c r="J169" i="2"/>
  <c r="M166" i="1" s="1"/>
  <c r="I169" i="2"/>
  <c r="K166" i="1" s="1"/>
  <c r="H169" i="2"/>
  <c r="I166" i="1" s="1"/>
  <c r="G169" i="2"/>
  <c r="G166" i="1" s="1"/>
  <c r="F169" i="2"/>
  <c r="S168" i="2"/>
  <c r="F168" i="2" s="1"/>
  <c r="R168" i="2"/>
  <c r="Q168" i="2"/>
  <c r="P168" i="2"/>
  <c r="O168" i="2"/>
  <c r="N168" i="2"/>
  <c r="U165" i="1" s="1"/>
  <c r="AK165" i="1" s="1"/>
  <c r="S167" i="2"/>
  <c r="F167" i="2" s="1"/>
  <c r="R167" i="2"/>
  <c r="Q167" i="2"/>
  <c r="P167" i="2"/>
  <c r="O167" i="2"/>
  <c r="N167" i="2"/>
  <c r="U164" i="1" s="1"/>
  <c r="AK164" i="1" s="1"/>
  <c r="S166" i="2"/>
  <c r="F166" i="2" s="1"/>
  <c r="R166" i="2"/>
  <c r="Q166" i="2"/>
  <c r="P166" i="2"/>
  <c r="O166" i="2"/>
  <c r="N166" i="2"/>
  <c r="U163" i="1" s="1"/>
  <c r="AK163" i="1" s="1"/>
  <c r="F165" i="2"/>
  <c r="S164" i="2"/>
  <c r="F164" i="2" s="1"/>
  <c r="R164" i="2"/>
  <c r="Q164" i="2"/>
  <c r="P164" i="2"/>
  <c r="O164" i="2"/>
  <c r="N164" i="2"/>
  <c r="U161" i="1" s="1"/>
  <c r="AK161" i="1" s="1"/>
  <c r="S163" i="2"/>
  <c r="E163" i="2"/>
  <c r="O163" i="2" s="1"/>
  <c r="E162" i="2"/>
  <c r="I162" i="2" s="1"/>
  <c r="K159" i="1" s="1"/>
  <c r="M161" i="2"/>
  <c r="S158" i="1" s="1"/>
  <c r="L161" i="2"/>
  <c r="Q158" i="1" s="1"/>
  <c r="K161" i="2"/>
  <c r="O158" i="1" s="1"/>
  <c r="J161" i="2"/>
  <c r="M158" i="1" s="1"/>
  <c r="I161" i="2"/>
  <c r="K158" i="1" s="1"/>
  <c r="H161" i="2"/>
  <c r="I158" i="1" s="1"/>
  <c r="G161" i="2"/>
  <c r="G158" i="1" s="1"/>
  <c r="F161" i="2"/>
  <c r="M160" i="2"/>
  <c r="S157" i="1" s="1"/>
  <c r="L160" i="2"/>
  <c r="Q157" i="1" s="1"/>
  <c r="K160" i="2"/>
  <c r="O157" i="1" s="1"/>
  <c r="J160" i="2"/>
  <c r="M157" i="1" s="1"/>
  <c r="I160" i="2"/>
  <c r="K157" i="1" s="1"/>
  <c r="H160" i="2"/>
  <c r="I157" i="1" s="1"/>
  <c r="G160" i="2"/>
  <c r="G157" i="1" s="1"/>
  <c r="F160" i="2"/>
  <c r="M159" i="2"/>
  <c r="S156" i="1" s="1"/>
  <c r="L159" i="2"/>
  <c r="Q156" i="1" s="1"/>
  <c r="K159" i="2"/>
  <c r="O156" i="1" s="1"/>
  <c r="J159" i="2"/>
  <c r="M156" i="1" s="1"/>
  <c r="I159" i="2"/>
  <c r="K156" i="1" s="1"/>
  <c r="H159" i="2"/>
  <c r="I156" i="1" s="1"/>
  <c r="G159" i="2"/>
  <c r="G156" i="1" s="1"/>
  <c r="F159" i="2"/>
  <c r="G158" i="2"/>
  <c r="G155" i="1" s="1"/>
  <c r="AK155" i="1" s="1"/>
  <c r="F158" i="2"/>
  <c r="M157" i="2"/>
  <c r="S154" i="1" s="1"/>
  <c r="L157" i="2"/>
  <c r="Q154" i="1" s="1"/>
  <c r="K157" i="2"/>
  <c r="O154" i="1" s="1"/>
  <c r="J157" i="2"/>
  <c r="M154" i="1" s="1"/>
  <c r="I157" i="2"/>
  <c r="K154" i="1" s="1"/>
  <c r="H157" i="2"/>
  <c r="I154" i="1" s="1"/>
  <c r="G157" i="2"/>
  <c r="G154" i="1" s="1"/>
  <c r="F157" i="2"/>
  <c r="S156" i="2"/>
  <c r="F156" i="2" s="1"/>
  <c r="R156" i="2"/>
  <c r="Q156" i="2"/>
  <c r="P156" i="2"/>
  <c r="O156" i="2"/>
  <c r="N156" i="2"/>
  <c r="U153" i="1" s="1"/>
  <c r="AK153" i="1" s="1"/>
  <c r="F155" i="2"/>
  <c r="S154" i="2"/>
  <c r="F154" i="2" s="1"/>
  <c r="R154" i="2"/>
  <c r="Q154" i="2"/>
  <c r="P154" i="2"/>
  <c r="O154" i="2"/>
  <c r="S153" i="2"/>
  <c r="F153" i="2" s="1"/>
  <c r="R153" i="2"/>
  <c r="Q153" i="2"/>
  <c r="P153" i="2"/>
  <c r="O153" i="2"/>
  <c r="N153" i="2"/>
  <c r="U150" i="1" s="1"/>
  <c r="AK150" i="1" s="1"/>
  <c r="S152" i="2"/>
  <c r="F152" i="2" s="1"/>
  <c r="R152" i="2"/>
  <c r="Q152" i="2"/>
  <c r="P152" i="2"/>
  <c r="O152" i="2"/>
  <c r="N152" i="2"/>
  <c r="U149" i="1" s="1"/>
  <c r="AK149" i="1" s="1"/>
  <c r="F151" i="2"/>
  <c r="S150" i="2"/>
  <c r="F150" i="2" s="1"/>
  <c r="R150" i="2"/>
  <c r="Q150" i="2"/>
  <c r="P150" i="2"/>
  <c r="O150" i="2"/>
  <c r="N150" i="2"/>
  <c r="U147" i="1" s="1"/>
  <c r="AK147" i="1" s="1"/>
  <c r="S149" i="2"/>
  <c r="F149" i="2" s="1"/>
  <c r="R149" i="2"/>
  <c r="Q149" i="2"/>
  <c r="P149" i="2"/>
  <c r="O149" i="2"/>
  <c r="N149" i="2"/>
  <c r="U146" i="1" s="1"/>
  <c r="AK146" i="1" s="1"/>
  <c r="S148" i="2"/>
  <c r="F148" i="2" s="1"/>
  <c r="R148" i="2"/>
  <c r="Q148" i="2"/>
  <c r="P148" i="2"/>
  <c r="O148" i="2"/>
  <c r="N148" i="2"/>
  <c r="U145" i="1" s="1"/>
  <c r="AK145" i="1" s="1"/>
  <c r="S147" i="2"/>
  <c r="F147" i="2" s="1"/>
  <c r="R147" i="2"/>
  <c r="Q147" i="2"/>
  <c r="P147" i="2"/>
  <c r="O147" i="2"/>
  <c r="N147" i="2"/>
  <c r="U144" i="1" s="1"/>
  <c r="AK144" i="1" s="1"/>
  <c r="S146" i="2"/>
  <c r="F146" i="2" s="1"/>
  <c r="O146" i="2"/>
  <c r="N146" i="2"/>
  <c r="U143" i="1" s="1"/>
  <c r="AK143" i="1" s="1"/>
  <c r="S145" i="2"/>
  <c r="F145" i="2" s="1"/>
  <c r="R145" i="2"/>
  <c r="Q145" i="2"/>
  <c r="P145" i="2"/>
  <c r="O145" i="2"/>
  <c r="N145" i="2"/>
  <c r="U142" i="1" s="1"/>
  <c r="AK142" i="1" s="1"/>
  <c r="S144" i="2"/>
  <c r="F144" i="2" s="1"/>
  <c r="R144" i="2"/>
  <c r="Q144" i="2"/>
  <c r="P144" i="2"/>
  <c r="O144" i="2"/>
  <c r="N144" i="2"/>
  <c r="U141" i="1" s="1"/>
  <c r="AK141" i="1" s="1"/>
  <c r="S143" i="2"/>
  <c r="F143" i="2" s="1"/>
  <c r="R143" i="2"/>
  <c r="Q143" i="2"/>
  <c r="P143" i="2"/>
  <c r="O143" i="2"/>
  <c r="N143" i="2"/>
  <c r="U140" i="1" s="1"/>
  <c r="AK140" i="1" s="1"/>
  <c r="S142" i="2"/>
  <c r="F142" i="2" s="1"/>
  <c r="R142" i="2"/>
  <c r="Q142" i="2"/>
  <c r="P142" i="2"/>
  <c r="O142" i="2"/>
  <c r="N142" i="2"/>
  <c r="U139" i="1" s="1"/>
  <c r="AK139" i="1" s="1"/>
  <c r="F141" i="2"/>
  <c r="S140" i="2"/>
  <c r="F140" i="2" s="1"/>
  <c r="R140" i="2"/>
  <c r="Q140" i="2"/>
  <c r="P140" i="2"/>
  <c r="O140" i="2"/>
  <c r="N140" i="2"/>
  <c r="U137" i="1" s="1"/>
  <c r="AK137" i="1" s="1"/>
  <c r="S139" i="2"/>
  <c r="F139" i="2" s="1"/>
  <c r="R139" i="2"/>
  <c r="Q139" i="2"/>
  <c r="P139" i="2"/>
  <c r="O139" i="2"/>
  <c r="N139" i="2"/>
  <c r="U136" i="1" s="1"/>
  <c r="AK136" i="1" s="1"/>
  <c r="F138" i="2"/>
  <c r="S137" i="2"/>
  <c r="F137" i="2" s="1"/>
  <c r="R137" i="2"/>
  <c r="Q137" i="2"/>
  <c r="P137" i="2"/>
  <c r="O137" i="2"/>
  <c r="N137" i="2"/>
  <c r="U134" i="1" s="1"/>
  <c r="AK134" i="1" s="1"/>
  <c r="S136" i="2"/>
  <c r="F136" i="2" s="1"/>
  <c r="R136" i="2"/>
  <c r="Q136" i="2"/>
  <c r="P136" i="2"/>
  <c r="O136" i="2"/>
  <c r="N136" i="2"/>
  <c r="U133" i="1" s="1"/>
  <c r="AK133" i="1" s="1"/>
  <c r="F135" i="2"/>
  <c r="S134" i="2"/>
  <c r="F134" i="2" s="1"/>
  <c r="R134" i="2"/>
  <c r="Q134" i="2"/>
  <c r="P134" i="2"/>
  <c r="O134" i="2"/>
  <c r="N134" i="2"/>
  <c r="U131" i="1" s="1"/>
  <c r="AK131" i="1" s="1"/>
  <c r="S133" i="2"/>
  <c r="F133" i="2" s="1"/>
  <c r="O133" i="2"/>
  <c r="N133" i="2"/>
  <c r="U130" i="1" s="1"/>
  <c r="M133" i="2"/>
  <c r="S130" i="1" s="1"/>
  <c r="S132" i="2"/>
  <c r="F132" i="2" s="1"/>
  <c r="O132" i="2"/>
  <c r="N132" i="2"/>
  <c r="U129" i="1" s="1"/>
  <c r="M132" i="2"/>
  <c r="S129" i="1" s="1"/>
  <c r="S131" i="2"/>
  <c r="F131" i="2" s="1"/>
  <c r="L131" i="2"/>
  <c r="Q128" i="1" s="1"/>
  <c r="K131" i="2"/>
  <c r="O128" i="1" s="1"/>
  <c r="J131" i="2"/>
  <c r="M128" i="1" s="1"/>
  <c r="I131" i="2"/>
  <c r="K128" i="1" s="1"/>
  <c r="H131" i="2"/>
  <c r="I128" i="1" s="1"/>
  <c r="G131" i="2"/>
  <c r="G128" i="1" s="1"/>
  <c r="S130" i="2"/>
  <c r="F130" i="2" s="1"/>
  <c r="K130" i="2"/>
  <c r="O127" i="1" s="1"/>
  <c r="J130" i="2"/>
  <c r="M127" i="1" s="1"/>
  <c r="I130" i="2"/>
  <c r="K127" i="1" s="1"/>
  <c r="H130" i="2"/>
  <c r="I127" i="1" s="1"/>
  <c r="G130" i="2"/>
  <c r="G127" i="1" s="1"/>
  <c r="S129" i="2"/>
  <c r="F129" i="2" s="1"/>
  <c r="L129" i="2"/>
  <c r="Q126" i="1" s="1"/>
  <c r="K129" i="2"/>
  <c r="O126" i="1" s="1"/>
  <c r="J129" i="2"/>
  <c r="M126" i="1" s="1"/>
  <c r="I129" i="2"/>
  <c r="K126" i="1" s="1"/>
  <c r="H129" i="2"/>
  <c r="I126" i="1" s="1"/>
  <c r="G129" i="2"/>
  <c r="G126" i="1" s="1"/>
  <c r="M128" i="2"/>
  <c r="S125" i="1" s="1"/>
  <c r="L128" i="2"/>
  <c r="Q125" i="1" s="1"/>
  <c r="K128" i="2"/>
  <c r="O125" i="1" s="1"/>
  <c r="J128" i="2"/>
  <c r="M125" i="1" s="1"/>
  <c r="I128" i="2"/>
  <c r="K125" i="1" s="1"/>
  <c r="H128" i="2"/>
  <c r="I125" i="1" s="1"/>
  <c r="G128" i="2"/>
  <c r="G125" i="1" s="1"/>
  <c r="F128" i="2"/>
  <c r="S127" i="2"/>
  <c r="F127" i="2" s="1"/>
  <c r="J127" i="2"/>
  <c r="M124" i="1" s="1"/>
  <c r="I127" i="2"/>
  <c r="K124" i="1" s="1"/>
  <c r="H127" i="2"/>
  <c r="I124" i="1" s="1"/>
  <c r="G127" i="2"/>
  <c r="G124" i="1" s="1"/>
  <c r="S126" i="2"/>
  <c r="F126" i="2" s="1"/>
  <c r="L126" i="2"/>
  <c r="Q123" i="1" s="1"/>
  <c r="K126" i="2"/>
  <c r="O123" i="1" s="1"/>
  <c r="S125" i="2"/>
  <c r="F125" i="2" s="1"/>
  <c r="L125" i="2"/>
  <c r="Q122" i="1" s="1"/>
  <c r="K125" i="2"/>
  <c r="O122" i="1" s="1"/>
  <c r="J125" i="2"/>
  <c r="M122" i="1" s="1"/>
  <c r="S124" i="2"/>
  <c r="F124" i="2" s="1"/>
  <c r="I124" i="2"/>
  <c r="K121" i="1" s="1"/>
  <c r="H124" i="2"/>
  <c r="I121" i="1" s="1"/>
  <c r="S123" i="2"/>
  <c r="F123" i="2" s="1"/>
  <c r="M123" i="2"/>
  <c r="S120" i="1" s="1"/>
  <c r="L123" i="2"/>
  <c r="Q120" i="1" s="1"/>
  <c r="K123" i="2"/>
  <c r="O120" i="1" s="1"/>
  <c r="J123" i="2"/>
  <c r="M120" i="1" s="1"/>
  <c r="I123" i="2"/>
  <c r="K120" i="1" s="1"/>
  <c r="H123" i="2"/>
  <c r="I120" i="1" s="1"/>
  <c r="G123" i="2"/>
  <c r="G120" i="1" s="1"/>
  <c r="M122" i="2"/>
  <c r="S119" i="1" s="1"/>
  <c r="L122" i="2"/>
  <c r="Q119" i="1" s="1"/>
  <c r="K122" i="2"/>
  <c r="O119" i="1" s="1"/>
  <c r="J122" i="2"/>
  <c r="M119" i="1" s="1"/>
  <c r="I122" i="2"/>
  <c r="K119" i="1" s="1"/>
  <c r="H122" i="2"/>
  <c r="I119" i="1" s="1"/>
  <c r="G122" i="2"/>
  <c r="G119" i="1" s="1"/>
  <c r="F122" i="2"/>
  <c r="M121" i="2"/>
  <c r="S118" i="1" s="1"/>
  <c r="L121" i="2"/>
  <c r="Q118" i="1" s="1"/>
  <c r="K121" i="2"/>
  <c r="O118" i="1" s="1"/>
  <c r="J121" i="2"/>
  <c r="M118" i="1" s="1"/>
  <c r="I121" i="2"/>
  <c r="K118" i="1" s="1"/>
  <c r="H121" i="2"/>
  <c r="I118" i="1" s="1"/>
  <c r="G121" i="2"/>
  <c r="G118" i="1" s="1"/>
  <c r="F121" i="2"/>
  <c r="S120" i="2"/>
  <c r="F120" i="2" s="1"/>
  <c r="L120" i="2"/>
  <c r="Q117" i="1" s="1"/>
  <c r="K120" i="2"/>
  <c r="O117" i="1" s="1"/>
  <c r="J120" i="2"/>
  <c r="M117" i="1" s="1"/>
  <c r="I120" i="2"/>
  <c r="K117" i="1" s="1"/>
  <c r="H120" i="2"/>
  <c r="I117" i="1" s="1"/>
  <c r="G120" i="2"/>
  <c r="G117" i="1" s="1"/>
  <c r="M119" i="2"/>
  <c r="S116" i="1" s="1"/>
  <c r="L119" i="2"/>
  <c r="Q116" i="1" s="1"/>
  <c r="K119" i="2"/>
  <c r="O116" i="1" s="1"/>
  <c r="J119" i="2"/>
  <c r="M116" i="1" s="1"/>
  <c r="I119" i="2"/>
  <c r="K116" i="1" s="1"/>
  <c r="H119" i="2"/>
  <c r="I116" i="1" s="1"/>
  <c r="G119" i="2"/>
  <c r="G116" i="1" s="1"/>
  <c r="F119" i="2"/>
  <c r="M118" i="2"/>
  <c r="S115" i="1" s="1"/>
  <c r="L118" i="2"/>
  <c r="Q115" i="1" s="1"/>
  <c r="K118" i="2"/>
  <c r="O115" i="1" s="1"/>
  <c r="J118" i="2"/>
  <c r="M115" i="1" s="1"/>
  <c r="I118" i="2"/>
  <c r="K115" i="1" s="1"/>
  <c r="H118" i="2"/>
  <c r="I115" i="1" s="1"/>
  <c r="G118" i="2"/>
  <c r="G115" i="1" s="1"/>
  <c r="F118" i="2"/>
  <c r="M117" i="2"/>
  <c r="S114" i="1" s="1"/>
  <c r="L117" i="2"/>
  <c r="Q114" i="1" s="1"/>
  <c r="K117" i="2"/>
  <c r="O114" i="1" s="1"/>
  <c r="J117" i="2"/>
  <c r="M114" i="1" s="1"/>
  <c r="I117" i="2"/>
  <c r="K114" i="1" s="1"/>
  <c r="H117" i="2"/>
  <c r="I114" i="1" s="1"/>
  <c r="G117" i="2"/>
  <c r="G114" i="1" s="1"/>
  <c r="F117" i="2"/>
  <c r="M116" i="2"/>
  <c r="S113" i="1" s="1"/>
  <c r="L116" i="2"/>
  <c r="Q113" i="1" s="1"/>
  <c r="K116" i="2"/>
  <c r="O113" i="1" s="1"/>
  <c r="J116" i="2"/>
  <c r="M113" i="1" s="1"/>
  <c r="I116" i="2"/>
  <c r="K113" i="1" s="1"/>
  <c r="H116" i="2"/>
  <c r="I113" i="1" s="1"/>
  <c r="G116" i="2"/>
  <c r="G113" i="1" s="1"/>
  <c r="F116" i="2"/>
  <c r="S115" i="2"/>
  <c r="F115" i="2" s="1"/>
  <c r="O115" i="2"/>
  <c r="N115" i="2"/>
  <c r="U112" i="1" s="1"/>
  <c r="M115" i="2"/>
  <c r="S112" i="1" s="1"/>
  <c r="S114" i="2"/>
  <c r="F114" i="2" s="1"/>
  <c r="O114" i="2"/>
  <c r="N114" i="2"/>
  <c r="U111" i="1" s="1"/>
  <c r="M114" i="2"/>
  <c r="S111" i="1" s="1"/>
  <c r="S113" i="2"/>
  <c r="F113" i="2" s="1"/>
  <c r="O113" i="2"/>
  <c r="N113" i="2"/>
  <c r="U110" i="1" s="1"/>
  <c r="M113" i="2"/>
  <c r="S110" i="1" s="1"/>
  <c r="S112" i="2"/>
  <c r="F112" i="2" s="1"/>
  <c r="R112" i="2"/>
  <c r="Q112" i="2"/>
  <c r="P112" i="2"/>
  <c r="O112" i="2"/>
  <c r="N112" i="2"/>
  <c r="U109" i="1" s="1"/>
  <c r="AK109" i="1" s="1"/>
  <c r="S111" i="2"/>
  <c r="F111" i="2" s="1"/>
  <c r="R111" i="2"/>
  <c r="Q111" i="2"/>
  <c r="P111" i="2"/>
  <c r="O111" i="2"/>
  <c r="N111" i="2"/>
  <c r="U108" i="1" s="1"/>
  <c r="AK108" i="1" s="1"/>
  <c r="S110" i="2"/>
  <c r="F110" i="2" s="1"/>
  <c r="R110" i="2"/>
  <c r="Q110" i="2"/>
  <c r="P110" i="2"/>
  <c r="O110" i="2"/>
  <c r="N110" i="2"/>
  <c r="U107" i="1" s="1"/>
  <c r="AK107" i="1" s="1"/>
  <c r="F109" i="2"/>
  <c r="S108" i="2"/>
  <c r="F108" i="2" s="1"/>
  <c r="R108" i="2"/>
  <c r="Q108" i="2"/>
  <c r="P108" i="2"/>
  <c r="O108" i="2"/>
  <c r="N108" i="2"/>
  <c r="U105" i="1" s="1"/>
  <c r="AK105" i="1" s="1"/>
  <c r="S107" i="2"/>
  <c r="F107" i="2" s="1"/>
  <c r="R107" i="2"/>
  <c r="Q107" i="2"/>
  <c r="P107" i="2"/>
  <c r="O107" i="2"/>
  <c r="N107" i="2"/>
  <c r="U104" i="1" s="1"/>
  <c r="AK104" i="1" s="1"/>
  <c r="S106" i="2"/>
  <c r="F106" i="2" s="1"/>
  <c r="R106" i="2"/>
  <c r="Q106" i="2"/>
  <c r="P106" i="2"/>
  <c r="O106" i="2"/>
  <c r="N106" i="2"/>
  <c r="U103" i="1" s="1"/>
  <c r="AK103" i="1" s="1"/>
  <c r="S105" i="2"/>
  <c r="F105" i="2" s="1"/>
  <c r="R105" i="2"/>
  <c r="Q105" i="2"/>
  <c r="P105" i="2"/>
  <c r="O105" i="2"/>
  <c r="N105" i="2"/>
  <c r="U102" i="1" s="1"/>
  <c r="AK102" i="1" s="1"/>
  <c r="S104" i="2"/>
  <c r="F104" i="2" s="1"/>
  <c r="R104" i="2"/>
  <c r="Q104" i="2"/>
  <c r="P104" i="2"/>
  <c r="O104" i="2"/>
  <c r="N104" i="2"/>
  <c r="U101" i="1" s="1"/>
  <c r="AK101" i="1" s="1"/>
  <c r="S103" i="2"/>
  <c r="F103" i="2" s="1"/>
  <c r="R103" i="2"/>
  <c r="Q103" i="2"/>
  <c r="P103" i="2"/>
  <c r="O103" i="2"/>
  <c r="N103" i="2"/>
  <c r="U100" i="1" s="1"/>
  <c r="AK100" i="1" s="1"/>
  <c r="S102" i="2"/>
  <c r="F102" i="2" s="1"/>
  <c r="R102" i="2"/>
  <c r="Q102" i="2"/>
  <c r="P102" i="2"/>
  <c r="O102" i="2"/>
  <c r="S101" i="2"/>
  <c r="F101" i="2" s="1"/>
  <c r="R101" i="2"/>
  <c r="Q101" i="2"/>
  <c r="P101" i="2"/>
  <c r="O101" i="2"/>
  <c r="N101" i="2"/>
  <c r="U98" i="1" s="1"/>
  <c r="AK98" i="1" s="1"/>
  <c r="S100" i="2"/>
  <c r="F100" i="2" s="1"/>
  <c r="R100" i="2"/>
  <c r="Q100" i="2"/>
  <c r="P100" i="2"/>
  <c r="O100" i="2"/>
  <c r="N100" i="2"/>
  <c r="U97" i="1" s="1"/>
  <c r="AK97" i="1" s="1"/>
  <c r="F99" i="2"/>
  <c r="S98" i="2"/>
  <c r="F98" i="2" s="1"/>
  <c r="R98" i="2"/>
  <c r="Q98" i="2"/>
  <c r="P98" i="2"/>
  <c r="O98" i="2"/>
  <c r="N98" i="2"/>
  <c r="U95" i="1" s="1"/>
  <c r="M97" i="2"/>
  <c r="S94" i="1" s="1"/>
  <c r="L97" i="2"/>
  <c r="Q94" i="1" s="1"/>
  <c r="K97" i="2"/>
  <c r="O94" i="1" s="1"/>
  <c r="J97" i="2"/>
  <c r="M94" i="1" s="1"/>
  <c r="I97" i="2"/>
  <c r="K94" i="1" s="1"/>
  <c r="H97" i="2"/>
  <c r="I94" i="1" s="1"/>
  <c r="G97" i="2"/>
  <c r="G94" i="1" s="1"/>
  <c r="F97" i="2"/>
  <c r="S96" i="2"/>
  <c r="F96" i="2" s="1"/>
  <c r="L96" i="2"/>
  <c r="Q93" i="1" s="1"/>
  <c r="K96" i="2"/>
  <c r="O93" i="1" s="1"/>
  <c r="S95" i="2"/>
  <c r="F95" i="2" s="1"/>
  <c r="L95" i="2"/>
  <c r="Q92" i="1" s="1"/>
  <c r="K95" i="2"/>
  <c r="O92" i="1" s="1"/>
  <c r="M94" i="2"/>
  <c r="S91" i="1" s="1"/>
  <c r="L94" i="2"/>
  <c r="Q91" i="1" s="1"/>
  <c r="K94" i="2"/>
  <c r="O91" i="1" s="1"/>
  <c r="J94" i="2"/>
  <c r="M91" i="1" s="1"/>
  <c r="I94" i="2"/>
  <c r="K91" i="1" s="1"/>
  <c r="H94" i="2"/>
  <c r="I91" i="1" s="1"/>
  <c r="G94" i="2"/>
  <c r="G91" i="1" s="1"/>
  <c r="F94" i="2"/>
  <c r="M93" i="2"/>
  <c r="S90" i="1" s="1"/>
  <c r="L93" i="2"/>
  <c r="Q90" i="1" s="1"/>
  <c r="K93" i="2"/>
  <c r="O90" i="1" s="1"/>
  <c r="J93" i="2"/>
  <c r="M90" i="1" s="1"/>
  <c r="I93" i="2"/>
  <c r="K90" i="1" s="1"/>
  <c r="H93" i="2"/>
  <c r="I90" i="1" s="1"/>
  <c r="G93" i="2"/>
  <c r="G90" i="1" s="1"/>
  <c r="F93" i="2"/>
  <c r="S92" i="2"/>
  <c r="F92" i="2" s="1"/>
  <c r="I92" i="2"/>
  <c r="K89" i="1" s="1"/>
  <c r="H92" i="2"/>
  <c r="I89" i="1" s="1"/>
  <c r="G92" i="2"/>
  <c r="G89" i="1" s="1"/>
  <c r="S91" i="2"/>
  <c r="F91" i="2" s="1"/>
  <c r="K91" i="2"/>
  <c r="O88" i="1" s="1"/>
  <c r="J91" i="2"/>
  <c r="M88" i="1" s="1"/>
  <c r="I91" i="2"/>
  <c r="K88" i="1" s="1"/>
  <c r="H91" i="2"/>
  <c r="I88" i="1" s="1"/>
  <c r="G91" i="2"/>
  <c r="G88" i="1" s="1"/>
  <c r="S90" i="2"/>
  <c r="F90" i="2" s="1"/>
  <c r="M90" i="2"/>
  <c r="S87" i="1" s="1"/>
  <c r="L90" i="2"/>
  <c r="Q87" i="1" s="1"/>
  <c r="K90" i="2"/>
  <c r="O87" i="1" s="1"/>
  <c r="J90" i="2"/>
  <c r="M87" i="1" s="1"/>
  <c r="G90" i="2"/>
  <c r="G87" i="1" s="1"/>
  <c r="S89" i="2"/>
  <c r="F89" i="2" s="1"/>
  <c r="L89" i="2"/>
  <c r="Q86" i="1" s="1"/>
  <c r="K89" i="2"/>
  <c r="O86" i="1" s="1"/>
  <c r="M88" i="2"/>
  <c r="S85" i="1" s="1"/>
  <c r="L88" i="2"/>
  <c r="Q85" i="1" s="1"/>
  <c r="K88" i="2"/>
  <c r="O85" i="1" s="1"/>
  <c r="J88" i="2"/>
  <c r="M85" i="1" s="1"/>
  <c r="I88" i="2"/>
  <c r="K85" i="1" s="1"/>
  <c r="H88" i="2"/>
  <c r="I85" i="1" s="1"/>
  <c r="G88" i="2"/>
  <c r="G85" i="1" s="1"/>
  <c r="F88" i="2"/>
  <c r="F87" i="2"/>
  <c r="M86" i="2"/>
  <c r="S83" i="1" s="1"/>
  <c r="L86" i="2"/>
  <c r="Q83" i="1" s="1"/>
  <c r="K86" i="2"/>
  <c r="O83" i="1" s="1"/>
  <c r="J86" i="2"/>
  <c r="M83" i="1" s="1"/>
  <c r="I86" i="2"/>
  <c r="K83" i="1" s="1"/>
  <c r="H86" i="2"/>
  <c r="I83" i="1" s="1"/>
  <c r="G86" i="2"/>
  <c r="G83" i="1" s="1"/>
  <c r="F86" i="2"/>
  <c r="S85" i="2"/>
  <c r="F85" i="2" s="1"/>
  <c r="M85" i="2"/>
  <c r="S82" i="1" s="1"/>
  <c r="I85" i="2"/>
  <c r="K82" i="1" s="1"/>
  <c r="H85" i="2"/>
  <c r="I82" i="1" s="1"/>
  <c r="G85" i="2"/>
  <c r="G82" i="1" s="1"/>
  <c r="M84" i="2"/>
  <c r="S81" i="1" s="1"/>
  <c r="L84" i="2"/>
  <c r="Q81" i="1" s="1"/>
  <c r="K84" i="2"/>
  <c r="O81" i="1" s="1"/>
  <c r="J84" i="2"/>
  <c r="M81" i="1" s="1"/>
  <c r="I84" i="2"/>
  <c r="K81" i="1" s="1"/>
  <c r="H84" i="2"/>
  <c r="I81" i="1" s="1"/>
  <c r="G84" i="2"/>
  <c r="G81" i="1" s="1"/>
  <c r="F84" i="2"/>
  <c r="M83" i="2"/>
  <c r="S80" i="1" s="1"/>
  <c r="L83" i="2"/>
  <c r="Q80" i="1" s="1"/>
  <c r="K83" i="2"/>
  <c r="O80" i="1" s="1"/>
  <c r="J83" i="2"/>
  <c r="M80" i="1" s="1"/>
  <c r="I83" i="2"/>
  <c r="K80" i="1" s="1"/>
  <c r="H83" i="2"/>
  <c r="I80" i="1" s="1"/>
  <c r="G83" i="2"/>
  <c r="G80" i="1" s="1"/>
  <c r="F83" i="2"/>
  <c r="M82" i="2"/>
  <c r="S79" i="1" s="1"/>
  <c r="L82" i="2"/>
  <c r="Q79" i="1" s="1"/>
  <c r="K82" i="2"/>
  <c r="O79" i="1" s="1"/>
  <c r="J82" i="2"/>
  <c r="M79" i="1" s="1"/>
  <c r="I82" i="2"/>
  <c r="K79" i="1" s="1"/>
  <c r="H82" i="2"/>
  <c r="I79" i="1" s="1"/>
  <c r="G82" i="2"/>
  <c r="G79" i="1" s="1"/>
  <c r="F82" i="2"/>
  <c r="M81" i="2"/>
  <c r="S78" i="1" s="1"/>
  <c r="L81" i="2"/>
  <c r="Q78" i="1" s="1"/>
  <c r="K81" i="2"/>
  <c r="O78" i="1" s="1"/>
  <c r="J81" i="2"/>
  <c r="M78" i="1" s="1"/>
  <c r="I81" i="2"/>
  <c r="K78" i="1" s="1"/>
  <c r="H81" i="2"/>
  <c r="I78" i="1" s="1"/>
  <c r="G81" i="2"/>
  <c r="G78" i="1" s="1"/>
  <c r="F81" i="2"/>
  <c r="M80" i="2"/>
  <c r="S77" i="1" s="1"/>
  <c r="L80" i="2"/>
  <c r="Q77" i="1" s="1"/>
  <c r="K80" i="2"/>
  <c r="O77" i="1" s="1"/>
  <c r="J80" i="2"/>
  <c r="M77" i="1" s="1"/>
  <c r="I80" i="2"/>
  <c r="K77" i="1" s="1"/>
  <c r="H80" i="2"/>
  <c r="I77" i="1" s="1"/>
  <c r="G80" i="2"/>
  <c r="G77" i="1" s="1"/>
  <c r="F80" i="2"/>
  <c r="M79" i="2"/>
  <c r="S76" i="1" s="1"/>
  <c r="L79" i="2"/>
  <c r="Q76" i="1" s="1"/>
  <c r="K79" i="2"/>
  <c r="O76" i="1" s="1"/>
  <c r="J79" i="2"/>
  <c r="M76" i="1" s="1"/>
  <c r="I79" i="2"/>
  <c r="K76" i="1" s="1"/>
  <c r="H79" i="2"/>
  <c r="I76" i="1" s="1"/>
  <c r="G79" i="2"/>
  <c r="G76" i="1" s="1"/>
  <c r="F79" i="2"/>
  <c r="M78" i="2"/>
  <c r="S75" i="1" s="1"/>
  <c r="L78" i="2"/>
  <c r="Q75" i="1" s="1"/>
  <c r="K78" i="2"/>
  <c r="O75" i="1" s="1"/>
  <c r="J78" i="2"/>
  <c r="M75" i="1" s="1"/>
  <c r="I78" i="2"/>
  <c r="K75" i="1" s="1"/>
  <c r="H78" i="2"/>
  <c r="I75" i="1" s="1"/>
  <c r="G78" i="2"/>
  <c r="G75" i="1" s="1"/>
  <c r="F78" i="2"/>
  <c r="E75" i="2"/>
  <c r="E73" i="2" s="1"/>
  <c r="S70" i="2"/>
  <c r="F70" i="2" s="1"/>
  <c r="R70" i="2"/>
  <c r="Q70" i="2"/>
  <c r="P70" i="2"/>
  <c r="O70" i="2"/>
  <c r="N70" i="2"/>
  <c r="U69" i="1" s="1"/>
  <c r="AK69" i="1" s="1"/>
  <c r="S69" i="2"/>
  <c r="F69" i="2" s="1"/>
  <c r="R69" i="2"/>
  <c r="Q69" i="2"/>
  <c r="P69" i="2"/>
  <c r="O69" i="2"/>
  <c r="N69" i="2"/>
  <c r="U68" i="1" s="1"/>
  <c r="AK68" i="1" s="1"/>
  <c r="M68" i="2"/>
  <c r="S67" i="1" s="1"/>
  <c r="L68" i="2"/>
  <c r="Q67" i="1" s="1"/>
  <c r="K68" i="2"/>
  <c r="O67" i="1" s="1"/>
  <c r="J68" i="2"/>
  <c r="M67" i="1" s="1"/>
  <c r="I68" i="2"/>
  <c r="K67" i="1" s="1"/>
  <c r="H68" i="2"/>
  <c r="I67" i="1" s="1"/>
  <c r="G68" i="2"/>
  <c r="G67" i="1" s="1"/>
  <c r="F68" i="2"/>
  <c r="S66" i="2"/>
  <c r="F66" i="2" s="1"/>
  <c r="O66" i="2"/>
  <c r="N66" i="2"/>
  <c r="U65" i="1" s="1"/>
  <c r="M66" i="2"/>
  <c r="S65" i="1" s="1"/>
  <c r="S65" i="2"/>
  <c r="F65" i="2" s="1"/>
  <c r="R65" i="2"/>
  <c r="Q65" i="2"/>
  <c r="P65" i="2"/>
  <c r="O65" i="2"/>
  <c r="N65" i="2"/>
  <c r="U64" i="1" s="1"/>
  <c r="AK64" i="1" s="1"/>
  <c r="S64" i="2"/>
  <c r="F64" i="2" s="1"/>
  <c r="R64" i="2"/>
  <c r="Q64" i="2"/>
  <c r="P64" i="2"/>
  <c r="O64" i="2"/>
  <c r="N64" i="2"/>
  <c r="U63" i="1" s="1"/>
  <c r="AK63" i="1" s="1"/>
  <c r="S63" i="2"/>
  <c r="F63" i="2" s="1"/>
  <c r="L63" i="2"/>
  <c r="Q62" i="1" s="1"/>
  <c r="K63" i="2"/>
  <c r="O62" i="1" s="1"/>
  <c r="J63" i="2"/>
  <c r="M62" i="1" s="1"/>
  <c r="S62" i="2"/>
  <c r="F62" i="2" s="1"/>
  <c r="I62" i="2"/>
  <c r="K61" i="1" s="1"/>
  <c r="H62" i="2"/>
  <c r="I61" i="1" s="1"/>
  <c r="M61" i="2"/>
  <c r="S60" i="1" s="1"/>
  <c r="L61" i="2"/>
  <c r="Q60" i="1" s="1"/>
  <c r="K61" i="2"/>
  <c r="O60" i="1" s="1"/>
  <c r="J61" i="2"/>
  <c r="M60" i="1" s="1"/>
  <c r="I61" i="2"/>
  <c r="K60" i="1" s="1"/>
  <c r="H61" i="2"/>
  <c r="I60" i="1" s="1"/>
  <c r="G61" i="2"/>
  <c r="G60" i="1" s="1"/>
  <c r="F61" i="2"/>
  <c r="M60" i="2"/>
  <c r="S59" i="1" s="1"/>
  <c r="L60" i="2"/>
  <c r="Q59" i="1" s="1"/>
  <c r="K60" i="2"/>
  <c r="O59" i="1" s="1"/>
  <c r="J60" i="2"/>
  <c r="M59" i="1" s="1"/>
  <c r="I60" i="2"/>
  <c r="K59" i="1" s="1"/>
  <c r="H60" i="2"/>
  <c r="I59" i="1" s="1"/>
  <c r="G60" i="2"/>
  <c r="G59" i="1" s="1"/>
  <c r="F60" i="2"/>
  <c r="E57" i="2"/>
  <c r="E55" i="2" s="1"/>
  <c r="S52" i="2"/>
  <c r="F52" i="2" s="1"/>
  <c r="N52" i="2"/>
  <c r="M52" i="2"/>
  <c r="S47" i="1" s="1"/>
  <c r="S51" i="2"/>
  <c r="F51" i="2" s="1"/>
  <c r="O51" i="2"/>
  <c r="U46" i="1" s="1"/>
  <c r="N51" i="2"/>
  <c r="S50" i="2"/>
  <c r="F50" i="2" s="1"/>
  <c r="O50" i="2"/>
  <c r="U45" i="1" s="1"/>
  <c r="N50" i="2"/>
  <c r="M50" i="2"/>
  <c r="S45" i="1" s="1"/>
  <c r="S49" i="2"/>
  <c r="F49" i="2" s="1"/>
  <c r="R49" i="2"/>
  <c r="Q49" i="2"/>
  <c r="P49" i="2"/>
  <c r="O49" i="2"/>
  <c r="U44" i="1" s="1"/>
  <c r="N49" i="2"/>
  <c r="S48" i="2"/>
  <c r="F48" i="2" s="1"/>
  <c r="R48" i="2"/>
  <c r="Q48" i="2"/>
  <c r="P48" i="2"/>
  <c r="O48" i="2"/>
  <c r="U43" i="1" s="1"/>
  <c r="N48" i="2"/>
  <c r="S47" i="2"/>
  <c r="F47" i="2" s="1"/>
  <c r="R47" i="2"/>
  <c r="Q47" i="2"/>
  <c r="P47" i="2"/>
  <c r="O47" i="2"/>
  <c r="U42" i="1" s="1"/>
  <c r="N47" i="2"/>
  <c r="F46" i="2"/>
  <c r="S45" i="2"/>
  <c r="F45" i="2" s="1"/>
  <c r="R45" i="2"/>
  <c r="Q45" i="2"/>
  <c r="P45" i="2"/>
  <c r="O45" i="2"/>
  <c r="U40" i="1" s="1"/>
  <c r="N45" i="2"/>
  <c r="S44" i="2"/>
  <c r="F44" i="2" s="1"/>
  <c r="R44" i="2"/>
  <c r="Q44" i="2"/>
  <c r="P44" i="2"/>
  <c r="O44" i="2"/>
  <c r="U39" i="1" s="1"/>
  <c r="N44" i="2"/>
  <c r="S43" i="2"/>
  <c r="F43" i="2" s="1"/>
  <c r="R43" i="2"/>
  <c r="Q43" i="2"/>
  <c r="P43" i="2"/>
  <c r="O43" i="2"/>
  <c r="U38" i="1" s="1"/>
  <c r="N43" i="2"/>
  <c r="F42" i="2"/>
  <c r="S41" i="2"/>
  <c r="F41" i="2" s="1"/>
  <c r="R41" i="2"/>
  <c r="Q41" i="2"/>
  <c r="P41" i="2"/>
  <c r="O41" i="2"/>
  <c r="U36" i="1" s="1"/>
  <c r="N41" i="2"/>
  <c r="S40" i="2"/>
  <c r="F40" i="2" s="1"/>
  <c r="R40" i="2"/>
  <c r="Q40" i="2"/>
  <c r="P40" i="2"/>
  <c r="O40" i="2"/>
  <c r="U35" i="1" s="1"/>
  <c r="N40" i="2"/>
  <c r="S39" i="2"/>
  <c r="F39" i="2" s="1"/>
  <c r="R39" i="2"/>
  <c r="Q39" i="2"/>
  <c r="P39" i="2"/>
  <c r="O39" i="2"/>
  <c r="N39" i="2"/>
  <c r="S38" i="2"/>
  <c r="F38" i="2" s="1"/>
  <c r="M38" i="2"/>
  <c r="L38" i="2"/>
  <c r="Q33" i="1" s="1"/>
  <c r="K38" i="2"/>
  <c r="O33" i="1" s="1"/>
  <c r="J38" i="2"/>
  <c r="M33" i="1" s="1"/>
  <c r="S37" i="2"/>
  <c r="F37" i="2" s="1"/>
  <c r="L37" i="2"/>
  <c r="Q32" i="1" s="1"/>
  <c r="K37" i="2"/>
  <c r="O32" i="1" s="1"/>
  <c r="M36" i="2"/>
  <c r="S31" i="1" s="1"/>
  <c r="L36" i="2"/>
  <c r="Q31" i="1" s="1"/>
  <c r="K36" i="2"/>
  <c r="O31" i="1" s="1"/>
  <c r="J36" i="2"/>
  <c r="M31" i="1" s="1"/>
  <c r="I36" i="2"/>
  <c r="K31" i="1" s="1"/>
  <c r="H36" i="2"/>
  <c r="I31" i="1" s="1"/>
  <c r="G36" i="2"/>
  <c r="G31" i="1" s="1"/>
  <c r="F36" i="2"/>
  <c r="M35" i="2"/>
  <c r="S30" i="1" s="1"/>
  <c r="L35" i="2"/>
  <c r="Q30" i="1" s="1"/>
  <c r="K35" i="2"/>
  <c r="O30" i="1" s="1"/>
  <c r="J35" i="2"/>
  <c r="M30" i="1" s="1"/>
  <c r="I35" i="2"/>
  <c r="K30" i="1" s="1"/>
  <c r="H35" i="2"/>
  <c r="I30" i="1" s="1"/>
  <c r="G35" i="2"/>
  <c r="G30" i="1" s="1"/>
  <c r="F35" i="2"/>
  <c r="M34" i="2"/>
  <c r="S29" i="1" s="1"/>
  <c r="L34" i="2"/>
  <c r="Q29" i="1" s="1"/>
  <c r="K34" i="2"/>
  <c r="O29" i="1" s="1"/>
  <c r="J34" i="2"/>
  <c r="M29" i="1" s="1"/>
  <c r="I34" i="2"/>
  <c r="K29" i="1" s="1"/>
  <c r="H34" i="2"/>
  <c r="I29" i="1" s="1"/>
  <c r="G34" i="2"/>
  <c r="G29" i="1" s="1"/>
  <c r="F34" i="2"/>
  <c r="M33" i="2"/>
  <c r="S28" i="1" s="1"/>
  <c r="L33" i="2"/>
  <c r="Q28" i="1" s="1"/>
  <c r="K33" i="2"/>
  <c r="O28" i="1" s="1"/>
  <c r="J33" i="2"/>
  <c r="M28" i="1" s="1"/>
  <c r="I33" i="2"/>
  <c r="K28" i="1" s="1"/>
  <c r="H33" i="2"/>
  <c r="I28" i="1" s="1"/>
  <c r="G33" i="2"/>
  <c r="G28" i="1" s="1"/>
  <c r="F33" i="2"/>
  <c r="M32" i="2"/>
  <c r="S27" i="1" s="1"/>
  <c r="L32" i="2"/>
  <c r="Q27" i="1" s="1"/>
  <c r="K32" i="2"/>
  <c r="O27" i="1" s="1"/>
  <c r="J32" i="2"/>
  <c r="M27" i="1" s="1"/>
  <c r="I32" i="2"/>
  <c r="K27" i="1" s="1"/>
  <c r="H32" i="2"/>
  <c r="I27" i="1" s="1"/>
  <c r="G32" i="2"/>
  <c r="G27" i="1" s="1"/>
  <c r="F32" i="2"/>
  <c r="M31" i="2"/>
  <c r="S26" i="1" s="1"/>
  <c r="L31" i="2"/>
  <c r="Q26" i="1" s="1"/>
  <c r="K31" i="2"/>
  <c r="O26" i="1" s="1"/>
  <c r="J31" i="2"/>
  <c r="M26" i="1" s="1"/>
  <c r="I31" i="2"/>
  <c r="K26" i="1" s="1"/>
  <c r="H31" i="2"/>
  <c r="I26" i="1" s="1"/>
  <c r="G31" i="2"/>
  <c r="G26" i="1" s="1"/>
  <c r="F31" i="2"/>
  <c r="M30" i="2"/>
  <c r="S25" i="1" s="1"/>
  <c r="L30" i="2"/>
  <c r="Q25" i="1" s="1"/>
  <c r="K30" i="2"/>
  <c r="O25" i="1" s="1"/>
  <c r="J30" i="2"/>
  <c r="M25" i="1" s="1"/>
  <c r="I30" i="2"/>
  <c r="K25" i="1" s="1"/>
  <c r="H30" i="2"/>
  <c r="I25" i="1" s="1"/>
  <c r="G30" i="2"/>
  <c r="G25" i="1" s="1"/>
  <c r="F30" i="2"/>
  <c r="M29" i="2"/>
  <c r="S24" i="1" s="1"/>
  <c r="L29" i="2"/>
  <c r="Q24" i="1" s="1"/>
  <c r="K29" i="2"/>
  <c r="O24" i="1" s="1"/>
  <c r="J29" i="2"/>
  <c r="M24" i="1" s="1"/>
  <c r="I29" i="2"/>
  <c r="K24" i="1" s="1"/>
  <c r="H29" i="2"/>
  <c r="I24" i="1" s="1"/>
  <c r="G29" i="2"/>
  <c r="G24" i="1" s="1"/>
  <c r="F29" i="2"/>
  <c r="S28" i="2"/>
  <c r="F28" i="2" s="1"/>
  <c r="M28" i="2"/>
  <c r="S23" i="1" s="1"/>
  <c r="L28" i="2"/>
  <c r="Q23" i="1" s="1"/>
  <c r="K28" i="2"/>
  <c r="O23" i="1" s="1"/>
  <c r="J28" i="2"/>
  <c r="I28" i="2"/>
  <c r="K23" i="1" s="1"/>
  <c r="F27" i="2"/>
  <c r="S26" i="2"/>
  <c r="F26" i="2" s="1"/>
  <c r="L26" i="2"/>
  <c r="Q21" i="1" s="1"/>
  <c r="K26" i="2"/>
  <c r="O21" i="1" s="1"/>
  <c r="J26" i="2"/>
  <c r="M21" i="1" s="1"/>
  <c r="I26" i="2"/>
  <c r="K21" i="1" s="1"/>
  <c r="H26" i="2"/>
  <c r="I21" i="1" s="1"/>
  <c r="G26" i="2"/>
  <c r="G21" i="1" s="1"/>
  <c r="M25" i="2"/>
  <c r="S20" i="1" s="1"/>
  <c r="L25" i="2"/>
  <c r="Q20" i="1" s="1"/>
  <c r="K25" i="2"/>
  <c r="O20" i="1" s="1"/>
  <c r="J25" i="2"/>
  <c r="M20" i="1" s="1"/>
  <c r="I25" i="2"/>
  <c r="K20" i="1" s="1"/>
  <c r="H25" i="2"/>
  <c r="I20" i="1" s="1"/>
  <c r="G25" i="2"/>
  <c r="F25" i="2"/>
  <c r="E22" i="2"/>
  <c r="AD31" i="1"/>
  <c r="AD30" i="1"/>
  <c r="AD29" i="1"/>
  <c r="AD28" i="1"/>
  <c r="AD27" i="1"/>
  <c r="AG653" i="1"/>
  <c r="AF653" i="1" s="1"/>
  <c r="AG652" i="1"/>
  <c r="AF652" i="1" s="1"/>
  <c r="AG651" i="1"/>
  <c r="AF651" i="1" s="1"/>
  <c r="AG650" i="1"/>
  <c r="AF650" i="1" s="1"/>
  <c r="AG649" i="1"/>
  <c r="AG648" i="1"/>
  <c r="AF648" i="1" s="1"/>
  <c r="AG647" i="1"/>
  <c r="AF647" i="1" s="1"/>
  <c r="AG646" i="1"/>
  <c r="AF646" i="1" s="1"/>
  <c r="AG645" i="1"/>
  <c r="AF645" i="1" s="1"/>
  <c r="AG644" i="1"/>
  <c r="AF644" i="1" s="1"/>
  <c r="AG643" i="1"/>
  <c r="AF643" i="1" s="1"/>
  <c r="AG642" i="1"/>
  <c r="AF642" i="1" s="1"/>
  <c r="AG641" i="1"/>
  <c r="AG640" i="1"/>
  <c r="AF640" i="1" s="1"/>
  <c r="AG639" i="1"/>
  <c r="AF639" i="1" s="1"/>
  <c r="AG638" i="1"/>
  <c r="AF638" i="1" s="1"/>
  <c r="AG637" i="1"/>
  <c r="AF637" i="1" s="1"/>
  <c r="AG636" i="1"/>
  <c r="AF636" i="1" s="1"/>
  <c r="AG635" i="1"/>
  <c r="AF635" i="1" s="1"/>
  <c r="AG634" i="1"/>
  <c r="AF634" i="1" s="1"/>
  <c r="AG633" i="1"/>
  <c r="AG625" i="1"/>
  <c r="AF625" i="1" s="1"/>
  <c r="AG624" i="1"/>
  <c r="AF624" i="1" s="1"/>
  <c r="AG623" i="1"/>
  <c r="AF623" i="1" s="1"/>
  <c r="AG622" i="1"/>
  <c r="AF622" i="1" s="1"/>
  <c r="AG621" i="1"/>
  <c r="AF621" i="1" s="1"/>
  <c r="AG620" i="1"/>
  <c r="AF620" i="1" s="1"/>
  <c r="AG619" i="1"/>
  <c r="AF619" i="1" s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25" i="1"/>
  <c r="AD624" i="1"/>
  <c r="AD623" i="1"/>
  <c r="AD622" i="1"/>
  <c r="AD621" i="1"/>
  <c r="AD620" i="1"/>
  <c r="AD619" i="1"/>
  <c r="U653" i="1"/>
  <c r="AK653" i="1" s="1"/>
  <c r="U652" i="1"/>
  <c r="AK652" i="1" s="1"/>
  <c r="U651" i="1"/>
  <c r="AK651" i="1" s="1"/>
  <c r="U650" i="1"/>
  <c r="U649" i="1"/>
  <c r="U648" i="1"/>
  <c r="U647" i="1"/>
  <c r="U646" i="1"/>
  <c r="AK646" i="1" s="1"/>
  <c r="U645" i="1"/>
  <c r="AK645" i="1" s="1"/>
  <c r="U644" i="1"/>
  <c r="AK644" i="1" s="1"/>
  <c r="U643" i="1"/>
  <c r="AK643" i="1" s="1"/>
  <c r="U642" i="1"/>
  <c r="U641" i="1"/>
  <c r="U640" i="1"/>
  <c r="U639" i="1"/>
  <c r="AK639" i="1" s="1"/>
  <c r="U638" i="1"/>
  <c r="AK638" i="1" s="1"/>
  <c r="U637" i="1"/>
  <c r="U636" i="1"/>
  <c r="AK636" i="1" s="1"/>
  <c r="U635" i="1"/>
  <c r="AK635" i="1" s="1"/>
  <c r="U634" i="1"/>
  <c r="U633" i="1"/>
  <c r="U625" i="1"/>
  <c r="AK625" i="1" s="1"/>
  <c r="U624" i="1"/>
  <c r="U623" i="1"/>
  <c r="AK623" i="1" s="1"/>
  <c r="U622" i="1"/>
  <c r="U621" i="1"/>
  <c r="U620" i="1"/>
  <c r="U619" i="1"/>
  <c r="AK460" i="1" l="1"/>
  <c r="AK461" i="1"/>
  <c r="AK462" i="1"/>
  <c r="AK605" i="1"/>
  <c r="AK459" i="1"/>
  <c r="AK549" i="1"/>
  <c r="AK550" i="1"/>
  <c r="AK551" i="1"/>
  <c r="AK552" i="1"/>
  <c r="AK553" i="1"/>
  <c r="AK554" i="1"/>
  <c r="AK555" i="1"/>
  <c r="AK476" i="1"/>
  <c r="AK478" i="1"/>
  <c r="AK597" i="1"/>
  <c r="AK599" i="1"/>
  <c r="AK601" i="1"/>
  <c r="AK413" i="1"/>
  <c r="AK414" i="1"/>
  <c r="AK415" i="1"/>
  <c r="AK416" i="1"/>
  <c r="AK417" i="1"/>
  <c r="AK418" i="1"/>
  <c r="AK419" i="1"/>
  <c r="AK537" i="1"/>
  <c r="AK548" i="1"/>
  <c r="AK682" i="1"/>
  <c r="AK683" i="1"/>
  <c r="AK684" i="1"/>
  <c r="AK685" i="1"/>
  <c r="AK686" i="1"/>
  <c r="AK687" i="1"/>
  <c r="AK688" i="1"/>
  <c r="AK541" i="1"/>
  <c r="AK542" i="1"/>
  <c r="AK543" i="1"/>
  <c r="AK544" i="1"/>
  <c r="AK545" i="1"/>
  <c r="AK546" i="1"/>
  <c r="AK547" i="1"/>
  <c r="AK692" i="1"/>
  <c r="AK691" i="1"/>
  <c r="AK450" i="1"/>
  <c r="AK451" i="1"/>
  <c r="AK457" i="1"/>
  <c r="AK472" i="1"/>
  <c r="AK477" i="1"/>
  <c r="AK479" i="1"/>
  <c r="AK576" i="1"/>
  <c r="AK598" i="1"/>
  <c r="AK600" i="1"/>
  <c r="AK602" i="1"/>
  <c r="AK607" i="1"/>
  <c r="AK609" i="1"/>
  <c r="AK690" i="1"/>
  <c r="AK694" i="1"/>
  <c r="AK696" i="1"/>
  <c r="AK622" i="1"/>
  <c r="AK619" i="1"/>
  <c r="AK110" i="1"/>
  <c r="AK112" i="1"/>
  <c r="AK200" i="1"/>
  <c r="AK111" i="1"/>
  <c r="AK183" i="1"/>
  <c r="AK182" i="1"/>
  <c r="AK184" i="1"/>
  <c r="AK65" i="1"/>
  <c r="AK186" i="1"/>
  <c r="AK203" i="1"/>
  <c r="AK123" i="1"/>
  <c r="AK121" i="1"/>
  <c r="AK185" i="1"/>
  <c r="AK181" i="1"/>
  <c r="AK171" i="1"/>
  <c r="AK130" i="1"/>
  <c r="AK201" i="1"/>
  <c r="AK67" i="1"/>
  <c r="AK122" i="1"/>
  <c r="AK129" i="1"/>
  <c r="AK156" i="1"/>
  <c r="AK157" i="1"/>
  <c r="AK158" i="1"/>
  <c r="AK179" i="1"/>
  <c r="AK180" i="1"/>
  <c r="AK191" i="1"/>
  <c r="AK192" i="1"/>
  <c r="AK193" i="1"/>
  <c r="AK194" i="1"/>
  <c r="AK128" i="1"/>
  <c r="AK172" i="1"/>
  <c r="AK202" i="1"/>
  <c r="AK127" i="1"/>
  <c r="AK199" i="1"/>
  <c r="AK126" i="1"/>
  <c r="AK166" i="1"/>
  <c r="AK167" i="1"/>
  <c r="AK168" i="1"/>
  <c r="AK169" i="1"/>
  <c r="AK170" i="1"/>
  <c r="AK213" i="1"/>
  <c r="AK214" i="1"/>
  <c r="AK120" i="1"/>
  <c r="AK125" i="1"/>
  <c r="AK207" i="1"/>
  <c r="AK208" i="1"/>
  <c r="AK209" i="1"/>
  <c r="AK117" i="1"/>
  <c r="AK118" i="1"/>
  <c r="AK119" i="1"/>
  <c r="AK154" i="1"/>
  <c r="AK187" i="1"/>
  <c r="AK113" i="1"/>
  <c r="AK114" i="1"/>
  <c r="AK115" i="1"/>
  <c r="AK116" i="1"/>
  <c r="AK124" i="1"/>
  <c r="E535" i="2"/>
  <c r="AK62" i="1"/>
  <c r="AK61" i="1"/>
  <c r="H537" i="2"/>
  <c r="I323" i="2"/>
  <c r="AK637" i="1"/>
  <c r="AK60" i="1"/>
  <c r="G22" i="2"/>
  <c r="L57" i="2"/>
  <c r="L55" i="2" s="1"/>
  <c r="P57" i="2"/>
  <c r="P55" i="2" s="1"/>
  <c r="J537" i="2"/>
  <c r="I537" i="2"/>
  <c r="K57" i="2"/>
  <c r="K55" i="2" s="1"/>
  <c r="G323" i="2"/>
  <c r="K428" i="2"/>
  <c r="Q476" i="2"/>
  <c r="Q474" i="2" s="1"/>
  <c r="O535" i="2"/>
  <c r="J323" i="2"/>
  <c r="G57" i="2"/>
  <c r="G55" i="2" s="1"/>
  <c r="H57" i="2"/>
  <c r="H55" i="2" s="1"/>
  <c r="Q57" i="2"/>
  <c r="Q55" i="2" s="1"/>
  <c r="M476" i="2"/>
  <c r="M474" i="2" s="1"/>
  <c r="J57" i="2"/>
  <c r="J55" i="2" s="1"/>
  <c r="N476" i="2"/>
  <c r="N474" i="2" s="1"/>
  <c r="P476" i="2"/>
  <c r="P474" i="2" s="1"/>
  <c r="M550" i="2"/>
  <c r="M57" i="2"/>
  <c r="M55" i="2" s="1"/>
  <c r="G550" i="2"/>
  <c r="AK38" i="1"/>
  <c r="F162" i="2"/>
  <c r="E495" i="2"/>
  <c r="G162" i="2"/>
  <c r="G159" i="1" s="1"/>
  <c r="Q509" i="2"/>
  <c r="AK46" i="1"/>
  <c r="M509" i="2"/>
  <c r="M495" i="2" s="1"/>
  <c r="K225" i="2"/>
  <c r="E223" i="2"/>
  <c r="E20" i="2" s="1"/>
  <c r="L357" i="2"/>
  <c r="F477" i="2"/>
  <c r="J22" i="2"/>
  <c r="Q75" i="2"/>
  <c r="Q73" i="2" s="1"/>
  <c r="F221" i="2"/>
  <c r="R221" i="2" s="1"/>
  <c r="M323" i="2"/>
  <c r="G495" i="2"/>
  <c r="AK35" i="1"/>
  <c r="AK43" i="1"/>
  <c r="N323" i="2"/>
  <c r="J428" i="2"/>
  <c r="F494" i="2"/>
  <c r="R494" i="2" s="1"/>
  <c r="R476" i="2" s="1"/>
  <c r="R474" i="2" s="1"/>
  <c r="P509" i="2"/>
  <c r="M23" i="1"/>
  <c r="I428" i="2"/>
  <c r="M428" i="2"/>
  <c r="K537" i="2"/>
  <c r="K75" i="2"/>
  <c r="K73" i="2" s="1"/>
  <c r="P163" i="2"/>
  <c r="H225" i="2"/>
  <c r="G225" i="2"/>
  <c r="H357" i="2"/>
  <c r="N357" i="2"/>
  <c r="N428" i="2"/>
  <c r="H495" i="2"/>
  <c r="K550" i="2"/>
  <c r="AK39" i="1"/>
  <c r="G75" i="2"/>
  <c r="G73" i="2" s="1"/>
  <c r="F321" i="2"/>
  <c r="R321" i="2" s="1"/>
  <c r="L509" i="2"/>
  <c r="L495" i="2" s="1"/>
  <c r="P535" i="2"/>
  <c r="AK41" i="1"/>
  <c r="Q535" i="2"/>
  <c r="AK37" i="1"/>
  <c r="AK45" i="1"/>
  <c r="AK47" i="1"/>
  <c r="AK36" i="1"/>
  <c r="AF36" i="1"/>
  <c r="AK42" i="1"/>
  <c r="J225" i="2"/>
  <c r="N225" i="2"/>
  <c r="F352" i="2"/>
  <c r="S352" i="2" s="1"/>
  <c r="F353" i="2"/>
  <c r="I495" i="2"/>
  <c r="N535" i="2"/>
  <c r="F548" i="2"/>
  <c r="R548" i="2" s="1"/>
  <c r="R537" i="2" s="1"/>
  <c r="G20" i="1"/>
  <c r="AF61" i="1"/>
  <c r="O22" i="2"/>
  <c r="Q22" i="2"/>
  <c r="N57" i="2"/>
  <c r="N55" i="2" s="1"/>
  <c r="J162" i="2"/>
  <c r="M159" i="1" s="1"/>
  <c r="M225" i="2"/>
  <c r="G428" i="2"/>
  <c r="J495" i="2"/>
  <c r="N509" i="2"/>
  <c r="L537" i="2"/>
  <c r="K162" i="2"/>
  <c r="O159" i="1" s="1"/>
  <c r="H323" i="2"/>
  <c r="M357" i="2"/>
  <c r="G357" i="2"/>
  <c r="F358" i="2"/>
  <c r="M537" i="2"/>
  <c r="AK32" i="1"/>
  <c r="L22" i="2"/>
  <c r="I75" i="2"/>
  <c r="I73" i="2" s="1"/>
  <c r="N75" i="2"/>
  <c r="N73" i="2" s="1"/>
  <c r="O476" i="2"/>
  <c r="O474" i="2" s="1"/>
  <c r="F498" i="2"/>
  <c r="U34" i="1"/>
  <c r="AK34" i="1" s="1"/>
  <c r="O57" i="2"/>
  <c r="O55" i="2" s="1"/>
  <c r="I22" i="2"/>
  <c r="N22" i="2"/>
  <c r="K509" i="2"/>
  <c r="K495" i="2" s="1"/>
  <c r="G537" i="2"/>
  <c r="AK59" i="1"/>
  <c r="L225" i="2"/>
  <c r="H22" i="2"/>
  <c r="R75" i="2"/>
  <c r="R73" i="2" s="1"/>
  <c r="I225" i="2"/>
  <c r="P225" i="2"/>
  <c r="Q225" i="2"/>
  <c r="P357" i="2"/>
  <c r="Q357" i="2"/>
  <c r="O509" i="2"/>
  <c r="AK44" i="1"/>
  <c r="M22" i="2"/>
  <c r="J75" i="2"/>
  <c r="J73" i="2" s="1"/>
  <c r="M75" i="2"/>
  <c r="M73" i="2" s="1"/>
  <c r="O75" i="2"/>
  <c r="O73" i="2" s="1"/>
  <c r="P75" i="2"/>
  <c r="P73" i="2" s="1"/>
  <c r="O225" i="2"/>
  <c r="L323" i="2"/>
  <c r="I357" i="2"/>
  <c r="L428" i="2"/>
  <c r="L476" i="2"/>
  <c r="L474" i="2" s="1"/>
  <c r="J550" i="2"/>
  <c r="S33" i="1"/>
  <c r="AK33" i="1" s="1"/>
  <c r="AK40" i="1"/>
  <c r="AK24" i="1"/>
  <c r="AK29" i="1"/>
  <c r="AK31" i="1"/>
  <c r="AK648" i="1"/>
  <c r="P22" i="2"/>
  <c r="K323" i="2"/>
  <c r="O323" i="2"/>
  <c r="H428" i="2"/>
  <c r="O497" i="2"/>
  <c r="P497" i="2"/>
  <c r="F510" i="2"/>
  <c r="K22" i="2"/>
  <c r="L75" i="2"/>
  <c r="L73" i="2" s="1"/>
  <c r="R225" i="2"/>
  <c r="P323" i="2"/>
  <c r="Q323" i="2"/>
  <c r="Q428" i="2"/>
  <c r="J476" i="2"/>
  <c r="J474" i="2" s="1"/>
  <c r="F507" i="2"/>
  <c r="R507" i="2" s="1"/>
  <c r="R497" i="2" s="1"/>
  <c r="N497" i="2"/>
  <c r="R57" i="2"/>
  <c r="R55" i="2" s="1"/>
  <c r="F226" i="2"/>
  <c r="F324" i="2"/>
  <c r="K357" i="2"/>
  <c r="K476" i="2"/>
  <c r="K474" i="2" s="1"/>
  <c r="F53" i="2"/>
  <c r="F22" i="2" s="1"/>
  <c r="F23" i="2"/>
  <c r="J357" i="2"/>
  <c r="O357" i="2"/>
  <c r="Q497" i="2"/>
  <c r="F538" i="2"/>
  <c r="L550" i="2"/>
  <c r="H550" i="2"/>
  <c r="F551" i="2"/>
  <c r="F58" i="2"/>
  <c r="F75" i="2"/>
  <c r="H75" i="2"/>
  <c r="H73" i="2" s="1"/>
  <c r="O428" i="2"/>
  <c r="P428" i="2"/>
  <c r="I550" i="2"/>
  <c r="I57" i="2"/>
  <c r="I55" i="2" s="1"/>
  <c r="F429" i="2"/>
  <c r="F574" i="2"/>
  <c r="R574" i="2" s="1"/>
  <c r="R550" i="2" s="1"/>
  <c r="Q163" i="2"/>
  <c r="F426" i="2"/>
  <c r="R426" i="2" s="1"/>
  <c r="R357" i="2" s="1"/>
  <c r="F473" i="2"/>
  <c r="R473" i="2" s="1"/>
  <c r="R428" i="2" s="1"/>
  <c r="F71" i="2"/>
  <c r="R71" i="2" s="1"/>
  <c r="L162" i="2"/>
  <c r="Q159" i="1" s="1"/>
  <c r="R163" i="2"/>
  <c r="F534" i="2"/>
  <c r="R534" i="2" s="1"/>
  <c r="R509" i="2" s="1"/>
  <c r="F76" i="2"/>
  <c r="F74" i="2" s="1"/>
  <c r="M162" i="2"/>
  <c r="S159" i="1" s="1"/>
  <c r="F163" i="2"/>
  <c r="F350" i="2"/>
  <c r="H162" i="2"/>
  <c r="I159" i="1" s="1"/>
  <c r="N163" i="2"/>
  <c r="U160" i="1" s="1"/>
  <c r="AK160" i="1" s="1"/>
  <c r="AK624" i="1"/>
  <c r="AK634" i="1"/>
  <c r="AK642" i="1"/>
  <c r="AK650" i="1"/>
  <c r="AK27" i="1"/>
  <c r="AK620" i="1"/>
  <c r="AK28" i="1"/>
  <c r="AK30" i="1"/>
  <c r="AK641" i="1"/>
  <c r="AK621" i="1"/>
  <c r="AK649" i="1"/>
  <c r="AK647" i="1"/>
  <c r="AK640" i="1"/>
  <c r="AK633" i="1"/>
  <c r="AF633" i="1"/>
  <c r="AF641" i="1"/>
  <c r="AF649" i="1"/>
  <c r="AK159" i="1" l="1"/>
  <c r="M535" i="2"/>
  <c r="H535" i="2"/>
  <c r="H223" i="2"/>
  <c r="H20" i="2" s="1"/>
  <c r="E15" i="2"/>
  <c r="R535" i="2"/>
  <c r="I535" i="2"/>
  <c r="L535" i="2"/>
  <c r="G535" i="2"/>
  <c r="K223" i="2"/>
  <c r="K20" i="2" s="1"/>
  <c r="J535" i="2"/>
  <c r="Q495" i="2"/>
  <c r="Q223" i="2"/>
  <c r="Q20" i="2" s="1"/>
  <c r="F476" i="2"/>
  <c r="S476" i="2" s="1"/>
  <c r="N223" i="2"/>
  <c r="N20" i="2" s="1"/>
  <c r="P223" i="2"/>
  <c r="P20" i="2" s="1"/>
  <c r="M223" i="2"/>
  <c r="M20" i="2" s="1"/>
  <c r="L223" i="2"/>
  <c r="L20" i="2" s="1"/>
  <c r="P495" i="2"/>
  <c r="K535" i="2"/>
  <c r="G223" i="2"/>
  <c r="G20" i="2" s="1"/>
  <c r="N495" i="2"/>
  <c r="J223" i="2"/>
  <c r="J20" i="2" s="1"/>
  <c r="I223" i="2"/>
  <c r="I20" i="2" s="1"/>
  <c r="O223" i="2"/>
  <c r="O20" i="2" s="1"/>
  <c r="F428" i="2"/>
  <c r="S428" i="2" s="1"/>
  <c r="F537" i="2"/>
  <c r="S537" i="2" s="1"/>
  <c r="R223" i="2"/>
  <c r="O495" i="2"/>
  <c r="F56" i="2"/>
  <c r="F57" i="2"/>
  <c r="S57" i="2" s="1"/>
  <c r="R495" i="2"/>
  <c r="F73" i="2"/>
  <c r="S73" i="2" s="1"/>
  <c r="S75" i="2"/>
  <c r="R53" i="2"/>
  <c r="R22" i="2" s="1"/>
  <c r="F17" i="2"/>
  <c r="F497" i="2"/>
  <c r="F224" i="2"/>
  <c r="F509" i="2"/>
  <c r="S509" i="2" s="1"/>
  <c r="R350" i="2"/>
  <c r="R323" i="2" s="1"/>
  <c r="F323" i="2"/>
  <c r="F357" i="2"/>
  <c r="S357" i="2" s="1"/>
  <c r="F550" i="2"/>
  <c r="S550" i="2" s="1"/>
  <c r="F225" i="2"/>
  <c r="M15" i="2" l="1"/>
  <c r="H15" i="2"/>
  <c r="G15" i="2"/>
  <c r="S15" i="2" s="1"/>
  <c r="S16" i="2" s="1"/>
  <c r="F474" i="2"/>
  <c r="L15" i="2"/>
  <c r="I15" i="2"/>
  <c r="Q15" i="2"/>
  <c r="N15" i="2"/>
  <c r="J15" i="2"/>
  <c r="K15" i="2"/>
  <c r="S323" i="2"/>
  <c r="F16" i="2"/>
  <c r="P15" i="2"/>
  <c r="R20" i="2"/>
  <c r="R15" i="2" s="1"/>
  <c r="O15" i="2"/>
  <c r="F223" i="2"/>
  <c r="S223" i="2" s="1"/>
  <c r="S225" i="2"/>
  <c r="F535" i="2"/>
  <c r="S535" i="2" s="1"/>
  <c r="F55" i="2"/>
  <c r="S497" i="2"/>
  <c r="F495" i="2"/>
  <c r="S495" i="2" s="1"/>
  <c r="S22" i="2"/>
  <c r="T14" i="2" l="1"/>
  <c r="T16" i="2" s="1"/>
  <c r="S55" i="2"/>
  <c r="F20" i="2"/>
  <c r="F15" i="2"/>
  <c r="AG78" i="1" l="1"/>
  <c r="AG86" i="1"/>
  <c r="AF86" i="1" s="1"/>
  <c r="AG85" i="1"/>
  <c r="AG699" i="1"/>
  <c r="AG698" i="1"/>
  <c r="AG697" i="1"/>
  <c r="AG681" i="1"/>
  <c r="AG680" i="1"/>
  <c r="AG679" i="1"/>
  <c r="AG677" i="1"/>
  <c r="AG676" i="1"/>
  <c r="AG675" i="1"/>
  <c r="AG674" i="1"/>
  <c r="AG673" i="1"/>
  <c r="AG672" i="1"/>
  <c r="AG671" i="1"/>
  <c r="AG596" i="1"/>
  <c r="AG536" i="1"/>
  <c r="AG535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46" i="1"/>
  <c r="AG96" i="1"/>
  <c r="AG95" i="1"/>
  <c r="AG94" i="1"/>
  <c r="AG93" i="1"/>
  <c r="AG92" i="1"/>
  <c r="AG91" i="1"/>
  <c r="AG90" i="1"/>
  <c r="AG89" i="1"/>
  <c r="AG88" i="1"/>
  <c r="AG87" i="1"/>
  <c r="AG84" i="1"/>
  <c r="AG83" i="1"/>
  <c r="AG82" i="1"/>
  <c r="AG81" i="1"/>
  <c r="AG80" i="1"/>
  <c r="AG79" i="1"/>
  <c r="AG77" i="1"/>
  <c r="AG76" i="1"/>
  <c r="AG75" i="1"/>
  <c r="AG26" i="1"/>
  <c r="AG25" i="1"/>
  <c r="AG23" i="1"/>
  <c r="AG22" i="1"/>
  <c r="AG21" i="1"/>
  <c r="AG20" i="1"/>
  <c r="AK86" i="1" l="1"/>
  <c r="AK78" i="1"/>
  <c r="AK85" i="1"/>
  <c r="AF85" i="1"/>
  <c r="AF78" i="1"/>
  <c r="AF91" i="1"/>
  <c r="AD91" i="1"/>
  <c r="AK699" i="1"/>
  <c r="AK698" i="1"/>
  <c r="AK697" i="1"/>
  <c r="AK681" i="1"/>
  <c r="AK679" i="1"/>
  <c r="AK677" i="1"/>
  <c r="AK676" i="1"/>
  <c r="AK675" i="1"/>
  <c r="AK674" i="1"/>
  <c r="AK673" i="1"/>
  <c r="AK672" i="1"/>
  <c r="AK671" i="1"/>
  <c r="AK596" i="1"/>
  <c r="AK21" i="1"/>
  <c r="AK22" i="1"/>
  <c r="AK23" i="1"/>
  <c r="AK25" i="1"/>
  <c r="AK26" i="1"/>
  <c r="AK75" i="1"/>
  <c r="AK76" i="1"/>
  <c r="AK77" i="1"/>
  <c r="AK79" i="1"/>
  <c r="AK80" i="1"/>
  <c r="AK81" i="1"/>
  <c r="AK82" i="1"/>
  <c r="AK83" i="1"/>
  <c r="AK84" i="1"/>
  <c r="AK87" i="1"/>
  <c r="AK88" i="1"/>
  <c r="AK89" i="1"/>
  <c r="AK90" i="1"/>
  <c r="AK92" i="1"/>
  <c r="AK93" i="1"/>
  <c r="AK94" i="1"/>
  <c r="AK95" i="1"/>
  <c r="AK96" i="1"/>
  <c r="AK446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35" i="1"/>
  <c r="AK536" i="1"/>
  <c r="AK20" i="1"/>
  <c r="AF699" i="1"/>
  <c r="AD699" i="1"/>
  <c r="AF698" i="1"/>
  <c r="AD698" i="1"/>
  <c r="AF697" i="1"/>
  <c r="AD697" i="1"/>
  <c r="AF681" i="1"/>
  <c r="AD681" i="1"/>
  <c r="AK680" i="1"/>
  <c r="AF680" i="1"/>
  <c r="AD680" i="1"/>
  <c r="AF679" i="1"/>
  <c r="AD679" i="1"/>
  <c r="AF677" i="1"/>
  <c r="AD677" i="1"/>
  <c r="AF676" i="1"/>
  <c r="AD676" i="1"/>
  <c r="AF675" i="1"/>
  <c r="AD675" i="1"/>
  <c r="AF674" i="1"/>
  <c r="AD674" i="1"/>
  <c r="AF673" i="1"/>
  <c r="AD673" i="1"/>
  <c r="AF672" i="1"/>
  <c r="AD672" i="1"/>
  <c r="AF671" i="1"/>
  <c r="AD671" i="1"/>
  <c r="AF596" i="1"/>
  <c r="AF536" i="1"/>
  <c r="AD536" i="1"/>
  <c r="AF535" i="1"/>
  <c r="AD535" i="1"/>
  <c r="AF511" i="1"/>
  <c r="AD511" i="1"/>
  <c r="AF510" i="1"/>
  <c r="AD510" i="1"/>
  <c r="AF509" i="1"/>
  <c r="AD509" i="1"/>
  <c r="AF508" i="1"/>
  <c r="AD508" i="1"/>
  <c r="AF507" i="1"/>
  <c r="AD507" i="1"/>
  <c r="AF506" i="1"/>
  <c r="AD506" i="1"/>
  <c r="AF505" i="1"/>
  <c r="AD505" i="1"/>
  <c r="AF504" i="1"/>
  <c r="AD504" i="1"/>
  <c r="AF503" i="1"/>
  <c r="AD503" i="1"/>
  <c r="AF502" i="1"/>
  <c r="AD502" i="1"/>
  <c r="AF501" i="1"/>
  <c r="AD501" i="1"/>
  <c r="AF500" i="1"/>
  <c r="AD500" i="1"/>
  <c r="AF499" i="1"/>
  <c r="AD499" i="1"/>
  <c r="AF498" i="1"/>
  <c r="AD498" i="1"/>
  <c r="AF497" i="1"/>
  <c r="AD497" i="1"/>
  <c r="AF496" i="1"/>
  <c r="AD496" i="1"/>
  <c r="AF495" i="1"/>
  <c r="AD495" i="1"/>
  <c r="AF446" i="1"/>
  <c r="AD446" i="1"/>
  <c r="AD411" i="1"/>
  <c r="AF96" i="1"/>
  <c r="AD96" i="1"/>
  <c r="AF95" i="1"/>
  <c r="AD95" i="1"/>
  <c r="AF94" i="1"/>
  <c r="AD94" i="1"/>
  <c r="AF93" i="1"/>
  <c r="AD93" i="1"/>
  <c r="AF92" i="1"/>
  <c r="AD92" i="1"/>
  <c r="AF90" i="1"/>
  <c r="AD90" i="1"/>
  <c r="AF89" i="1"/>
  <c r="AD89" i="1"/>
  <c r="AF88" i="1"/>
  <c r="AD88" i="1"/>
  <c r="AF87" i="1"/>
  <c r="AD87" i="1"/>
  <c r="AF84" i="1"/>
  <c r="AD84" i="1"/>
  <c r="AF83" i="1"/>
  <c r="AD83" i="1"/>
  <c r="AF82" i="1"/>
  <c r="AD82" i="1"/>
  <c r="AF81" i="1"/>
  <c r="AD81" i="1"/>
  <c r="AF80" i="1"/>
  <c r="AD80" i="1"/>
  <c r="AF79" i="1"/>
  <c r="AD79" i="1"/>
  <c r="AF77" i="1"/>
  <c r="AD77" i="1"/>
  <c r="AF76" i="1"/>
  <c r="AD76" i="1"/>
  <c r="AF75" i="1"/>
  <c r="AD75" i="1"/>
  <c r="AF26" i="1"/>
  <c r="AD26" i="1"/>
  <c r="AF25" i="1"/>
  <c r="AD25" i="1"/>
  <c r="AF23" i="1"/>
  <c r="AD23" i="1"/>
  <c r="AF22" i="1"/>
  <c r="AD22" i="1"/>
  <c r="AF21" i="1"/>
  <c r="AD21" i="1"/>
  <c r="AF20" i="1"/>
  <c r="AD20" i="1"/>
  <c r="AK91" i="1" l="1"/>
  <c r="I706" i="1" l="1"/>
</calcChain>
</file>

<file path=xl/sharedStrings.xml><?xml version="1.0" encoding="utf-8"?>
<sst xmlns="http://schemas.openxmlformats.org/spreadsheetml/2006/main" count="1291" uniqueCount="149">
  <si>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</si>
  <si>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</si>
  <si>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</si>
  <si>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</si>
  <si>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</si>
  <si>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</si>
  <si>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</si>
  <si>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</si>
  <si>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</si>
  <si>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</si>
  <si>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</si>
  <si>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</si>
  <si>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</si>
  <si>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</si>
  <si>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</si>
  <si>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</si>
  <si>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</si>
  <si>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</si>
  <si>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</si>
  <si>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</si>
  <si>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</si>
  <si>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</si>
  <si>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</si>
  <si>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</si>
  <si>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</si>
  <si>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</si>
  <si>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</si>
  <si>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</si>
  <si>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</si>
  <si>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</si>
  <si>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PATRIMONIO CULTURAL Y NATURAL</t>
  </si>
  <si>
    <t>MENSAJERO I</t>
  </si>
  <si>
    <t>PEÓN</t>
  </si>
  <si>
    <t>Dependencia: RECURSOS HUMANOS</t>
  </si>
  <si>
    <t>DIRECCIÓN Y COORDINACIÓN</t>
  </si>
  <si>
    <t>AUXILIAR MISCELÁNEO</t>
  </si>
  <si>
    <t>JARDINERO II</t>
  </si>
  <si>
    <t>TALLERISTA</t>
  </si>
  <si>
    <t>CONSERJE</t>
  </si>
  <si>
    <t>MAESTRO DE OBRAS</t>
  </si>
  <si>
    <t>MENSAJERO II</t>
  </si>
  <si>
    <t>PEÓN VIGILANTE V</t>
  </si>
  <si>
    <t>PILOTO I DE VEHÍCULOS LIVIANOS</t>
  </si>
  <si>
    <t>SERVICIOS DE INVESTIGACIÓN, CATALOGACIÓN Y REGISTRO DE BIENES CULTURALES</t>
  </si>
  <si>
    <t>ALBAÑIL I</t>
  </si>
  <si>
    <t>SERVICIOS DE ADMINISTRACIÓN Y PROTECCIÓN DE PARQUES, SITIOS ARQUEOLÓGICOS Y ZONAS DE RESCATE CULTURAL Y NATURAL</t>
  </si>
  <si>
    <t>ALBAÑIL II</t>
  </si>
  <si>
    <t>ALBAÑIL III</t>
  </si>
  <si>
    <t>AUXILIAR DE BODEGA</t>
  </si>
  <si>
    <t>AUXILIAR DE TOPOGRAFÍA III</t>
  </si>
  <si>
    <t>BODEGUERO II</t>
  </si>
  <si>
    <t>CAPORAL</t>
  </si>
  <si>
    <t>CARPINTERO I</t>
  </si>
  <si>
    <t>CONDUCTOR DE VEHÍCULOS LIVIANOS</t>
  </si>
  <si>
    <t>PEÓN VIGILANTE I</t>
  </si>
  <si>
    <t>PEÓN VIGILANTE II</t>
  </si>
  <si>
    <t>PEÓN VIVANDERA</t>
  </si>
  <si>
    <t>PERFORADOR DE SUELOS</t>
  </si>
  <si>
    <t>SERVICIOS DE ADMINISTRACION DE MUSEOS</t>
  </si>
  <si>
    <t>ALBAÑIL V</t>
  </si>
  <si>
    <t>CARPINTERO II</t>
  </si>
  <si>
    <t>CARPINTERO V</t>
  </si>
  <si>
    <t>ELECTRICISTA III</t>
  </si>
  <si>
    <t>EMBALADOR</t>
  </si>
  <si>
    <t>JARDINERO I</t>
  </si>
  <si>
    <t>LAVANDERA II</t>
  </si>
  <si>
    <t>SERVICIOS DE ADMINISTRACIÓN DEL PATRIMONIO BIBLIOGRÁFICO Y DOCUMENTAL</t>
  </si>
  <si>
    <t>BODEGUERO I</t>
  </si>
  <si>
    <t>ENCUADERNADOR</t>
  </si>
  <si>
    <t>PEON VIGILANTE I</t>
  </si>
  <si>
    <t>SERVICIOS DE CONSERVACIÓN Y RESTAURACIÓN DE BIENES CULTURALES</t>
  </si>
  <si>
    <t xml:space="preserve">ALBAÑIL II </t>
  </si>
  <si>
    <t>AUXILIAR DE ALBAÑILERÍA</t>
  </si>
  <si>
    <t>AUXILIAR DE CARPINTERÍA</t>
  </si>
  <si>
    <t>AUXILIAR DE ELECTRICIDAD</t>
  </si>
  <si>
    <t>ELECTRICISTA I</t>
  </si>
  <si>
    <t>SERVICIOS DE RESCATE Y CONSERVACIÓN DE SITIOS ARQUEOLÓGICOS Y PREHISPÁNICOS</t>
  </si>
  <si>
    <t>COCINERO</t>
  </si>
  <si>
    <t>OPERADOR DE EQUIPO</t>
  </si>
  <si>
    <t>FUENTE 29</t>
  </si>
  <si>
    <t>FUENTE 32</t>
  </si>
  <si>
    <t>ADMINISTRACION DEL PARQUE NACIONAL TIKAL</t>
  </si>
  <si>
    <t xml:space="preserve">AUXILIAR DE BODEGA </t>
  </si>
  <si>
    <t>AUXILIAR DE MECÁNICA</t>
  </si>
  <si>
    <t>AUXILIAR DE TOPOGRAFÍA  IV</t>
  </si>
  <si>
    <t>BODEGUERO IV</t>
  </si>
  <si>
    <t>PILOTO II DE VEHÍCULOS PESADOS</t>
  </si>
  <si>
    <t>FUENTE 11</t>
  </si>
  <si>
    <t>Responsable: SANDRA CAROLINA LEIVA MORALES</t>
  </si>
  <si>
    <t>ALBAÑIL IV</t>
  </si>
  <si>
    <t>FUENTE 31</t>
  </si>
  <si>
    <t>AUXILIAR DE MECANICA</t>
  </si>
  <si>
    <t>AUXILIAR DE TOPOGRAFÍA IV</t>
  </si>
  <si>
    <t>ADMINISTRACIÓN DEL PARQUE NACIONAL TIKAL</t>
  </si>
  <si>
    <t>REPROGRAMACIÓN  DEL RENGLÓN 031 "JORNALES"</t>
  </si>
  <si>
    <t>EJERCICIO FISCAL 2022</t>
  </si>
  <si>
    <t xml:space="preserve">REPROGRAMACION DE PUESTOS RENGLON 031 "JORNALES" </t>
  </si>
  <si>
    <t>(1) ENTIDAD: MINISTERIO DE CULTURA Y DEPORTES</t>
  </si>
  <si>
    <t xml:space="preserve">(2) FUENTE DE FINANCIAMIENTO: </t>
  </si>
  <si>
    <t>UNIDAD EJECUTORA 103 DIRECCION GENERAL DEL PATRIMONIO CULTURAL Y NATURAL</t>
  </si>
  <si>
    <t>(3) Categoria Programática y Partida Presupuestaria y Naturaleza de los servicios</t>
  </si>
  <si>
    <t>(4) JORNAL DIARIO</t>
  </si>
  <si>
    <t>(5) NÚMERO DE CONTRATOS</t>
  </si>
  <si>
    <t>(6) TOTAL</t>
  </si>
  <si>
    <t>(7) PROGRAMACION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</si>
  <si>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</si>
  <si>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</si>
  <si>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</si>
  <si>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</si>
  <si>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</si>
  <si>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</si>
  <si>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</si>
  <si>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</si>
  <si>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</si>
  <si>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</si>
  <si>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</si>
  <si>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</si>
  <si>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Jornales al Año</t>
  </si>
  <si>
    <t>Ministerio de Cultura y Deportes</t>
  </si>
  <si>
    <t>TOTAL UE</t>
  </si>
  <si>
    <t>PROGRAMADO</t>
  </si>
  <si>
    <t>PENDIENTE DE PROGRAMAR</t>
  </si>
  <si>
    <t>TRANSFERENCIA</t>
  </si>
  <si>
    <t>2022-1113-0015-103-12-00-000-001-000-031-0101-11-0000-0000</t>
  </si>
  <si>
    <t>Modificado</t>
  </si>
  <si>
    <t>Pendiente de Programar</t>
  </si>
  <si>
    <t>2022-11130015-103-12-00-000-002-000-031-11-0000-0000</t>
  </si>
  <si>
    <t>2022-1113-0015-103-12-00-000-002-000-031-0101-11-0000-0000</t>
  </si>
  <si>
    <t>2022-11130015-103-12-00-000-003-000-031-11-0000-0000</t>
  </si>
  <si>
    <t>2022-1113-0015-103-12-00-000-003-000-031-1109-11-0000-0000</t>
  </si>
  <si>
    <t>AUXILIAR DE ALBAÑILERIA</t>
  </si>
  <si>
    <t xml:space="preserve">AUXILIAR MISCELÁNEO </t>
  </si>
  <si>
    <t xml:space="preserve">PILOTO I VEHÍCULOS LIVIANOS </t>
  </si>
  <si>
    <t>2022-11130015-103-12-00-000-004-000-031-11-0000-0000</t>
  </si>
  <si>
    <t>2022-1113-0015-103-12-00-000-004-000-031-0101-11-0000-0000</t>
  </si>
  <si>
    <t>AUXIIAR MISCELANEO</t>
  </si>
  <si>
    <t>FONTANERO III</t>
  </si>
  <si>
    <t>HERRERO IV</t>
  </si>
  <si>
    <t xml:space="preserve">ALBAÑIL I </t>
  </si>
  <si>
    <t>2022-11130015-103-12-00-000-006-000-031-0101-11-0000-0000</t>
  </si>
  <si>
    <t>2022-1113-0015-103-12-00-000-007-000-031-1701-11-0000-0000</t>
  </si>
  <si>
    <t>2022-11130015-103-12-00-000-008-000-031-0101-11-0000-0000</t>
  </si>
  <si>
    <t>2022-1113-0015-103-12-00-000-009-000-031-1701-11-0000-0000</t>
  </si>
  <si>
    <t>2022-1113-0015-103-12-00-000-004-000-031-0301-29-0000-0000</t>
  </si>
  <si>
    <t>2022-1113-0015-103-12-00-000-003-000-031-1805-31-0000-0000</t>
  </si>
  <si>
    <t>2022-1113-0015-103-12-00-000-007-000-031-1701-31-0000-0000</t>
  </si>
  <si>
    <t>2022-1113-0015-103-12-00-000-003-000-031-1805-32-0000-0000</t>
  </si>
  <si>
    <t>2022-1113-0015-103-12-00-000-007-000-031-1701-32-0000-0000</t>
  </si>
  <si>
    <t>Mes/ año: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</si>
</sst>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#,##0.0"/>
    <numFmt numFmtId="165" formatCode="&quot;Q&quot;#,##0.00"/>
    <numFmt numFmtId="166" formatCode="_(* #,##0.00_);_(* \(#,##0.00\);_(* &quot;-&quot;??_);_(@_)"/>
    <numFmt numFmtId="167" formatCode="#,##0.00_ ;[Red]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" fillId="0" borderId="0"/>
  </cellStyleXfs>
  <cellXfs count="51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2" borderId="0" xfId="0" applyFill="1"/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" fontId="0" fillId="0" borderId="0" xfId="1" applyNumberFormat="1" applyFont="1"/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44" fontId="0" fillId="0" borderId="21" xfId="1" applyFont="1" applyBorder="1"/>
    <xf numFmtId="49" fontId="0" fillId="0" borderId="21" xfId="1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4" fontId="0" fillId="0" borderId="15" xfId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44" fontId="0" fillId="0" borderId="15" xfId="1" applyFont="1" applyBorder="1"/>
    <xf numFmtId="49" fontId="0" fillId="0" borderId="15" xfId="1" applyNumberFormat="1" applyFont="1" applyBorder="1" applyAlignment="1">
      <alignment horizontal="center"/>
    </xf>
    <xf numFmtId="4" fontId="0" fillId="0" borderId="0" xfId="0" applyNumberFormat="1"/>
    <xf numFmtId="0" fontId="6" fillId="0" borderId="0" xfId="0" applyFont="1" applyAlignment="1">
      <alignment vertical="top" wrapText="1"/>
    </xf>
    <xf numFmtId="44" fontId="2" fillId="3" borderId="8" xfId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2" borderId="2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11" xfId="1" applyFont="1" applyFill="1" applyBorder="1" applyAlignment="1">
      <alignment horizontal="center" vertical="center" wrapText="1"/>
    </xf>
    <xf numFmtId="0" fontId="0" fillId="2" borderId="11" xfId="1" applyNumberFormat="1" applyFont="1" applyFill="1" applyBorder="1" applyAlignment="1">
      <alignment horizontal="center" vertical="center" wrapText="1"/>
    </xf>
    <xf numFmtId="44" fontId="0" fillId="2" borderId="6" xfId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6" xfId="0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44" fontId="0" fillId="2" borderId="0" xfId="0" applyNumberFormat="1" applyFill="1"/>
    <xf numFmtId="44" fontId="0" fillId="0" borderId="15" xfId="1" applyFont="1" applyBorder="1" applyAlignment="1">
      <alignment horizontal="center"/>
    </xf>
    <xf numFmtId="44" fontId="0" fillId="2" borderId="20" xfId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left" wrapText="1"/>
    </xf>
    <xf numFmtId="165" fontId="10" fillId="2" borderId="5" xfId="2" applyNumberFormat="1" applyFont="1" applyFill="1" applyBorder="1"/>
    <xf numFmtId="0" fontId="10" fillId="0" borderId="5" xfId="2" applyFont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8" fillId="2" borderId="5" xfId="2" applyFill="1" applyBorder="1" applyAlignment="1">
      <alignment horizontal="center" vertical="center"/>
    </xf>
    <xf numFmtId="165" fontId="10" fillId="4" borderId="5" xfId="2" applyNumberFormat="1" applyFont="1" applyFill="1" applyBorder="1"/>
    <xf numFmtId="4" fontId="10" fillId="4" borderId="5" xfId="2" applyNumberFormat="1" applyFont="1" applyFill="1" applyBorder="1"/>
    <xf numFmtId="0" fontId="10" fillId="4" borderId="5" xfId="2" applyFont="1" applyFill="1" applyBorder="1" applyAlignment="1">
      <alignment horizontal="left" wrapText="1"/>
    </xf>
    <xf numFmtId="0" fontId="10" fillId="4" borderId="13" xfId="2" applyFont="1" applyFill="1" applyBorder="1" applyAlignment="1">
      <alignment horizontal="left" wrapText="1"/>
    </xf>
    <xf numFmtId="0" fontId="10" fillId="4" borderId="5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165" fontId="10" fillId="4" borderId="13" xfId="2" applyNumberFormat="1" applyFont="1" applyFill="1" applyBorder="1"/>
    <xf numFmtId="4" fontId="10" fillId="4" borderId="13" xfId="2" applyNumberFormat="1" applyFont="1" applyFill="1" applyBorder="1"/>
    <xf numFmtId="0" fontId="10" fillId="2" borderId="13" xfId="2" applyFont="1" applyFill="1" applyBorder="1" applyAlignment="1">
      <alignment horizontal="center" vertical="center"/>
    </xf>
    <xf numFmtId="165" fontId="10" fillId="2" borderId="13" xfId="2" applyNumberFormat="1" applyFont="1" applyFill="1" applyBorder="1"/>
    <xf numFmtId="4" fontId="10" fillId="2" borderId="5" xfId="2" applyNumberFormat="1" applyFont="1" applyFill="1" applyBorder="1"/>
    <xf numFmtId="40" fontId="0" fillId="0" borderId="0" xfId="0" applyNumberFormat="1" applyAlignment="1">
      <alignment horizontal="right"/>
    </xf>
    <xf numFmtId="40" fontId="0" fillId="0" borderId="0" xfId="0" applyNumberFormat="1"/>
    <xf numFmtId="0" fontId="12" fillId="0" borderId="0" xfId="2" applyFont="1" applyAlignment="1">
      <alignment horizontal="left"/>
    </xf>
    <xf numFmtId="0" fontId="13" fillId="0" borderId="0" xfId="2" applyFont="1"/>
    <xf numFmtId="40" fontId="13" fillId="0" borderId="0" xfId="2" applyNumberFormat="1" applyFont="1" applyAlignment="1">
      <alignment horizontal="right"/>
    </xf>
    <xf numFmtId="0" fontId="12" fillId="0" borderId="0" xfId="2" applyFont="1"/>
    <xf numFmtId="40" fontId="12" fillId="0" borderId="0" xfId="2" applyNumberFormat="1" applyFont="1" applyAlignment="1">
      <alignment horizontal="right"/>
    </xf>
    <xf numFmtId="43" fontId="0" fillId="0" borderId="0" xfId="0" applyNumberFormat="1"/>
    <xf numFmtId="0" fontId="0" fillId="0" borderId="30" xfId="0" applyBorder="1"/>
    <xf numFmtId="0" fontId="0" fillId="0" borderId="0" xfId="0" quotePrefix="1" applyAlignment="1">
      <alignment horizontal="left"/>
    </xf>
    <xf numFmtId="0" fontId="0" fillId="0" borderId="34" xfId="0" applyBorder="1"/>
    <xf numFmtId="0" fontId="10" fillId="3" borderId="1" xfId="2" applyFont="1" applyFill="1" applyBorder="1" applyAlignment="1">
      <alignment horizontal="center" wrapText="1"/>
    </xf>
    <xf numFmtId="0" fontId="10" fillId="3" borderId="4" xfId="2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/>
    </xf>
    <xf numFmtId="40" fontId="15" fillId="3" borderId="6" xfId="0" applyNumberFormat="1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/>
    </xf>
    <xf numFmtId="40" fontId="0" fillId="3" borderId="0" xfId="0" applyNumberFormat="1" applyFill="1"/>
    <xf numFmtId="40" fontId="17" fillId="3" borderId="5" xfId="0" applyNumberFormat="1" applyFont="1" applyFill="1" applyBorder="1" applyAlignment="1">
      <alignment horizontal="center" vertical="center"/>
    </xf>
    <xf numFmtId="40" fontId="18" fillId="3" borderId="5" xfId="0" applyNumberFormat="1" applyFont="1" applyFill="1" applyBorder="1" applyAlignment="1">
      <alignment horizontal="center" vertical="center"/>
    </xf>
    <xf numFmtId="40" fontId="10" fillId="3" borderId="5" xfId="0" applyNumberFormat="1" applyFont="1" applyFill="1" applyBorder="1" applyAlignment="1">
      <alignment horizontal="center" vertical="center"/>
    </xf>
    <xf numFmtId="40" fontId="0" fillId="3" borderId="5" xfId="0" applyNumberFormat="1" applyFill="1" applyBorder="1"/>
    <xf numFmtId="40" fontId="17" fillId="3" borderId="6" xfId="0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right" vertical="center" wrapText="1"/>
    </xf>
    <xf numFmtId="0" fontId="20" fillId="3" borderId="8" xfId="2" applyFont="1" applyFill="1" applyBorder="1" applyAlignment="1">
      <alignment horizontal="center" vertical="center" wrapText="1"/>
    </xf>
    <xf numFmtId="1" fontId="11" fillId="3" borderId="8" xfId="2" applyNumberFormat="1" applyFont="1" applyFill="1" applyBorder="1" applyAlignment="1">
      <alignment horizontal="center" vertical="center"/>
    </xf>
    <xf numFmtId="40" fontId="11" fillId="3" borderId="8" xfId="2" applyNumberFormat="1" applyFont="1" applyFill="1" applyBorder="1" applyAlignment="1">
      <alignment horizontal="right" vertical="center"/>
    </xf>
    <xf numFmtId="40" fontId="11" fillId="3" borderId="8" xfId="2" applyNumberFormat="1" applyFont="1" applyFill="1" applyBorder="1" applyAlignment="1">
      <alignment vertical="center"/>
    </xf>
    <xf numFmtId="40" fontId="11" fillId="3" borderId="9" xfId="2" applyNumberFormat="1" applyFont="1" applyFill="1" applyBorder="1" applyAlignment="1">
      <alignment vertical="center"/>
    </xf>
    <xf numFmtId="0" fontId="10" fillId="6" borderId="35" xfId="2" applyFont="1" applyFill="1" applyBorder="1" applyAlignment="1">
      <alignment horizontal="center" vertical="center"/>
    </xf>
    <xf numFmtId="0" fontId="19" fillId="6" borderId="11" xfId="4" applyFont="1" applyFill="1" applyBorder="1" applyAlignment="1">
      <alignment horizontal="right" vertical="center" wrapText="1"/>
    </xf>
    <xf numFmtId="0" fontId="16" fillId="6" borderId="36" xfId="2" applyFont="1" applyFill="1" applyBorder="1" applyAlignment="1">
      <alignment horizontal="center" vertical="center" wrapText="1"/>
    </xf>
    <xf numFmtId="1" fontId="10" fillId="6" borderId="12" xfId="2" applyNumberFormat="1" applyFont="1" applyFill="1" applyBorder="1" applyAlignment="1">
      <alignment horizontal="center" vertical="center"/>
    </xf>
    <xf numFmtId="40" fontId="10" fillId="6" borderId="5" xfId="2" applyNumberFormat="1" applyFont="1" applyFill="1" applyBorder="1" applyAlignment="1">
      <alignment horizontal="right" vertical="center"/>
    </xf>
    <xf numFmtId="4" fontId="10" fillId="6" borderId="12" xfId="2" applyNumberFormat="1" applyFont="1" applyFill="1" applyBorder="1" applyAlignment="1">
      <alignment vertical="center"/>
    </xf>
    <xf numFmtId="40" fontId="10" fillId="6" borderId="37" xfId="2" applyNumberFormat="1" applyFont="1" applyFill="1" applyBorder="1" applyAlignment="1">
      <alignment vertical="center"/>
    </xf>
    <xf numFmtId="0" fontId="10" fillId="6" borderId="38" xfId="2" applyFont="1" applyFill="1" applyBorder="1" applyAlignment="1">
      <alignment horizontal="center" vertical="center"/>
    </xf>
    <xf numFmtId="40" fontId="10" fillId="6" borderId="39" xfId="2" applyNumberFormat="1" applyFont="1" applyFill="1" applyBorder="1" applyAlignment="1">
      <alignment vertical="center"/>
    </xf>
    <xf numFmtId="44" fontId="0" fillId="0" borderId="0" xfId="0" applyNumberFormat="1"/>
    <xf numFmtId="0" fontId="19" fillId="7" borderId="5" xfId="4" applyFont="1" applyFill="1" applyBorder="1" applyAlignment="1">
      <alignment horizontal="right" vertical="center" wrapText="1"/>
    </xf>
    <xf numFmtId="0" fontId="21" fillId="7" borderId="40" xfId="2" applyFont="1" applyFill="1" applyBorder="1" applyAlignment="1">
      <alignment horizontal="center" vertical="center" wrapText="1"/>
    </xf>
    <xf numFmtId="1" fontId="13" fillId="7" borderId="13" xfId="2" applyNumberFormat="1" applyFont="1" applyFill="1" applyBorder="1" applyAlignment="1">
      <alignment horizontal="center" vertical="center"/>
    </xf>
    <xf numFmtId="40" fontId="13" fillId="7" borderId="13" xfId="2" applyNumberFormat="1" applyFont="1" applyFill="1" applyBorder="1" applyAlignment="1">
      <alignment horizontal="right" vertical="center"/>
    </xf>
    <xf numFmtId="4" fontId="10" fillId="6" borderId="13" xfId="2" applyNumberFormat="1" applyFont="1" applyFill="1" applyBorder="1" applyAlignment="1">
      <alignment vertical="center"/>
    </xf>
    <xf numFmtId="40" fontId="10" fillId="6" borderId="41" xfId="2" applyNumberFormat="1" applyFont="1" applyFill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 wrapText="1"/>
    </xf>
    <xf numFmtId="0" fontId="16" fillId="0" borderId="13" xfId="2" applyFont="1" applyBorder="1" applyAlignment="1">
      <alignment horizontal="center" vertical="center" wrapText="1"/>
    </xf>
    <xf numFmtId="1" fontId="10" fillId="0" borderId="13" xfId="2" applyNumberFormat="1" applyFont="1" applyBorder="1" applyAlignment="1">
      <alignment horizontal="center" vertical="center"/>
    </xf>
    <xf numFmtId="40" fontId="10" fillId="0" borderId="13" xfId="2" applyNumberFormat="1" applyFont="1" applyBorder="1" applyAlignment="1">
      <alignment horizontal="right" vertical="center"/>
    </xf>
    <xf numFmtId="4" fontId="10" fillId="0" borderId="13" xfId="2" applyNumberFormat="1" applyFont="1" applyBorder="1" applyAlignment="1">
      <alignment vertical="center"/>
    </xf>
    <xf numFmtId="40" fontId="10" fillId="0" borderId="9" xfId="2" applyNumberFormat="1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8" borderId="2" xfId="2" applyFont="1" applyFill="1" applyBorder="1" applyAlignment="1">
      <alignment horizontal="left" wrapText="1"/>
    </xf>
    <xf numFmtId="0" fontId="10" fillId="8" borderId="2" xfId="2" applyFont="1" applyFill="1" applyBorder="1"/>
    <xf numFmtId="1" fontId="11" fillId="8" borderId="2" xfId="2" applyNumberFormat="1" applyFont="1" applyFill="1" applyBorder="1" applyAlignment="1">
      <alignment horizontal="center"/>
    </xf>
    <xf numFmtId="40" fontId="11" fillId="8" borderId="2" xfId="2" applyNumberFormat="1" applyFont="1" applyFill="1" applyBorder="1" applyAlignment="1">
      <alignment horizontal="right"/>
    </xf>
    <xf numFmtId="4" fontId="11" fillId="8" borderId="2" xfId="2" applyNumberFormat="1" applyFont="1" applyFill="1" applyBorder="1"/>
    <xf numFmtId="40" fontId="11" fillId="8" borderId="3" xfId="2" applyNumberFormat="1" applyFont="1" applyFill="1" applyBorder="1"/>
    <xf numFmtId="0" fontId="11" fillId="3" borderId="5" xfId="2" applyFont="1" applyFill="1" applyBorder="1" applyAlignment="1">
      <alignment horizontal="left" vertical="center" wrapText="1"/>
    </xf>
    <xf numFmtId="0" fontId="10" fillId="3" borderId="5" xfId="2" applyFont="1" applyFill="1" applyBorder="1"/>
    <xf numFmtId="40" fontId="10" fillId="3" borderId="5" xfId="2" applyNumberFormat="1" applyFont="1" applyFill="1" applyBorder="1" applyAlignment="1">
      <alignment horizontal="right"/>
    </xf>
    <xf numFmtId="4" fontId="10" fillId="3" borderId="5" xfId="2" applyNumberFormat="1" applyFont="1" applyFill="1" applyBorder="1"/>
    <xf numFmtId="40" fontId="10" fillId="3" borderId="6" xfId="2" applyNumberFormat="1" applyFont="1" applyFill="1" applyBorder="1"/>
    <xf numFmtId="0" fontId="10" fillId="3" borderId="42" xfId="2" applyFont="1" applyFill="1" applyBorder="1" applyAlignment="1">
      <alignment vertical="center"/>
    </xf>
    <xf numFmtId="1" fontId="11" fillId="9" borderId="13" xfId="2" applyNumberFormat="1" applyFont="1" applyFill="1" applyBorder="1" applyAlignment="1">
      <alignment horizontal="center" vertical="center"/>
    </xf>
    <xf numFmtId="40" fontId="11" fillId="9" borderId="13" xfId="3" applyNumberFormat="1" applyFont="1" applyFill="1" applyBorder="1" applyAlignment="1">
      <alignment horizontal="right" vertical="center"/>
    </xf>
    <xf numFmtId="43" fontId="11" fillId="9" borderId="13" xfId="3" applyFont="1" applyFill="1" applyBorder="1" applyAlignment="1">
      <alignment vertical="center"/>
    </xf>
    <xf numFmtId="40" fontId="11" fillId="9" borderId="41" xfId="3" applyNumberFormat="1" applyFont="1" applyFill="1" applyBorder="1" applyAlignment="1">
      <alignment vertical="center"/>
    </xf>
    <xf numFmtId="0" fontId="11" fillId="9" borderId="1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vertical="center"/>
    </xf>
    <xf numFmtId="0" fontId="11" fillId="8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wrapText="1"/>
    </xf>
    <xf numFmtId="40" fontId="11" fillId="0" borderId="5" xfId="2" applyNumberFormat="1" applyFont="1" applyBorder="1" applyAlignment="1">
      <alignment horizontal="right" vertical="center"/>
    </xf>
    <xf numFmtId="43" fontId="11" fillId="8" borderId="5" xfId="3" applyFont="1" applyFill="1" applyBorder="1" applyAlignment="1">
      <alignment vertical="center"/>
    </xf>
    <xf numFmtId="43" fontId="11" fillId="0" borderId="5" xfId="3" applyFont="1" applyFill="1" applyBorder="1" applyAlignment="1">
      <alignment vertical="center"/>
    </xf>
    <xf numFmtId="40" fontId="11" fillId="8" borderId="6" xfId="3" applyNumberFormat="1" applyFont="1" applyFill="1" applyBorder="1" applyAlignment="1">
      <alignment vertical="center"/>
    </xf>
    <xf numFmtId="0" fontId="0" fillId="2" borderId="34" xfId="0" applyFill="1" applyBorder="1"/>
    <xf numFmtId="0" fontId="10" fillId="2" borderId="4" xfId="2" applyFont="1" applyFill="1" applyBorder="1" applyAlignment="1">
      <alignment horizontal="center"/>
    </xf>
    <xf numFmtId="40" fontId="10" fillId="2" borderId="5" xfId="2" applyNumberFormat="1" applyFont="1" applyFill="1" applyBorder="1" applyAlignment="1">
      <alignment horizontal="right"/>
    </xf>
    <xf numFmtId="4" fontId="10" fillId="2" borderId="5" xfId="2" applyNumberFormat="1" applyFont="1" applyFill="1" applyBorder="1" applyAlignment="1">
      <alignment horizontal="right"/>
    </xf>
    <xf numFmtId="40" fontId="10" fillId="2" borderId="6" xfId="2" applyNumberFormat="1" applyFont="1" applyFill="1" applyBorder="1"/>
    <xf numFmtId="3" fontId="0" fillId="2" borderId="0" xfId="0" applyNumberFormat="1" applyFill="1"/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left" wrapText="1"/>
    </xf>
    <xf numFmtId="165" fontId="10" fillId="0" borderId="5" xfId="2" applyNumberFormat="1" applyFont="1" applyBorder="1"/>
    <xf numFmtId="40" fontId="10" fillId="0" borderId="5" xfId="2" applyNumberFormat="1" applyFont="1" applyBorder="1" applyAlignment="1">
      <alignment horizontal="right"/>
    </xf>
    <xf numFmtId="4" fontId="10" fillId="0" borderId="5" xfId="2" applyNumberFormat="1" applyFont="1" applyBorder="1"/>
    <xf numFmtId="4" fontId="10" fillId="0" borderId="5" xfId="2" applyNumberFormat="1" applyFont="1" applyBorder="1" applyAlignment="1">
      <alignment horizontal="right"/>
    </xf>
    <xf numFmtId="40" fontId="10" fillId="0" borderId="6" xfId="2" applyNumberFormat="1" applyFont="1" applyBorder="1"/>
    <xf numFmtId="3" fontId="0" fillId="0" borderId="0" xfId="0" applyNumberFormat="1"/>
    <xf numFmtId="0" fontId="0" fillId="4" borderId="34" xfId="0" applyFill="1" applyBorder="1"/>
    <xf numFmtId="0" fontId="10" fillId="4" borderId="4" xfId="2" applyFont="1" applyFill="1" applyBorder="1" applyAlignment="1">
      <alignment horizontal="center"/>
    </xf>
    <xf numFmtId="0" fontId="8" fillId="4" borderId="5" xfId="2" applyFill="1" applyBorder="1" applyAlignment="1">
      <alignment horizontal="left" wrapText="1"/>
    </xf>
    <xf numFmtId="40" fontId="10" fillId="4" borderId="5" xfId="2" applyNumberFormat="1" applyFont="1" applyFill="1" applyBorder="1" applyAlignment="1">
      <alignment horizontal="right"/>
    </xf>
    <xf numFmtId="40" fontId="10" fillId="4" borderId="6" xfId="2" applyNumberFormat="1" applyFont="1" applyFill="1" applyBorder="1"/>
    <xf numFmtId="3" fontId="0" fillId="4" borderId="0" xfId="0" applyNumberFormat="1" applyFill="1"/>
    <xf numFmtId="0" fontId="0" fillId="4" borderId="0" xfId="0" applyFill="1"/>
    <xf numFmtId="0" fontId="10" fillId="4" borderId="42" xfId="2" applyFont="1" applyFill="1" applyBorder="1" applyAlignment="1">
      <alignment horizontal="center"/>
    </xf>
    <xf numFmtId="40" fontId="10" fillId="4" borderId="13" xfId="2" applyNumberFormat="1" applyFont="1" applyFill="1" applyBorder="1" applyAlignment="1">
      <alignment horizontal="right"/>
    </xf>
    <xf numFmtId="4" fontId="10" fillId="4" borderId="13" xfId="2" applyNumberFormat="1" applyFont="1" applyFill="1" applyBorder="1" applyAlignment="1">
      <alignment horizontal="right"/>
    </xf>
    <xf numFmtId="40" fontId="10" fillId="4" borderId="41" xfId="2" applyNumberFormat="1" applyFont="1" applyFill="1" applyBorder="1"/>
    <xf numFmtId="4" fontId="10" fillId="4" borderId="5" xfId="2" applyNumberFormat="1" applyFont="1" applyFill="1" applyBorder="1" applyAlignment="1">
      <alignment horizontal="right"/>
    </xf>
    <xf numFmtId="0" fontId="10" fillId="0" borderId="5" xfId="2" applyFont="1" applyBorder="1"/>
    <xf numFmtId="4" fontId="11" fillId="0" borderId="5" xfId="2" applyNumberFormat="1" applyFont="1" applyBorder="1" applyAlignment="1">
      <alignment horizontal="center"/>
    </xf>
    <xf numFmtId="166" fontId="10" fillId="0" borderId="5" xfId="2" applyNumberFormat="1" applyFont="1" applyBorder="1" applyAlignment="1">
      <alignment horizontal="right"/>
    </xf>
    <xf numFmtId="0" fontId="10" fillId="3" borderId="10" xfId="2" applyFont="1" applyFill="1" applyBorder="1" applyAlignment="1">
      <alignment horizontal="center"/>
    </xf>
    <xf numFmtId="0" fontId="10" fillId="3" borderId="11" xfId="2" applyFont="1" applyFill="1" applyBorder="1"/>
    <xf numFmtId="40" fontId="10" fillId="3" borderId="11" xfId="2" applyNumberFormat="1" applyFont="1" applyFill="1" applyBorder="1" applyAlignment="1">
      <alignment horizontal="right"/>
    </xf>
    <xf numFmtId="4" fontId="10" fillId="3" borderId="11" xfId="2" applyNumberFormat="1" applyFont="1" applyFill="1" applyBorder="1"/>
    <xf numFmtId="4" fontId="11" fillId="3" borderId="11" xfId="2" applyNumberFormat="1" applyFont="1" applyFill="1" applyBorder="1" applyAlignment="1">
      <alignment horizontal="center"/>
    </xf>
    <xf numFmtId="40" fontId="10" fillId="3" borderId="39" xfId="2" applyNumberFormat="1" applyFont="1" applyFill="1" applyBorder="1"/>
    <xf numFmtId="0" fontId="10" fillId="3" borderId="42" xfId="2" applyFont="1" applyFill="1" applyBorder="1" applyAlignment="1">
      <alignment horizontal="center" vertical="center"/>
    </xf>
    <xf numFmtId="1" fontId="11" fillId="9" borderId="5" xfId="2" applyNumberFormat="1" applyFont="1" applyFill="1" applyBorder="1" applyAlignment="1">
      <alignment horizontal="center" vertical="center"/>
    </xf>
    <xf numFmtId="40" fontId="11" fillId="9" borderId="5" xfId="2" applyNumberFormat="1" applyFont="1" applyFill="1" applyBorder="1" applyAlignment="1">
      <alignment horizontal="right" vertical="center"/>
    </xf>
    <xf numFmtId="4" fontId="11" fillId="9" borderId="5" xfId="2" applyNumberFormat="1" applyFont="1" applyFill="1" applyBorder="1" applyAlignment="1">
      <alignment vertical="center"/>
    </xf>
    <xf numFmtId="40" fontId="11" fillId="9" borderId="6" xfId="2" applyNumberFormat="1" applyFont="1" applyFill="1" applyBorder="1" applyAlignment="1">
      <alignment vertical="center"/>
    </xf>
    <xf numFmtId="0" fontId="11" fillId="9" borderId="11" xfId="2" applyFont="1" applyFill="1" applyBorder="1" applyAlignment="1">
      <alignment horizontal="center" vertical="center" wrapText="1"/>
    </xf>
    <xf numFmtId="1" fontId="11" fillId="9" borderId="11" xfId="2" applyNumberFormat="1" applyFont="1" applyFill="1" applyBorder="1" applyAlignment="1">
      <alignment horizontal="center" vertical="center"/>
    </xf>
    <xf numFmtId="40" fontId="11" fillId="9" borderId="11" xfId="2" applyNumberFormat="1" applyFont="1" applyFill="1" applyBorder="1" applyAlignment="1">
      <alignment horizontal="right" vertical="center"/>
    </xf>
    <xf numFmtId="4" fontId="11" fillId="9" borderId="11" xfId="2" applyNumberFormat="1" applyFont="1" applyFill="1" applyBorder="1" applyAlignment="1">
      <alignment vertical="center"/>
    </xf>
    <xf numFmtId="40" fontId="11" fillId="9" borderId="39" xfId="2" applyNumberFormat="1" applyFont="1" applyFill="1" applyBorder="1" applyAlignment="1">
      <alignment vertical="center"/>
    </xf>
    <xf numFmtId="1" fontId="11" fillId="0" borderId="11" xfId="2" applyNumberFormat="1" applyFont="1" applyBorder="1" applyAlignment="1">
      <alignment horizontal="center"/>
    </xf>
    <xf numFmtId="40" fontId="11" fillId="0" borderId="11" xfId="3" applyNumberFormat="1" applyFont="1" applyFill="1" applyBorder="1" applyAlignment="1">
      <alignment horizontal="right"/>
    </xf>
    <xf numFmtId="43" fontId="11" fillId="0" borderId="11" xfId="3" applyFont="1" applyFill="1" applyBorder="1"/>
    <xf numFmtId="40" fontId="11" fillId="0" borderId="39" xfId="3" applyNumberFormat="1" applyFont="1" applyFill="1" applyBorder="1"/>
    <xf numFmtId="0" fontId="10" fillId="0" borderId="38" xfId="2" applyFont="1" applyBorder="1" applyAlignment="1">
      <alignment horizontal="center"/>
    </xf>
    <xf numFmtId="0" fontId="11" fillId="0" borderId="12" xfId="2" applyFont="1" applyBorder="1" applyAlignment="1">
      <alignment horizontal="center" wrapText="1"/>
    </xf>
    <xf numFmtId="43" fontId="11" fillId="0" borderId="12" xfId="3" applyFont="1" applyFill="1" applyBorder="1"/>
    <xf numFmtId="40" fontId="11" fillId="0" borderId="37" xfId="3" applyNumberFormat="1" applyFont="1" applyFill="1" applyBorder="1"/>
    <xf numFmtId="0" fontId="11" fillId="0" borderId="13" xfId="2" applyFont="1" applyBorder="1" applyAlignment="1">
      <alignment horizontal="center" wrapText="1"/>
    </xf>
    <xf numFmtId="0" fontId="10" fillId="0" borderId="42" xfId="2" applyFont="1" applyBorder="1" applyAlignment="1">
      <alignment horizontal="center"/>
    </xf>
    <xf numFmtId="0" fontId="10" fillId="0" borderId="13" xfId="2" applyFont="1" applyBorder="1" applyAlignment="1">
      <alignment horizontal="left" wrapText="1"/>
    </xf>
    <xf numFmtId="165" fontId="10" fillId="0" borderId="13" xfId="2" applyNumberFormat="1" applyFont="1" applyBorder="1"/>
    <xf numFmtId="0" fontId="10" fillId="0" borderId="13" xfId="2" applyFont="1" applyBorder="1" applyAlignment="1">
      <alignment horizontal="center" vertical="center"/>
    </xf>
    <xf numFmtId="40" fontId="10" fillId="0" borderId="13" xfId="2" applyNumberFormat="1" applyFont="1" applyBorder="1" applyAlignment="1">
      <alignment horizontal="right"/>
    </xf>
    <xf numFmtId="4" fontId="10" fillId="0" borderId="13" xfId="2" applyNumberFormat="1" applyFont="1" applyBorder="1"/>
    <xf numFmtId="4" fontId="10" fillId="0" borderId="13" xfId="2" applyNumberFormat="1" applyFont="1" applyBorder="1" applyAlignment="1">
      <alignment horizontal="right"/>
    </xf>
    <xf numFmtId="0" fontId="10" fillId="0" borderId="7" xfId="2" applyFont="1" applyBorder="1" applyAlignment="1">
      <alignment horizontal="center"/>
    </xf>
    <xf numFmtId="165" fontId="10" fillId="0" borderId="8" xfId="2" applyNumberFormat="1" applyFont="1" applyBorder="1"/>
    <xf numFmtId="0" fontId="10" fillId="0" borderId="8" xfId="2" applyFont="1" applyBorder="1" applyAlignment="1">
      <alignment horizontal="center" vertical="center"/>
    </xf>
    <xf numFmtId="40" fontId="10" fillId="0" borderId="8" xfId="2" applyNumberFormat="1" applyFont="1" applyBorder="1" applyAlignment="1">
      <alignment horizontal="right"/>
    </xf>
    <xf numFmtId="0" fontId="10" fillId="0" borderId="8" xfId="2" applyFont="1" applyBorder="1"/>
    <xf numFmtId="4" fontId="10" fillId="0" borderId="8" xfId="2" applyNumberFormat="1" applyFont="1" applyBorder="1" applyAlignment="1">
      <alignment horizontal="right"/>
    </xf>
    <xf numFmtId="4" fontId="10" fillId="0" borderId="8" xfId="2" applyNumberFormat="1" applyFont="1" applyBorder="1"/>
    <xf numFmtId="40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center"/>
    </xf>
    <xf numFmtId="4" fontId="11" fillId="0" borderId="8" xfId="2" applyNumberFormat="1" applyFont="1" applyBorder="1" applyAlignment="1">
      <alignment horizontal="center"/>
    </xf>
    <xf numFmtId="40" fontId="10" fillId="0" borderId="9" xfId="2" applyNumberFormat="1" applyFont="1" applyBorder="1"/>
    <xf numFmtId="0" fontId="10" fillId="3" borderId="2" xfId="2" applyFont="1" applyFill="1" applyBorder="1"/>
    <xf numFmtId="4" fontId="10" fillId="3" borderId="17" xfId="2" applyNumberFormat="1" applyFont="1" applyFill="1" applyBorder="1"/>
    <xf numFmtId="40" fontId="0" fillId="3" borderId="39" xfId="0" applyNumberFormat="1" applyFill="1" applyBorder="1"/>
    <xf numFmtId="0" fontId="10" fillId="3" borderId="4" xfId="2" applyFont="1" applyFill="1" applyBorder="1" applyAlignment="1">
      <alignment horizontal="center" vertical="center"/>
    </xf>
    <xf numFmtId="43" fontId="11" fillId="9" borderId="5" xfId="2" applyNumberFormat="1" applyFont="1" applyFill="1" applyBorder="1" applyAlignment="1">
      <alignment vertical="center"/>
    </xf>
    <xf numFmtId="0" fontId="10" fillId="3" borderId="38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left" wrapText="1"/>
    </xf>
    <xf numFmtId="0" fontId="11" fillId="3" borderId="12" xfId="2" applyFont="1" applyFill="1" applyBorder="1" applyAlignment="1">
      <alignment horizontal="left" wrapText="1"/>
    </xf>
    <xf numFmtId="0" fontId="10" fillId="3" borderId="12" xfId="2" applyFont="1" applyFill="1" applyBorder="1"/>
    <xf numFmtId="40" fontId="11" fillId="3" borderId="5" xfId="2" applyNumberFormat="1" applyFont="1" applyFill="1" applyBorder="1" applyAlignment="1">
      <alignment horizontal="right"/>
    </xf>
    <xf numFmtId="4" fontId="10" fillId="3" borderId="12" xfId="2" applyNumberFormat="1" applyFont="1" applyFill="1" applyBorder="1"/>
    <xf numFmtId="4" fontId="10" fillId="3" borderId="43" xfId="2" applyNumberFormat="1" applyFont="1" applyFill="1" applyBorder="1"/>
    <xf numFmtId="40" fontId="0" fillId="3" borderId="37" xfId="0" applyNumberFormat="1" applyFill="1" applyBorder="1"/>
    <xf numFmtId="1" fontId="11" fillId="0" borderId="5" xfId="2" applyNumberFormat="1" applyFont="1" applyBorder="1" applyAlignment="1">
      <alignment horizontal="center"/>
    </xf>
    <xf numFmtId="40" fontId="11" fillId="2" borderId="11" xfId="3" applyNumberFormat="1" applyFont="1" applyFill="1" applyBorder="1" applyAlignment="1">
      <alignment horizontal="right"/>
    </xf>
    <xf numFmtId="43" fontId="11" fillId="0" borderId="5" xfId="3" applyFont="1" applyFill="1" applyBorder="1"/>
    <xf numFmtId="43" fontId="11" fillId="2" borderId="11" xfId="3" applyFont="1" applyFill="1" applyBorder="1"/>
    <xf numFmtId="43" fontId="11" fillId="2" borderId="5" xfId="3" applyFont="1" applyFill="1" applyBorder="1"/>
    <xf numFmtId="40" fontId="11" fillId="2" borderId="6" xfId="3" applyNumberFormat="1" applyFont="1" applyFill="1" applyBorder="1"/>
    <xf numFmtId="4" fontId="0" fillId="0" borderId="0" xfId="1" applyNumberFormat="1" applyFont="1"/>
    <xf numFmtId="0" fontId="10" fillId="2" borderId="10" xfId="2" applyFont="1" applyFill="1" applyBorder="1" applyAlignment="1">
      <alignment horizontal="center"/>
    </xf>
    <xf numFmtId="0" fontId="11" fillId="2" borderId="11" xfId="2" applyFont="1" applyFill="1" applyBorder="1" applyAlignment="1">
      <alignment horizontal="center" wrapText="1"/>
    </xf>
    <xf numFmtId="43" fontId="11" fillId="2" borderId="0" xfId="3" applyFont="1" applyFill="1" applyBorder="1"/>
    <xf numFmtId="40" fontId="11" fillId="2" borderId="39" xfId="3" applyNumberFormat="1" applyFont="1" applyFill="1" applyBorder="1"/>
    <xf numFmtId="0" fontId="11" fillId="2" borderId="5" xfId="2" applyFont="1" applyFill="1" applyBorder="1" applyAlignment="1">
      <alignment horizontal="center" wrapText="1"/>
    </xf>
    <xf numFmtId="40" fontId="11" fillId="2" borderId="5" xfId="2" applyNumberFormat="1" applyFont="1" applyFill="1" applyBorder="1" applyAlignment="1">
      <alignment horizontal="right" vertical="center"/>
    </xf>
    <xf numFmtId="43" fontId="11" fillId="0" borderId="5" xfId="3" applyFont="1" applyFill="1" applyBorder="1" applyAlignment="1"/>
    <xf numFmtId="2" fontId="11" fillId="2" borderId="11" xfId="3" applyNumberFormat="1" applyFont="1" applyFill="1" applyBorder="1"/>
    <xf numFmtId="40" fontId="11" fillId="0" borderId="6" xfId="3" applyNumberFormat="1" applyFont="1" applyFill="1" applyBorder="1" applyAlignment="1"/>
    <xf numFmtId="0" fontId="10" fillId="0" borderId="11" xfId="2" applyFont="1" applyBorder="1" applyAlignment="1">
      <alignment horizontal="left" wrapText="1"/>
    </xf>
    <xf numFmtId="165" fontId="10" fillId="0" borderId="11" xfId="2" applyNumberFormat="1" applyFont="1" applyBorder="1"/>
    <xf numFmtId="0" fontId="10" fillId="0" borderId="11" xfId="2" applyFont="1" applyBorder="1" applyAlignment="1">
      <alignment horizontal="center" vertical="center"/>
    </xf>
    <xf numFmtId="40" fontId="10" fillId="0" borderId="11" xfId="2" applyNumberFormat="1" applyFont="1" applyBorder="1" applyAlignment="1">
      <alignment horizontal="right"/>
    </xf>
    <xf numFmtId="4" fontId="10" fillId="0" borderId="11" xfId="2" applyNumberFormat="1" applyFont="1" applyBorder="1"/>
    <xf numFmtId="4" fontId="10" fillId="0" borderId="11" xfId="2" applyNumberFormat="1" applyFont="1" applyBorder="1" applyAlignment="1">
      <alignment horizontal="right"/>
    </xf>
    <xf numFmtId="40" fontId="8" fillId="2" borderId="5" xfId="2" applyNumberFormat="1" applyFill="1" applyBorder="1" applyAlignment="1">
      <alignment horizontal="right"/>
    </xf>
    <xf numFmtId="4" fontId="10" fillId="2" borderId="11" xfId="2" applyNumberFormat="1" applyFont="1" applyFill="1" applyBorder="1"/>
    <xf numFmtId="4" fontId="10" fillId="2" borderId="11" xfId="2" applyNumberFormat="1" applyFont="1" applyFill="1" applyBorder="1" applyAlignment="1">
      <alignment horizontal="right"/>
    </xf>
    <xf numFmtId="0" fontId="8" fillId="0" borderId="5" xfId="2" applyBorder="1" applyAlignment="1">
      <alignment horizontal="center" vertical="center"/>
    </xf>
    <xf numFmtId="40" fontId="8" fillId="0" borderId="5" xfId="2" applyNumberFormat="1" applyBorder="1" applyAlignment="1">
      <alignment horizontal="right"/>
    </xf>
    <xf numFmtId="4" fontId="23" fillId="2" borderId="11" xfId="2" applyNumberFormat="1" applyFont="1" applyFill="1" applyBorder="1" applyAlignment="1">
      <alignment horizontal="right"/>
    </xf>
    <xf numFmtId="4" fontId="23" fillId="2" borderId="11" xfId="2" applyNumberFormat="1" applyFont="1" applyFill="1" applyBorder="1"/>
    <xf numFmtId="0" fontId="10" fillId="4" borderId="10" xfId="2" applyFont="1" applyFill="1" applyBorder="1" applyAlignment="1">
      <alignment horizontal="center"/>
    </xf>
    <xf numFmtId="0" fontId="10" fillId="4" borderId="11" xfId="2" applyFont="1" applyFill="1" applyBorder="1" applyAlignment="1">
      <alignment horizontal="left" wrapText="1"/>
    </xf>
    <xf numFmtId="165" fontId="10" fillId="4" borderId="11" xfId="2" applyNumberFormat="1" applyFont="1" applyFill="1" applyBorder="1"/>
    <xf numFmtId="0" fontId="10" fillId="4" borderId="11" xfId="2" applyFont="1" applyFill="1" applyBorder="1" applyAlignment="1">
      <alignment horizontal="center" vertical="center"/>
    </xf>
    <xf numFmtId="40" fontId="10" fillId="4" borderId="11" xfId="2" applyNumberFormat="1" applyFont="1" applyFill="1" applyBorder="1" applyAlignment="1">
      <alignment horizontal="right"/>
    </xf>
    <xf numFmtId="4" fontId="10" fillId="4" borderId="11" xfId="2" applyNumberFormat="1" applyFont="1" applyFill="1" applyBorder="1"/>
    <xf numFmtId="0" fontId="8" fillId="4" borderId="5" xfId="2" applyFill="1" applyBorder="1" applyAlignment="1">
      <alignment horizontal="center" vertical="center"/>
    </xf>
    <xf numFmtId="40" fontId="8" fillId="4" borderId="5" xfId="2" applyNumberFormat="1" applyFill="1" applyBorder="1" applyAlignment="1">
      <alignment horizontal="right"/>
    </xf>
    <xf numFmtId="0" fontId="0" fillId="4" borderId="44" xfId="0" applyFill="1" applyBorder="1"/>
    <xf numFmtId="3" fontId="0" fillId="4" borderId="18" xfId="0" applyNumberFormat="1" applyFill="1" applyBorder="1"/>
    <xf numFmtId="0" fontId="0" fillId="4" borderId="18" xfId="0" applyFill="1" applyBorder="1"/>
    <xf numFmtId="0" fontId="8" fillId="4" borderId="11" xfId="2" applyFill="1" applyBorder="1" applyAlignment="1">
      <alignment horizontal="center" vertical="center"/>
    </xf>
    <xf numFmtId="40" fontId="8" fillId="4" borderId="11" xfId="2" applyNumberFormat="1" applyFill="1" applyBorder="1" applyAlignment="1">
      <alignment horizontal="right"/>
    </xf>
    <xf numFmtId="4" fontId="10" fillId="4" borderId="11" xfId="2" applyNumberFormat="1" applyFont="1" applyFill="1" applyBorder="1" applyAlignment="1">
      <alignment horizontal="right"/>
    </xf>
    <xf numFmtId="40" fontId="10" fillId="4" borderId="39" xfId="2" applyNumberFormat="1" applyFont="1" applyFill="1" applyBorder="1"/>
    <xf numFmtId="0" fontId="10" fillId="2" borderId="11" xfId="2" applyFont="1" applyFill="1" applyBorder="1" applyAlignment="1">
      <alignment horizontal="left" wrapText="1"/>
    </xf>
    <xf numFmtId="165" fontId="10" fillId="2" borderId="11" xfId="2" applyNumberFormat="1" applyFont="1" applyFill="1" applyBorder="1"/>
    <xf numFmtId="0" fontId="10" fillId="2" borderId="11" xfId="2" applyFont="1" applyFill="1" applyBorder="1" applyAlignment="1">
      <alignment horizontal="center" vertical="center"/>
    </xf>
    <xf numFmtId="40" fontId="10" fillId="2" borderId="11" xfId="2" applyNumberFormat="1" applyFont="1" applyFill="1" applyBorder="1" applyAlignment="1">
      <alignment horizontal="right"/>
    </xf>
    <xf numFmtId="40" fontId="10" fillId="2" borderId="39" xfId="2" applyNumberFormat="1" applyFont="1" applyFill="1" applyBorder="1"/>
    <xf numFmtId="0" fontId="24" fillId="4" borderId="34" xfId="0" applyFont="1" applyFill="1" applyBorder="1"/>
    <xf numFmtId="0" fontId="8" fillId="4" borderId="4" xfId="2" applyFill="1" applyBorder="1" applyAlignment="1">
      <alignment horizontal="center"/>
    </xf>
    <xf numFmtId="165" fontId="8" fillId="4" borderId="5" xfId="2" applyNumberFormat="1" applyFill="1" applyBorder="1"/>
    <xf numFmtId="4" fontId="8" fillId="4" borderId="5" xfId="2" applyNumberFormat="1" applyFill="1" applyBorder="1"/>
    <xf numFmtId="0" fontId="24" fillId="4" borderId="0" xfId="0" applyFont="1" applyFill="1"/>
    <xf numFmtId="0" fontId="24" fillId="2" borderId="34" xfId="0" applyFont="1" applyFill="1" applyBorder="1"/>
    <xf numFmtId="0" fontId="8" fillId="2" borderId="4" xfId="2" applyFill="1" applyBorder="1" applyAlignment="1">
      <alignment horizontal="center"/>
    </xf>
    <xf numFmtId="0" fontId="8" fillId="2" borderId="5" xfId="2" applyFill="1" applyBorder="1" applyAlignment="1">
      <alignment horizontal="left" wrapText="1"/>
    </xf>
    <xf numFmtId="165" fontId="8" fillId="2" borderId="5" xfId="2" applyNumberFormat="1" applyFill="1" applyBorder="1"/>
    <xf numFmtId="4" fontId="8" fillId="2" borderId="5" xfId="2" applyNumberFormat="1" applyFill="1" applyBorder="1"/>
    <xf numFmtId="0" fontId="24" fillId="2" borderId="0" xfId="0" applyFont="1" applyFill="1"/>
    <xf numFmtId="0" fontId="10" fillId="3" borderId="1" xfId="2" applyFont="1" applyFill="1" applyBorder="1" applyAlignment="1">
      <alignment horizontal="center"/>
    </xf>
    <xf numFmtId="4" fontId="10" fillId="3" borderId="22" xfId="2" applyNumberFormat="1" applyFont="1" applyFill="1" applyBorder="1"/>
    <xf numFmtId="4" fontId="10" fillId="3" borderId="23" xfId="2" applyNumberFormat="1" applyFont="1" applyFill="1" applyBorder="1"/>
    <xf numFmtId="40" fontId="0" fillId="3" borderId="6" xfId="0" applyNumberFormat="1" applyFill="1" applyBorder="1"/>
    <xf numFmtId="1" fontId="11" fillId="2" borderId="11" xfId="2" applyNumberFormat="1" applyFont="1" applyFill="1" applyBorder="1" applyAlignment="1">
      <alignment horizontal="center"/>
    </xf>
    <xf numFmtId="43" fontId="11" fillId="0" borderId="11" xfId="3" applyFont="1" applyFill="1" applyBorder="1" applyAlignment="1"/>
    <xf numFmtId="43" fontId="11" fillId="2" borderId="11" xfId="3" applyFont="1" applyFill="1" applyBorder="1" applyAlignment="1"/>
    <xf numFmtId="43" fontId="11" fillId="2" borderId="5" xfId="3" applyFont="1" applyFill="1" applyBorder="1" applyAlignment="1"/>
    <xf numFmtId="40" fontId="11" fillId="2" borderId="39" xfId="3" applyNumberFormat="1" applyFont="1" applyFill="1" applyBorder="1" applyAlignment="1"/>
    <xf numFmtId="43" fontId="11" fillId="2" borderId="0" xfId="3" applyFont="1" applyFill="1" applyBorder="1" applyAlignment="1"/>
    <xf numFmtId="39" fontId="11" fillId="2" borderId="5" xfId="3" applyNumberFormat="1" applyFont="1" applyFill="1" applyBorder="1" applyAlignment="1">
      <alignment horizontal="right"/>
    </xf>
    <xf numFmtId="2" fontId="25" fillId="0" borderId="5" xfId="3" applyNumberFormat="1" applyFont="1" applyFill="1" applyBorder="1" applyAlignment="1"/>
    <xf numFmtId="165" fontId="11" fillId="0" borderId="5" xfId="1" applyNumberFormat="1" applyFont="1" applyFill="1" applyBorder="1" applyAlignment="1"/>
    <xf numFmtId="0" fontId="10" fillId="0" borderId="11" xfId="2" applyFont="1" applyBorder="1" applyAlignment="1">
      <alignment horizontal="center"/>
    </xf>
    <xf numFmtId="40" fontId="10" fillId="0" borderId="41" xfId="2" applyNumberFormat="1" applyFont="1" applyBorder="1"/>
    <xf numFmtId="0" fontId="2" fillId="2" borderId="34" xfId="0" applyFont="1" applyFill="1" applyBorder="1"/>
    <xf numFmtId="3" fontId="2" fillId="2" borderId="0" xfId="0" applyNumberFormat="1" applyFont="1" applyFill="1"/>
    <xf numFmtId="0" fontId="2" fillId="2" borderId="0" xfId="0" applyFont="1" applyFill="1"/>
    <xf numFmtId="0" fontId="26" fillId="2" borderId="34" xfId="0" applyFont="1" applyFill="1" applyBorder="1"/>
    <xf numFmtId="4" fontId="8" fillId="2" borderId="11" xfId="2" applyNumberFormat="1" applyFill="1" applyBorder="1"/>
    <xf numFmtId="4" fontId="8" fillId="2" borderId="11" xfId="2" applyNumberFormat="1" applyFill="1" applyBorder="1" applyAlignment="1">
      <alignment horizontal="right"/>
    </xf>
    <xf numFmtId="40" fontId="8" fillId="2" borderId="6" xfId="2" applyNumberFormat="1" applyFill="1" applyBorder="1"/>
    <xf numFmtId="3" fontId="26" fillId="2" borderId="0" xfId="0" applyNumberFormat="1" applyFont="1" applyFill="1"/>
    <xf numFmtId="0" fontId="26" fillId="2" borderId="0" xfId="0" applyFont="1" applyFill="1"/>
    <xf numFmtId="0" fontId="2" fillId="0" borderId="34" xfId="0" applyFont="1" applyBorder="1"/>
    <xf numFmtId="3" fontId="2" fillId="0" borderId="0" xfId="0" applyNumberFormat="1" applyFont="1"/>
    <xf numFmtId="0" fontId="10" fillId="0" borderId="5" xfId="2" applyFont="1" applyBorder="1" applyAlignment="1">
      <alignment horizontal="left"/>
    </xf>
    <xf numFmtId="0" fontId="10" fillId="2" borderId="13" xfId="2" applyFont="1" applyFill="1" applyBorder="1" applyAlignment="1">
      <alignment horizontal="left" wrapText="1"/>
    </xf>
    <xf numFmtId="0" fontId="10" fillId="2" borderId="5" xfId="2" applyFont="1" applyFill="1" applyBorder="1" applyAlignment="1">
      <alignment horizontal="left"/>
    </xf>
    <xf numFmtId="0" fontId="27" fillId="2" borderId="34" xfId="0" applyFont="1" applyFill="1" applyBorder="1"/>
    <xf numFmtId="0" fontId="27" fillId="2" borderId="0" xfId="0" applyFont="1" applyFill="1"/>
    <xf numFmtId="0" fontId="10" fillId="0" borderId="8" xfId="2" applyFont="1" applyBorder="1" applyAlignment="1">
      <alignment horizontal="left" wrapText="1"/>
    </xf>
    <xf numFmtId="0" fontId="10" fillId="3" borderId="45" xfId="2" applyFont="1" applyFill="1" applyBorder="1"/>
    <xf numFmtId="40" fontId="10" fillId="3" borderId="45" xfId="2" applyNumberFormat="1" applyFont="1" applyFill="1" applyBorder="1" applyAlignment="1">
      <alignment horizontal="right"/>
    </xf>
    <xf numFmtId="4" fontId="10" fillId="3" borderId="45" xfId="2" applyNumberFormat="1" applyFont="1" applyFill="1" applyBorder="1"/>
    <xf numFmtId="4" fontId="11" fillId="3" borderId="45" xfId="2" applyNumberFormat="1" applyFont="1" applyFill="1" applyBorder="1" applyAlignment="1">
      <alignment horizontal="center"/>
    </xf>
    <xf numFmtId="40" fontId="10" fillId="3" borderId="46" xfId="2" applyNumberFormat="1" applyFont="1" applyFill="1" applyBorder="1"/>
    <xf numFmtId="0" fontId="11" fillId="9" borderId="5" xfId="2" applyFont="1" applyFill="1" applyBorder="1" applyAlignment="1">
      <alignment horizontal="center" vertical="center"/>
    </xf>
    <xf numFmtId="43" fontId="11" fillId="9" borderId="5" xfId="3" applyFont="1" applyFill="1" applyBorder="1" applyAlignment="1">
      <alignment vertical="center"/>
    </xf>
    <xf numFmtId="0" fontId="10" fillId="3" borderId="10" xfId="2" applyFont="1" applyFill="1" applyBorder="1" applyAlignment="1">
      <alignment horizontal="center" vertical="center"/>
    </xf>
    <xf numFmtId="0" fontId="11" fillId="9" borderId="11" xfId="2" applyFont="1" applyFill="1" applyBorder="1" applyAlignment="1">
      <alignment horizontal="center" vertical="center"/>
    </xf>
    <xf numFmtId="43" fontId="11" fillId="9" borderId="11" xfId="3" applyFont="1" applyFill="1" applyBorder="1"/>
    <xf numFmtId="43" fontId="11" fillId="9" borderId="18" xfId="3" applyFont="1" applyFill="1" applyBorder="1"/>
    <xf numFmtId="0" fontId="11" fillId="0" borderId="11" xfId="2" applyFont="1" applyBorder="1" applyAlignment="1">
      <alignment horizontal="center" wrapText="1"/>
    </xf>
    <xf numFmtId="40" fontId="11" fillId="0" borderId="11" xfId="2" applyNumberFormat="1" applyFont="1" applyBorder="1" applyAlignment="1">
      <alignment horizontal="right" vertical="center"/>
    </xf>
    <xf numFmtId="2" fontId="11" fillId="0" borderId="11" xfId="1" applyNumberFormat="1" applyFont="1" applyFill="1" applyBorder="1" applyAlignment="1"/>
    <xf numFmtId="4" fontId="0" fillId="0" borderId="11" xfId="0" applyNumberFormat="1" applyBorder="1"/>
    <xf numFmtId="40" fontId="11" fillId="0" borderId="39" xfId="3" applyNumberFormat="1" applyFont="1" applyFill="1" applyBorder="1" applyAlignment="1"/>
    <xf numFmtId="166" fontId="10" fillId="0" borderId="8" xfId="2" applyNumberFormat="1" applyFont="1" applyBorder="1"/>
    <xf numFmtId="0" fontId="10" fillId="3" borderId="47" xfId="2" applyFont="1" applyFill="1" applyBorder="1" applyAlignment="1">
      <alignment horizontal="center"/>
    </xf>
    <xf numFmtId="1" fontId="11" fillId="9" borderId="5" xfId="2" applyNumberFormat="1" applyFont="1" applyFill="1" applyBorder="1" applyAlignment="1">
      <alignment horizontal="center"/>
    </xf>
    <xf numFmtId="40" fontId="11" fillId="9" borderId="5" xfId="3" applyNumberFormat="1" applyFont="1" applyFill="1" applyBorder="1" applyAlignment="1">
      <alignment horizontal="right"/>
    </xf>
    <xf numFmtId="43" fontId="11" fillId="9" borderId="5" xfId="3" applyFont="1" applyFill="1" applyBorder="1"/>
    <xf numFmtId="40" fontId="11" fillId="9" borderId="6" xfId="3" applyNumberFormat="1" applyFont="1" applyFill="1" applyBorder="1"/>
    <xf numFmtId="0" fontId="11" fillId="9" borderId="12" xfId="2" applyFont="1" applyFill="1" applyBorder="1" applyAlignment="1">
      <alignment horizontal="left" wrapText="1"/>
    </xf>
    <xf numFmtId="1" fontId="11" fillId="9" borderId="12" xfId="2" applyNumberFormat="1" applyFont="1" applyFill="1" applyBorder="1" applyAlignment="1">
      <alignment horizontal="center"/>
    </xf>
    <xf numFmtId="43" fontId="11" fillId="9" borderId="12" xfId="3" applyFont="1" applyFill="1" applyBorder="1"/>
    <xf numFmtId="40" fontId="11" fillId="9" borderId="37" xfId="3" applyNumberFormat="1" applyFont="1" applyFill="1" applyBorder="1"/>
    <xf numFmtId="0" fontId="10" fillId="3" borderId="38" xfId="2" applyFont="1" applyFill="1" applyBorder="1" applyAlignment="1">
      <alignment horizontal="center" vertical="center"/>
    </xf>
    <xf numFmtId="0" fontId="11" fillId="9" borderId="12" xfId="2" applyFont="1" applyFill="1" applyBorder="1" applyAlignment="1">
      <alignment horizontal="center" vertical="center" wrapText="1"/>
    </xf>
    <xf numFmtId="0" fontId="11" fillId="9" borderId="5" xfId="2" applyFont="1" applyFill="1" applyBorder="1" applyAlignment="1">
      <alignment horizontal="center" vertical="center" wrapText="1"/>
    </xf>
    <xf numFmtId="43" fontId="11" fillId="9" borderId="24" xfId="3" applyFont="1" applyFill="1" applyBorder="1"/>
    <xf numFmtId="0" fontId="10" fillId="2" borderId="11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center" wrapText="1"/>
    </xf>
    <xf numFmtId="0" fontId="10" fillId="2" borderId="5" xfId="2" quotePrefix="1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/>
    </xf>
    <xf numFmtId="0" fontId="10" fillId="0" borderId="5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4" fontId="10" fillId="0" borderId="12" xfId="2" applyNumberFormat="1" applyFont="1" applyBorder="1"/>
    <xf numFmtId="4" fontId="10" fillId="0" borderId="12" xfId="2" applyNumberFormat="1" applyFont="1" applyBorder="1" applyAlignment="1">
      <alignment horizontal="right"/>
    </xf>
    <xf numFmtId="40" fontId="10" fillId="0" borderId="39" xfId="2" applyNumberFormat="1" applyFont="1" applyBorder="1"/>
    <xf numFmtId="4" fontId="10" fillId="2" borderId="13" xfId="2" applyNumberFormat="1" applyFont="1" applyFill="1" applyBorder="1"/>
    <xf numFmtId="4" fontId="10" fillId="2" borderId="13" xfId="2" applyNumberFormat="1" applyFont="1" applyFill="1" applyBorder="1" applyAlignment="1">
      <alignment horizontal="right"/>
    </xf>
    <xf numFmtId="167" fontId="0" fillId="0" borderId="0" xfId="0" applyNumberFormat="1"/>
    <xf numFmtId="0" fontId="10" fillId="0" borderId="13" xfId="2" applyFont="1" applyBorder="1"/>
    <xf numFmtId="166" fontId="10" fillId="0" borderId="13" xfId="2" applyNumberFormat="1" applyFont="1" applyBorder="1"/>
    <xf numFmtId="4" fontId="11" fillId="0" borderId="13" xfId="2" applyNumberFormat="1" applyFont="1" applyBorder="1" applyAlignment="1">
      <alignment horizontal="center"/>
    </xf>
    <xf numFmtId="0" fontId="10" fillId="0" borderId="47" xfId="2" applyFont="1" applyBorder="1" applyAlignment="1">
      <alignment horizontal="center"/>
    </xf>
    <xf numFmtId="0" fontId="11" fillId="0" borderId="48" xfId="2" applyFont="1" applyBorder="1" applyAlignment="1">
      <alignment horizontal="left" vertical="center" wrapText="1"/>
    </xf>
    <xf numFmtId="165" fontId="11" fillId="0" borderId="45" xfId="2" applyNumberFormat="1" applyFont="1" applyBorder="1"/>
    <xf numFmtId="1" fontId="11" fillId="0" borderId="45" xfId="2" applyNumberFormat="1" applyFont="1" applyBorder="1" applyAlignment="1">
      <alignment horizontal="center"/>
    </xf>
    <xf numFmtId="40" fontId="11" fillId="0" borderId="45" xfId="2" applyNumberFormat="1" applyFont="1" applyBorder="1" applyAlignment="1">
      <alignment horizontal="right"/>
    </xf>
    <xf numFmtId="4" fontId="11" fillId="0" borderId="45" xfId="2" applyNumberFormat="1" applyFont="1" applyBorder="1"/>
    <xf numFmtId="40" fontId="11" fillId="0" borderId="46" xfId="2" applyNumberFormat="1" applyFont="1" applyBorder="1"/>
    <xf numFmtId="3" fontId="11" fillId="3" borderId="2" xfId="2" applyNumberFormat="1" applyFont="1" applyFill="1" applyBorder="1" applyAlignment="1">
      <alignment horizontal="center"/>
    </xf>
    <xf numFmtId="40" fontId="11" fillId="3" borderId="2" xfId="2" applyNumberFormat="1" applyFont="1" applyFill="1" applyBorder="1" applyAlignment="1">
      <alignment horizontal="right"/>
    </xf>
    <xf numFmtId="4" fontId="11" fillId="3" borderId="2" xfId="2" applyNumberFormat="1" applyFont="1" applyFill="1" applyBorder="1"/>
    <xf numFmtId="40" fontId="11" fillId="3" borderId="3" xfId="2" applyNumberFormat="1" applyFont="1" applyFill="1" applyBorder="1"/>
    <xf numFmtId="1" fontId="11" fillId="9" borderId="5" xfId="3" applyNumberFormat="1" applyFont="1" applyFill="1" applyBorder="1" applyAlignment="1">
      <alignment horizontal="center"/>
    </xf>
    <xf numFmtId="43" fontId="11" fillId="9" borderId="5" xfId="3" applyFont="1" applyFill="1" applyBorder="1" applyAlignment="1">
      <alignment horizontal="center"/>
    </xf>
    <xf numFmtId="40" fontId="11" fillId="9" borderId="6" xfId="3" applyNumberFormat="1" applyFont="1" applyFill="1" applyBorder="1" applyAlignment="1">
      <alignment horizontal="center"/>
    </xf>
    <xf numFmtId="1" fontId="11" fillId="9" borderId="12" xfId="3" applyNumberFormat="1" applyFont="1" applyFill="1" applyBorder="1" applyAlignment="1">
      <alignment horizontal="center"/>
    </xf>
    <xf numFmtId="40" fontId="11" fillId="9" borderId="12" xfId="3" applyNumberFormat="1" applyFont="1" applyFill="1" applyBorder="1" applyAlignment="1">
      <alignment horizontal="right"/>
    </xf>
    <xf numFmtId="43" fontId="11" fillId="9" borderId="12" xfId="3" applyFont="1" applyFill="1" applyBorder="1" applyAlignment="1">
      <alignment horizontal="center"/>
    </xf>
    <xf numFmtId="40" fontId="11" fillId="9" borderId="37" xfId="3" applyNumberFormat="1" applyFont="1" applyFill="1" applyBorder="1" applyAlignment="1">
      <alignment horizontal="center"/>
    </xf>
    <xf numFmtId="0" fontId="10" fillId="2" borderId="42" xfId="2" applyFont="1" applyFill="1" applyBorder="1" applyAlignment="1">
      <alignment horizontal="center"/>
    </xf>
    <xf numFmtId="40" fontId="10" fillId="2" borderId="13" xfId="2" applyNumberFormat="1" applyFont="1" applyFill="1" applyBorder="1" applyAlignment="1">
      <alignment horizontal="right"/>
    </xf>
    <xf numFmtId="40" fontId="10" fillId="2" borderId="41" xfId="2" applyNumberFormat="1" applyFont="1" applyFill="1" applyBorder="1"/>
    <xf numFmtId="0" fontId="11" fillId="3" borderId="45" xfId="2" applyFont="1" applyFill="1" applyBorder="1" applyAlignment="1">
      <alignment horizontal="center"/>
    </xf>
    <xf numFmtId="40" fontId="11" fillId="3" borderId="45" xfId="2" applyNumberFormat="1" applyFont="1" applyFill="1" applyBorder="1" applyAlignment="1">
      <alignment horizontal="right"/>
    </xf>
    <xf numFmtId="4" fontId="11" fillId="3" borderId="45" xfId="2" applyNumberFormat="1" applyFont="1" applyFill="1" applyBorder="1"/>
    <xf numFmtId="40" fontId="11" fillId="3" borderId="46" xfId="2" applyNumberFormat="1" applyFont="1" applyFill="1" applyBorder="1"/>
    <xf numFmtId="0" fontId="10" fillId="3" borderId="7" xfId="2" applyFont="1" applyFill="1" applyBorder="1" applyAlignment="1">
      <alignment horizontal="center"/>
    </xf>
    <xf numFmtId="1" fontId="11" fillId="9" borderId="8" xfId="2" applyNumberFormat="1" applyFont="1" applyFill="1" applyBorder="1" applyAlignment="1">
      <alignment horizontal="center"/>
    </xf>
    <xf numFmtId="43" fontId="11" fillId="9" borderId="8" xfId="3" applyFont="1" applyFill="1" applyBorder="1" applyAlignment="1">
      <alignment horizontal="right"/>
    </xf>
    <xf numFmtId="43" fontId="11" fillId="9" borderId="8" xfId="3" applyFont="1" applyFill="1" applyBorder="1"/>
    <xf numFmtId="40" fontId="11" fillId="9" borderId="9" xfId="3" applyNumberFormat="1" applyFont="1" applyFill="1" applyBorder="1"/>
    <xf numFmtId="0" fontId="11" fillId="9" borderId="0" xfId="2" applyFont="1" applyFill="1" applyAlignment="1">
      <alignment horizontal="left" wrapText="1"/>
    </xf>
    <xf numFmtId="1" fontId="11" fillId="9" borderId="13" xfId="2" applyNumberFormat="1" applyFont="1" applyFill="1" applyBorder="1" applyAlignment="1">
      <alignment horizontal="center"/>
    </xf>
    <xf numFmtId="0" fontId="11" fillId="8" borderId="11" xfId="2" applyFont="1" applyFill="1" applyBorder="1" applyAlignment="1">
      <alignment horizontal="left" wrapText="1"/>
    </xf>
    <xf numFmtId="40" fontId="11" fillId="8" borderId="11" xfId="3" applyNumberFormat="1" applyFont="1" applyFill="1" applyBorder="1" applyAlignment="1">
      <alignment horizontal="right"/>
    </xf>
    <xf numFmtId="0" fontId="11" fillId="3" borderId="35" xfId="2" applyFont="1" applyFill="1" applyBorder="1" applyAlignment="1">
      <alignment horizontal="left" wrapText="1"/>
    </xf>
    <xf numFmtId="0" fontId="10" fillId="3" borderId="42" xfId="2" applyFont="1" applyFill="1" applyBorder="1" applyAlignment="1">
      <alignment horizontal="center"/>
    </xf>
    <xf numFmtId="1" fontId="11" fillId="9" borderId="13" xfId="3" applyNumberFormat="1" applyFont="1" applyFill="1" applyBorder="1" applyAlignment="1">
      <alignment horizontal="center"/>
    </xf>
    <xf numFmtId="40" fontId="11" fillId="9" borderId="13" xfId="3" applyNumberFormat="1" applyFont="1" applyFill="1" applyBorder="1" applyAlignment="1">
      <alignment horizontal="right"/>
    </xf>
    <xf numFmtId="43" fontId="11" fillId="9" borderId="13" xfId="3" applyFont="1" applyFill="1" applyBorder="1"/>
    <xf numFmtId="40" fontId="11" fillId="9" borderId="41" xfId="3" applyNumberFormat="1" applyFont="1" applyFill="1" applyBorder="1"/>
    <xf numFmtId="0" fontId="11" fillId="9" borderId="5" xfId="2" applyFont="1" applyFill="1" applyBorder="1" applyAlignment="1">
      <alignment horizontal="left" wrapText="1"/>
    </xf>
    <xf numFmtId="0" fontId="11" fillId="9" borderId="22" xfId="2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left" wrapText="1"/>
    </xf>
    <xf numFmtId="3" fontId="0" fillId="2" borderId="0" xfId="1" applyNumberFormat="1" applyFont="1" applyFill="1"/>
    <xf numFmtId="0" fontId="10" fillId="2" borderId="5" xfId="2" quotePrefix="1" applyFont="1" applyFill="1" applyBorder="1" applyAlignment="1">
      <alignment horizontal="left" wrapText="1"/>
    </xf>
    <xf numFmtId="3" fontId="24" fillId="2" borderId="0" xfId="0" applyNumberFormat="1" applyFont="1" applyFill="1"/>
    <xf numFmtId="0" fontId="0" fillId="0" borderId="49" xfId="0" applyBorder="1"/>
    <xf numFmtId="3" fontId="0" fillId="2" borderId="11" xfId="1" applyNumberFormat="1" applyFont="1" applyFill="1" applyBorder="1" applyAlignment="1">
      <alignment horizontal="center" vertical="center" wrapText="1"/>
    </xf>
    <xf numFmtId="0" fontId="8" fillId="2" borderId="11" xfId="2" applyFill="1" applyBorder="1" applyAlignment="1">
      <alignment horizontal="center" vertical="center"/>
    </xf>
    <xf numFmtId="165" fontId="10" fillId="2" borderId="8" xfId="2" applyNumberFormat="1" applyFont="1" applyFill="1" applyBorder="1"/>
    <xf numFmtId="0" fontId="10" fillId="2" borderId="8" xfId="2" applyFont="1" applyFill="1" applyBorder="1" applyAlignment="1">
      <alignment horizontal="center" vertical="center"/>
    </xf>
    <xf numFmtId="44" fontId="0" fillId="2" borderId="5" xfId="1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1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4" fontId="0" fillId="2" borderId="0" xfId="0" applyNumberFormat="1" applyFill="1"/>
    <xf numFmtId="0" fontId="10" fillId="2" borderId="13" xfId="2" applyFont="1" applyFill="1" applyBorder="1" applyAlignment="1">
      <alignment horizontal="left" vertical="center" wrapText="1"/>
    </xf>
    <xf numFmtId="44" fontId="0" fillId="2" borderId="13" xfId="1" applyFont="1" applyFill="1" applyBorder="1" applyAlignment="1">
      <alignment horizontal="center" vertical="center" wrapText="1"/>
    </xf>
    <xf numFmtId="44" fontId="0" fillId="2" borderId="12" xfId="1" applyFont="1" applyFill="1" applyBorder="1" applyAlignment="1">
      <alignment horizontal="center" vertical="center" wrapText="1"/>
    </xf>
    <xf numFmtId="44" fontId="0" fillId="2" borderId="0" xfId="1" applyFont="1" applyFill="1" applyBorder="1"/>
    <xf numFmtId="44" fontId="0" fillId="2" borderId="39" xfId="1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left" wrapText="1"/>
    </xf>
    <xf numFmtId="44" fontId="0" fillId="2" borderId="8" xfId="1" applyFont="1" applyFill="1" applyBorder="1" applyAlignment="1">
      <alignment horizontal="center" vertical="center" wrapText="1"/>
    </xf>
    <xf numFmtId="0" fontId="0" fillId="2" borderId="20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5" borderId="31" xfId="2" applyFont="1" applyFill="1" applyBorder="1" applyAlignment="1">
      <alignment horizontal="center" vertical="center"/>
    </xf>
    <xf numFmtId="0" fontId="14" fillId="5" borderId="32" xfId="2" applyFont="1" applyFill="1" applyBorder="1" applyAlignment="1">
      <alignment horizontal="center" vertical="center"/>
    </xf>
    <xf numFmtId="0" fontId="14" fillId="5" borderId="3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40" fontId="11" fillId="3" borderId="2" xfId="2" applyNumberFormat="1" applyFont="1" applyFill="1" applyBorder="1" applyAlignment="1">
      <alignment horizontal="center" vertical="center" wrapText="1"/>
    </xf>
    <xf numFmtId="40" fontId="11" fillId="3" borderId="5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wrapText="1"/>
    </xf>
    <xf numFmtId="0" fontId="11" fillId="3" borderId="3" xfId="2" applyFont="1" applyFill="1" applyBorder="1" applyAlignment="1">
      <alignment horizontal="center" wrapText="1"/>
    </xf>
    <xf numFmtId="0" fontId="11" fillId="9" borderId="13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left" wrapText="1"/>
    </xf>
    <xf numFmtId="0" fontId="11" fillId="9" borderId="5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wrapText="1"/>
    </xf>
    <xf numFmtId="0" fontId="11" fillId="3" borderId="2" xfId="2" applyFont="1" applyFill="1" applyBorder="1" applyAlignment="1">
      <alignment horizontal="left" wrapText="1"/>
    </xf>
    <xf numFmtId="0" fontId="22" fillId="9" borderId="5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wrapText="1"/>
    </xf>
    <xf numFmtId="0" fontId="11" fillId="2" borderId="11" xfId="2" applyFont="1" applyFill="1" applyBorder="1" applyAlignment="1">
      <alignment horizontal="center" wrapText="1"/>
    </xf>
    <xf numFmtId="0" fontId="11" fillId="3" borderId="28" xfId="2" applyFont="1" applyFill="1" applyBorder="1" applyAlignment="1">
      <alignment horizontal="left" vertical="center" wrapText="1"/>
    </xf>
    <xf numFmtId="0" fontId="11" fillId="3" borderId="29" xfId="2" applyFont="1" applyFill="1" applyBorder="1" applyAlignment="1">
      <alignment horizontal="left" vertical="center" wrapText="1"/>
    </xf>
    <xf numFmtId="0" fontId="11" fillId="9" borderId="22" xfId="2" applyFont="1" applyFill="1" applyBorder="1" applyAlignment="1">
      <alignment horizontal="center" vertical="center" wrapText="1"/>
    </xf>
    <xf numFmtId="0" fontId="11" fillId="9" borderId="23" xfId="2" applyFont="1" applyFill="1" applyBorder="1" applyAlignment="1">
      <alignment horizontal="center" vertical="center" wrapText="1"/>
    </xf>
    <xf numFmtId="0" fontId="11" fillId="9" borderId="13" xfId="2" applyFont="1" applyFill="1" applyBorder="1" applyAlignment="1">
      <alignment horizontal="left" wrapText="1"/>
    </xf>
    <xf numFmtId="0" fontId="11" fillId="3" borderId="15" xfId="2" applyFont="1" applyFill="1" applyBorder="1" applyAlignment="1">
      <alignment horizontal="left" wrapText="1"/>
    </xf>
    <xf numFmtId="0" fontId="11" fillId="3" borderId="16" xfId="2" applyFont="1" applyFill="1" applyBorder="1" applyAlignment="1">
      <alignment horizontal="left" wrapText="1"/>
    </xf>
    <xf numFmtId="0" fontId="11" fillId="9" borderId="5" xfId="2" applyFont="1" applyFill="1" applyBorder="1" applyAlignment="1">
      <alignment horizontal="left" wrapText="1"/>
    </xf>
    <xf numFmtId="0" fontId="11" fillId="3" borderId="28" xfId="2" applyFont="1" applyFill="1" applyBorder="1" applyAlignment="1">
      <alignment horizontal="left" vertical="center"/>
    </xf>
    <xf numFmtId="0" fontId="11" fillId="3" borderId="29" xfId="2" applyFont="1" applyFill="1" applyBorder="1" applyAlignment="1">
      <alignment horizontal="left" vertical="center"/>
    </xf>
    <xf numFmtId="0" fontId="11" fillId="9" borderId="8" xfId="2" applyFont="1" applyFill="1" applyBorder="1" applyAlignment="1">
      <alignment horizontal="left" wrapText="1"/>
    </xf>
  </cellXfs>
  <cellStyles count="5">
    <cellStyle name="Millares" xfId="3" builtinId="3"/>
    <cellStyle name="Moneda" xfId="1" builtinId="4"/>
    <cellStyle name="Normal" xfId="0" builtinId="0"/>
    <cellStyle name="Normal 2" xfId="2"/>
    <cellStyle name="Normal 4" xfId="4"/>
  </cellStyles>
  <dxfs count="0"/>
  <tableStyles count="0" defaultTableStyle="TableStyleMedium2" defaultPivotStyle="PivotStyleLight16"/>
  <colors>
    <mruColors>
      <color rgb="FF00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165</xdr:colOff>
      <xdr:row>0</xdr:row>
      <xdr:rowOff>149678</xdr:rowOff>
    </xdr:from>
    <xdr:ext cx="4012831" cy="1155247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7740" y="149678"/>
          <a:ext cx="4012831" cy="1155247"/>
        </a:xfrm>
        <a:prstGeom prst="rect">
          <a:avLst/>
        </a:prstGeom>
      </xdr:spPr>
    </xdr:pic>
    <xdr:clientData/>
  </xdr:oneCellAnchor>
  <xdr:twoCellAnchor editAs="oneCell">
    <xdr:from>
      <xdr:col>1</xdr:col>
      <xdr:colOff>111099</xdr:colOff>
      <xdr:row>0</xdr:row>
      <xdr:rowOff>100853</xdr:rowOff>
    </xdr:from>
    <xdr:to>
      <xdr:col>3</xdr:col>
      <xdr:colOff>1882589</xdr:colOff>
      <xdr:row>5</xdr:row>
      <xdr:rowOff>86462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301599" y="100853"/>
          <a:ext cx="3855784" cy="938109"/>
        </a:xfrm>
        <a:prstGeom prst="rect">
          <a:avLst/>
        </a:prstGeom>
      </xdr:spPr>
    </xdr:pic>
    <xdr:clientData/>
  </xdr:twoCellAnchor>
  <xdr:oneCellAnchor>
    <xdr:from>
      <xdr:col>32</xdr:col>
      <xdr:colOff>165</xdr:colOff>
      <xdr:row>0</xdr:row>
      <xdr:rowOff>149678</xdr:rowOff>
    </xdr:from>
    <xdr:ext cx="4012831" cy="1155247"/>
    <xdr:pic>
      <xdr:nvPicPr>
        <xdr:cNvPr id="4" name="Imagen 3">
          <a:extLst>
            <a:ext uri="{FF2B5EF4-FFF2-40B4-BE49-F238E27FC236}">
              <a16:creationId xmlns:a16="http://schemas.microsoft.com/office/drawing/2014/main" id="{A8D1EBDF-302E-4FE1-A4BC-164A6AE45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8015" y="149678"/>
          <a:ext cx="4012831" cy="11552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257735</xdr:colOff>
      <xdr:row>0</xdr:row>
      <xdr:rowOff>179294</xdr:rowOff>
    </xdr:from>
    <xdr:to>
      <xdr:col>4</xdr:col>
      <xdr:colOff>698687</xdr:colOff>
      <xdr:row>11</xdr:row>
      <xdr:rowOff>50872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8EA608-02D3-407A-85B3-66AF00749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" t="12947" r="5714" b="16901"/>
        <a:stretch>
          <a:fillRect/>
        </a:stretch>
      </xdr:blipFill>
      <xdr:spPr bwMode="auto">
        <a:xfrm>
          <a:off x="1048310" y="0"/>
          <a:ext cx="3727077" cy="900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706"/>
  <sheetViews>
    <sheetView tabSelected="1" zoomScale="70" zoomScaleNormal="70" zoomScaleSheetLayoutView="85" zoomScalePageLayoutView="85" workbookViewId="0">
      <selection activeCell="D15" sqref="D15:D18"/>
    </sheetView>
  </sheetViews>
  <sheetFormatPr baseColWidth="10" defaultRowHeight="15" x14ac:dyDescent="0.25"/>
  <cols>
    <col min="1" max="1" width="2.85546875" customWidth="1"/>
    <col min="2" max="2" width="6" customWidth="1"/>
    <col min="3" max="3" width="25.140625" style="9" customWidth="1"/>
    <col min="4" max="4" width="34.7109375" style="2" customWidth="1"/>
    <col min="5" max="5" width="11.42578125" style="10" customWidth="1"/>
    <col min="6" max="6" width="12.7109375" style="4" customWidth="1"/>
    <col min="7" max="7" width="14.85546875" style="3" bestFit="1" customWidth="1"/>
    <col min="8" max="8" width="12.7109375" style="4" customWidth="1"/>
    <col min="9" max="9" width="14.85546875" style="3" bestFit="1" customWidth="1"/>
    <col min="10" max="10" width="12.7109375" style="5" customWidth="1"/>
    <col min="11" max="11" width="14.85546875" style="3" bestFit="1" customWidth="1"/>
    <col min="12" max="12" width="12.7109375" style="4" customWidth="1"/>
    <col min="13" max="13" width="14.85546875" style="3" bestFit="1" customWidth="1"/>
    <col min="14" max="14" width="12.7109375" style="4" customWidth="1"/>
    <col min="15" max="15" width="14.85546875" style="3" bestFit="1" customWidth="1"/>
    <col min="16" max="16" width="12.7109375" style="4" customWidth="1"/>
    <col min="17" max="17" width="14.85546875" style="3" bestFit="1" customWidth="1"/>
    <col min="18" max="18" width="12.7109375" style="4" customWidth="1"/>
    <col min="19" max="19" width="16.42578125" style="3" customWidth="1"/>
    <col min="20" max="20" width="12.7109375" style="4" customWidth="1"/>
    <col min="21" max="21" width="16.140625" style="3" customWidth="1"/>
    <col min="22" max="22" width="12.7109375" style="4" customWidth="1"/>
    <col min="23" max="23" width="14.5703125" style="3" bestFit="1" customWidth="1"/>
    <col min="24" max="24" width="12.7109375" style="4" customWidth="1"/>
    <col min="25" max="25" width="12.7109375" style="3" customWidth="1"/>
    <col min="26" max="26" width="12.7109375" style="4" customWidth="1"/>
    <col min="27" max="27" width="12.7109375" style="3" customWidth="1"/>
    <col min="28" max="28" width="12.7109375" style="4" customWidth="1"/>
    <col min="29" max="29" width="12.7109375" style="3" customWidth="1"/>
    <col min="30" max="30" width="13.42578125" customWidth="1"/>
    <col min="31" max="31" width="15.28515625" customWidth="1"/>
    <col min="32" max="32" width="16.7109375" bestFit="1" customWidth="1"/>
    <col min="33" max="33" width="14" bestFit="1" customWidth="1"/>
    <col min="34" max="35" width="13" style="3" bestFit="1" customWidth="1"/>
    <col min="36" max="36" width="12" style="3" bestFit="1" customWidth="1"/>
    <col min="37" max="37" width="17.85546875" bestFit="1" customWidth="1"/>
    <col min="39" max="39" width="16" customWidth="1"/>
    <col min="40" max="41" width="13" bestFit="1" customWidth="1"/>
  </cols>
  <sheetData>
    <row r="1" spans="2:37" x14ac:dyDescent="0.25">
      <c r="D1" s="4"/>
      <c r="E1" s="9"/>
      <c r="F1"/>
      <c r="G1"/>
      <c r="H1"/>
    </row>
    <row r="2" spans="2:37" x14ac:dyDescent="0.25">
      <c r="D2" s="4"/>
      <c r="E2" s="9"/>
      <c r="F2"/>
      <c r="G2"/>
      <c r="H2"/>
    </row>
    <row r="3" spans="2:37" x14ac:dyDescent="0.25">
      <c r="D3" s="4"/>
      <c r="E3" s="9"/>
      <c r="F3"/>
      <c r="G3"/>
      <c r="H3"/>
    </row>
    <row r="4" spans="2:37" x14ac:dyDescent="0.25">
      <c r="D4" s="4"/>
      <c r="E4" s="9"/>
      <c r="F4"/>
      <c r="G4"/>
      <c r="H4"/>
    </row>
    <row r="5" spans="2:37" x14ac:dyDescent="0.25">
      <c r="D5" s="4"/>
      <c r="E5" s="9"/>
      <c r="F5"/>
      <c r="G5"/>
      <c r="H5"/>
    </row>
    <row r="6" spans="2:37" x14ac:dyDescent="0.25">
      <c r="D6" s="4"/>
      <c r="E6" s="9"/>
      <c r="F6"/>
      <c r="G6"/>
      <c r="H6"/>
    </row>
    <row r="7" spans="2:37" ht="26.25" x14ac:dyDescent="0.25">
      <c r="B7" s="451" t="s">
        <v>28</v>
      </c>
      <c r="C7" s="451"/>
      <c r="D7" s="451"/>
      <c r="E7" s="9"/>
      <c r="F7"/>
      <c r="G7"/>
      <c r="H7"/>
    </row>
    <row r="8" spans="2:37" ht="18.75" customHeight="1" x14ac:dyDescent="0.25">
      <c r="B8" s="457" t="s">
        <v>29</v>
      </c>
      <c r="C8" s="457"/>
      <c r="D8" s="457"/>
      <c r="E8" s="457"/>
      <c r="F8" s="457"/>
      <c r="G8" s="27"/>
      <c r="H8" s="27"/>
    </row>
    <row r="9" spans="2:37" ht="23.25" customHeight="1" x14ac:dyDescent="0.25">
      <c r="B9" s="456" t="s">
        <v>30</v>
      </c>
      <c r="C9" s="456"/>
      <c r="D9" s="456"/>
      <c r="E9" s="456"/>
      <c r="F9" s="456"/>
      <c r="G9"/>
      <c r="H9"/>
    </row>
    <row r="10" spans="2:37" ht="18.75" customHeight="1" x14ac:dyDescent="0.25">
      <c r="B10" s="455" t="s">
        <v>33</v>
      </c>
      <c r="C10" s="455"/>
      <c r="D10" s="455"/>
      <c r="E10" s="9"/>
      <c r="F10"/>
      <c r="G10"/>
      <c r="H10"/>
    </row>
    <row r="11" spans="2:37" ht="18.75" customHeight="1" x14ac:dyDescent="0.25">
      <c r="B11" s="455" t="s">
        <v>88</v>
      </c>
      <c r="C11" s="455"/>
      <c r="D11" s="455"/>
      <c r="E11" s="455"/>
      <c r="F11" s="455"/>
      <c r="G11"/>
      <c r="H11"/>
    </row>
    <row r="12" spans="2:37" ht="18.75" customHeight="1" x14ac:dyDescent="0.25">
      <c r="B12" s="458" t="s">
        <v>148</v>
      </c>
      <c r="C12" s="458"/>
      <c r="D12" s="458"/>
      <c r="E12" s="9"/>
      <c r="F12"/>
      <c r="G12"/>
      <c r="H12"/>
    </row>
    <row r="13" spans="2:37" ht="15" customHeight="1" x14ac:dyDescent="0.25">
      <c r="B13" s="1"/>
    </row>
    <row r="14" spans="2:37" ht="15.75" customHeight="1" thickBot="1" x14ac:dyDescent="0.3">
      <c r="B14" s="12"/>
      <c r="C14" s="13"/>
      <c r="D14" s="14"/>
      <c r="E14" s="15"/>
      <c r="F14" s="16"/>
      <c r="G14" s="17"/>
      <c r="H14" s="16"/>
      <c r="I14" s="17"/>
      <c r="J14" s="18"/>
      <c r="K14" s="17"/>
      <c r="L14" s="16"/>
      <c r="M14" s="17"/>
      <c r="N14" s="16"/>
      <c r="O14" s="17"/>
      <c r="P14" s="16"/>
      <c r="Q14" s="17"/>
      <c r="R14" s="16"/>
      <c r="S14" s="17"/>
      <c r="T14" s="16"/>
      <c r="U14" s="17"/>
      <c r="V14" s="16"/>
      <c r="W14" s="17"/>
      <c r="X14" s="16"/>
      <c r="Y14" s="17"/>
      <c r="Z14" s="16"/>
      <c r="AA14" s="17"/>
      <c r="AB14" s="16"/>
      <c r="AC14" s="17"/>
      <c r="AD14" s="12"/>
      <c r="AE14" s="12"/>
      <c r="AF14" s="12"/>
      <c r="AG14" s="12"/>
      <c r="AH14" s="17"/>
      <c r="AI14" s="17"/>
      <c r="AJ14" s="17"/>
      <c r="AK14" s="12"/>
    </row>
    <row r="15" spans="2:37" s="6" customFormat="1" ht="35.1" customHeight="1" x14ac:dyDescent="0.25">
      <c r="B15" s="459" t="s">
        <v>0</v>
      </c>
      <c r="C15" s="450" t="s">
        <v>1</v>
      </c>
      <c r="D15" s="463" t="s">
        <v>2</v>
      </c>
      <c r="E15" s="452" t="s">
        <v>3</v>
      </c>
      <c r="F15" s="466" t="s">
        <v>4</v>
      </c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8"/>
      <c r="AD15" s="450" t="s">
        <v>5</v>
      </c>
      <c r="AE15" s="450"/>
      <c r="AF15" s="450"/>
      <c r="AG15" s="450"/>
      <c r="AH15" s="450"/>
      <c r="AI15" s="450"/>
      <c r="AJ15" s="450"/>
      <c r="AK15" s="444" t="s">
        <v>6</v>
      </c>
    </row>
    <row r="16" spans="2:37" s="6" customFormat="1" ht="35.1" customHeight="1" x14ac:dyDescent="0.25">
      <c r="B16" s="460"/>
      <c r="C16" s="437"/>
      <c r="D16" s="464"/>
      <c r="E16" s="453"/>
      <c r="F16" s="469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1"/>
      <c r="AD16" s="447" t="s">
        <v>7</v>
      </c>
      <c r="AE16" s="447"/>
      <c r="AF16" s="447" t="s">
        <v>8</v>
      </c>
      <c r="AG16" s="447"/>
      <c r="AH16" s="448" t="s">
        <v>9</v>
      </c>
      <c r="AI16" s="448" t="s">
        <v>10</v>
      </c>
      <c r="AJ16" s="448" t="s">
        <v>11</v>
      </c>
      <c r="AK16" s="445"/>
    </row>
    <row r="17" spans="2:37" s="6" customFormat="1" ht="35.1" customHeight="1" x14ac:dyDescent="0.25">
      <c r="B17" s="460"/>
      <c r="C17" s="437"/>
      <c r="D17" s="464"/>
      <c r="E17" s="453"/>
      <c r="F17" s="437" t="s">
        <v>12</v>
      </c>
      <c r="G17" s="437"/>
      <c r="H17" s="437" t="s">
        <v>13</v>
      </c>
      <c r="I17" s="437"/>
      <c r="J17" s="437" t="s">
        <v>14</v>
      </c>
      <c r="K17" s="437"/>
      <c r="L17" s="437" t="s">
        <v>15</v>
      </c>
      <c r="M17" s="437"/>
      <c r="N17" s="442" t="s">
        <v>16</v>
      </c>
      <c r="O17" s="443"/>
      <c r="P17" s="442" t="s">
        <v>17</v>
      </c>
      <c r="Q17" s="443"/>
      <c r="R17" s="442" t="s">
        <v>18</v>
      </c>
      <c r="S17" s="443"/>
      <c r="T17" s="437" t="s">
        <v>19</v>
      </c>
      <c r="U17" s="437"/>
      <c r="V17" s="437" t="s">
        <v>20</v>
      </c>
      <c r="W17" s="437"/>
      <c r="X17" s="437" t="s">
        <v>21</v>
      </c>
      <c r="Y17" s="437"/>
      <c r="Z17" s="437" t="s">
        <v>22</v>
      </c>
      <c r="AA17" s="437"/>
      <c r="AB17" s="437" t="s">
        <v>23</v>
      </c>
      <c r="AC17" s="437"/>
      <c r="AD17" s="437" t="s">
        <v>24</v>
      </c>
      <c r="AE17" s="437" t="s">
        <v>25</v>
      </c>
      <c r="AF17" s="437" t="s">
        <v>24</v>
      </c>
      <c r="AG17" s="437" t="s">
        <v>25</v>
      </c>
      <c r="AH17" s="448"/>
      <c r="AI17" s="448"/>
      <c r="AJ17" s="448"/>
      <c r="AK17" s="445"/>
    </row>
    <row r="18" spans="2:37" s="6" customFormat="1" ht="45" customHeight="1" thickBot="1" x14ac:dyDescent="0.3">
      <c r="B18" s="461"/>
      <c r="C18" s="462"/>
      <c r="D18" s="465"/>
      <c r="E18" s="454"/>
      <c r="F18" s="8" t="s">
        <v>26</v>
      </c>
      <c r="G18" s="28" t="s">
        <v>6</v>
      </c>
      <c r="H18" s="8" t="s">
        <v>26</v>
      </c>
      <c r="I18" s="28" t="s">
        <v>6</v>
      </c>
      <c r="J18" s="7" t="s">
        <v>26</v>
      </c>
      <c r="K18" s="28" t="s">
        <v>6</v>
      </c>
      <c r="L18" s="8" t="s">
        <v>26</v>
      </c>
      <c r="M18" s="28" t="s">
        <v>6</v>
      </c>
      <c r="N18" s="8" t="s">
        <v>26</v>
      </c>
      <c r="O18" s="28" t="s">
        <v>6</v>
      </c>
      <c r="P18" s="8" t="s">
        <v>26</v>
      </c>
      <c r="Q18" s="28" t="s">
        <v>6</v>
      </c>
      <c r="R18" s="8" t="s">
        <v>26</v>
      </c>
      <c r="S18" s="28" t="s">
        <v>6</v>
      </c>
      <c r="T18" s="8" t="s">
        <v>26</v>
      </c>
      <c r="U18" s="28" t="s">
        <v>6</v>
      </c>
      <c r="V18" s="8" t="s">
        <v>26</v>
      </c>
      <c r="W18" s="28" t="s">
        <v>6</v>
      </c>
      <c r="X18" s="8" t="s">
        <v>26</v>
      </c>
      <c r="Y18" s="28" t="s">
        <v>6</v>
      </c>
      <c r="Z18" s="8" t="s">
        <v>26</v>
      </c>
      <c r="AA18" s="28" t="s">
        <v>6</v>
      </c>
      <c r="AB18" s="8" t="s">
        <v>26</v>
      </c>
      <c r="AC18" s="28" t="s">
        <v>6</v>
      </c>
      <c r="AD18" s="462"/>
      <c r="AE18" s="462"/>
      <c r="AF18" s="462"/>
      <c r="AG18" s="462"/>
      <c r="AH18" s="449"/>
      <c r="AI18" s="449"/>
      <c r="AJ18" s="449"/>
      <c r="AK18" s="446"/>
    </row>
    <row r="19" spans="2:37" s="6" customFormat="1" x14ac:dyDescent="0.25">
      <c r="B19" s="438" t="s">
        <v>87</v>
      </c>
      <c r="C19" s="439"/>
      <c r="D19" s="439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1"/>
    </row>
    <row r="20" spans="2:37" s="35" customFormat="1" ht="15" customHeight="1" x14ac:dyDescent="0.25">
      <c r="B20" s="30">
        <v>1</v>
      </c>
      <c r="C20" s="431" t="s">
        <v>34</v>
      </c>
      <c r="D20" s="31" t="str">
        <f>'REPRO SEPTIEMBRE'!C25</f>
        <v>AUXILIAR MISCELÁNEO</v>
      </c>
      <c r="E20" s="45">
        <v>71.400000000000006</v>
      </c>
      <c r="F20" s="33">
        <f>'REPRO SEPTIEMBRE'!E25</f>
        <v>9</v>
      </c>
      <c r="G20" s="32">
        <f>'REPRO SEPTIEMBRE'!G25</f>
        <v>19920.600000000002</v>
      </c>
      <c r="H20" s="33">
        <f>'REPRO SEPTIEMBRE'!E25</f>
        <v>9</v>
      </c>
      <c r="I20" s="32">
        <f>'REPRO SEPTIEMBRE'!H25</f>
        <v>17992.8</v>
      </c>
      <c r="J20" s="412">
        <f>'REPRO SEPTIEMBRE'!E25</f>
        <v>9</v>
      </c>
      <c r="K20" s="32">
        <f>'REPRO SEPTIEMBRE'!I25</f>
        <v>19920.600000000002</v>
      </c>
      <c r="L20" s="39">
        <f>'REPRO SEPTIEMBRE'!E25</f>
        <v>9</v>
      </c>
      <c r="M20" s="32">
        <f>'REPRO SEPTIEMBRE'!J25</f>
        <v>19278</v>
      </c>
      <c r="N20" s="33">
        <f>'REPRO SEPTIEMBRE'!E25</f>
        <v>9</v>
      </c>
      <c r="O20" s="32">
        <f>'REPRO SEPTIEMBRE'!K25</f>
        <v>19920.600000000002</v>
      </c>
      <c r="P20" s="33">
        <f>'REPRO SEPTIEMBRE'!E25</f>
        <v>9</v>
      </c>
      <c r="Q20" s="32">
        <f>'REPRO SEPTIEMBRE'!L25</f>
        <v>19278</v>
      </c>
      <c r="R20" s="33">
        <f>'REPRO SEPTIEMBRE'!E25</f>
        <v>9</v>
      </c>
      <c r="S20" s="32">
        <f>'REPRO SEPTIEMBRE'!M25</f>
        <v>19920.600000000002</v>
      </c>
      <c r="T20" s="47">
        <f>'REPRO SEPTIEMBRE'!E25</f>
        <v>9</v>
      </c>
      <c r="U20" s="61">
        <f>'REPRO SEPTIEMBRE'!O25</f>
        <v>0</v>
      </c>
      <c r="V20" s="33">
        <v>0</v>
      </c>
      <c r="W20" s="32">
        <v>0</v>
      </c>
      <c r="X20" s="33">
        <v>0</v>
      </c>
      <c r="Y20" s="32">
        <v>0</v>
      </c>
      <c r="Z20" s="33">
        <v>0</v>
      </c>
      <c r="AA20" s="32">
        <v>0</v>
      </c>
      <c r="AB20" s="33">
        <v>0</v>
      </c>
      <c r="AC20" s="32">
        <v>0</v>
      </c>
      <c r="AD20" s="32">
        <f t="shared" ref="AD20:AD498" si="0">+AE20*12</f>
        <v>0</v>
      </c>
      <c r="AE20" s="32">
        <v>0</v>
      </c>
      <c r="AF20" s="32">
        <f>+AG20*12</f>
        <v>190080</v>
      </c>
      <c r="AG20" s="32">
        <f>1760*T20</f>
        <v>15840</v>
      </c>
      <c r="AH20" s="32">
        <v>0</v>
      </c>
      <c r="AI20" s="32">
        <v>0</v>
      </c>
      <c r="AJ20" s="32">
        <v>0</v>
      </c>
      <c r="AK20" s="34">
        <f t="shared" ref="AK20:AK499" si="1">+G20+I20+K20+M20+O20+Q20+S20+U20+W20+Y20+AA20+AC20+AE20+AG20</f>
        <v>152071.20000000001</v>
      </c>
    </row>
    <row r="21" spans="2:37" s="6" customFormat="1" x14ac:dyDescent="0.25">
      <c r="B21" s="36">
        <v>2</v>
      </c>
      <c r="C21" s="432"/>
      <c r="D21" s="31" t="str">
        <f>'REPRO SEPTIEMBRE'!C26</f>
        <v>AUXILIAR MISCELÁNEO</v>
      </c>
      <c r="E21" s="45">
        <v>71.400000000000006</v>
      </c>
      <c r="F21" s="33">
        <f>'REPRO SEPTIEMBRE'!E26</f>
        <v>1</v>
      </c>
      <c r="G21" s="32">
        <f>'REPRO SEPTIEMBRE'!G26</f>
        <v>2213.4</v>
      </c>
      <c r="H21" s="33">
        <f>'REPRO SEPTIEMBRE'!E26</f>
        <v>1</v>
      </c>
      <c r="I21" s="32">
        <f>'REPRO SEPTIEMBRE'!H26</f>
        <v>1999.2000000000003</v>
      </c>
      <c r="J21" s="412">
        <f>'REPRO SEPTIEMBRE'!E26</f>
        <v>1</v>
      </c>
      <c r="K21" s="32">
        <f>'REPRO SEPTIEMBRE'!I26</f>
        <v>2213.4</v>
      </c>
      <c r="L21" s="39">
        <f>'REPRO SEPTIEMBRE'!E26</f>
        <v>1</v>
      </c>
      <c r="M21" s="32">
        <f>'REPRO SEPTIEMBRE'!J26</f>
        <v>2142</v>
      </c>
      <c r="N21" s="33">
        <f>'REPRO SEPTIEMBRE'!E26</f>
        <v>1</v>
      </c>
      <c r="O21" s="32">
        <f>'REPRO SEPTIEMBRE'!K26</f>
        <v>2213.4</v>
      </c>
      <c r="P21" s="33">
        <f>'REPRO SEPTIEMBRE'!E26</f>
        <v>1</v>
      </c>
      <c r="Q21" s="32">
        <f>'REPRO SEPTIEMBRE'!L26</f>
        <v>2142</v>
      </c>
      <c r="R21" s="33">
        <f>'REPRO SEPTIEMBRE'!E26</f>
        <v>1</v>
      </c>
      <c r="S21" s="32">
        <f>'REPRO SEPTIEMBRE'!M26</f>
        <v>0</v>
      </c>
      <c r="T21" s="47">
        <f>'REPRO SEPTIEMBRE'!E26</f>
        <v>1</v>
      </c>
      <c r="U21" s="61">
        <f>'REPRO SEPTIEMBRE'!O26</f>
        <v>0</v>
      </c>
      <c r="V21" s="33">
        <v>0</v>
      </c>
      <c r="W21" s="32">
        <v>0</v>
      </c>
      <c r="X21" s="33">
        <v>0</v>
      </c>
      <c r="Y21" s="32">
        <v>0</v>
      </c>
      <c r="Z21" s="33">
        <v>0</v>
      </c>
      <c r="AA21" s="32">
        <v>0</v>
      </c>
      <c r="AB21" s="39">
        <v>0</v>
      </c>
      <c r="AC21" s="32">
        <v>0</v>
      </c>
      <c r="AD21" s="32">
        <f t="shared" si="0"/>
        <v>0</v>
      </c>
      <c r="AE21" s="32">
        <v>0</v>
      </c>
      <c r="AF21" s="32">
        <f t="shared" ref="AF21:AF500" si="2">+AG21*12</f>
        <v>21120</v>
      </c>
      <c r="AG21" s="32">
        <f t="shared" ref="AG21:AG497" si="3">1760*T21</f>
        <v>1760</v>
      </c>
      <c r="AH21" s="32">
        <v>0</v>
      </c>
      <c r="AI21" s="32">
        <v>0</v>
      </c>
      <c r="AJ21" s="32">
        <v>0</v>
      </c>
      <c r="AK21" s="34">
        <f t="shared" si="1"/>
        <v>14683.4</v>
      </c>
    </row>
    <row r="22" spans="2:37" s="6" customFormat="1" x14ac:dyDescent="0.25">
      <c r="B22" s="36">
        <v>3</v>
      </c>
      <c r="C22" s="432"/>
      <c r="D22" s="31" t="str">
        <f>'REPRO SEPTIEMBRE'!C27</f>
        <v>AUXILIAR MISCELÁNEO</v>
      </c>
      <c r="E22" s="45">
        <v>71.400000000000006</v>
      </c>
      <c r="F22" s="33">
        <f>'REPRO SEPTIEMBRE'!E27</f>
        <v>1</v>
      </c>
      <c r="G22" s="32">
        <f>'REPRO SEPTIEMBRE'!G27</f>
        <v>0</v>
      </c>
      <c r="H22" s="33">
        <f>'REPRO SEPTIEMBRE'!E27</f>
        <v>1</v>
      </c>
      <c r="I22" s="32">
        <f>'REPRO SEPTIEMBRE'!H27</f>
        <v>0</v>
      </c>
      <c r="J22" s="412">
        <f>'REPRO SEPTIEMBRE'!E27</f>
        <v>1</v>
      </c>
      <c r="K22" s="32">
        <f>'REPRO SEPTIEMBRE'!I27</f>
        <v>0</v>
      </c>
      <c r="L22" s="39">
        <f>'REPRO SEPTIEMBRE'!E27</f>
        <v>1</v>
      </c>
      <c r="M22" s="32">
        <f>'REPRO SEPTIEMBRE'!J27</f>
        <v>0</v>
      </c>
      <c r="N22" s="33">
        <f>'REPRO SEPTIEMBRE'!E27</f>
        <v>1</v>
      </c>
      <c r="O22" s="32">
        <f>'REPRO SEPTIEMBRE'!K27</f>
        <v>0</v>
      </c>
      <c r="P22" s="33">
        <f>'REPRO SEPTIEMBRE'!E27</f>
        <v>1</v>
      </c>
      <c r="Q22" s="32">
        <f>'REPRO SEPTIEMBRE'!L27</f>
        <v>0</v>
      </c>
      <c r="R22" s="33">
        <f>'REPRO SEPTIEMBRE'!E27</f>
        <v>1</v>
      </c>
      <c r="S22" s="32">
        <f>'REPRO SEPTIEMBRE'!M27</f>
        <v>0</v>
      </c>
      <c r="T22" s="47">
        <f>'REPRO SEPTIEMBRE'!E27</f>
        <v>1</v>
      </c>
      <c r="U22" s="61">
        <f>'REPRO SEPTIEMBRE'!O27</f>
        <v>0</v>
      </c>
      <c r="V22" s="33">
        <v>0</v>
      </c>
      <c r="W22" s="32">
        <v>0</v>
      </c>
      <c r="X22" s="33">
        <v>0</v>
      </c>
      <c r="Y22" s="32">
        <v>0</v>
      </c>
      <c r="Z22" s="33">
        <v>0</v>
      </c>
      <c r="AA22" s="32">
        <v>0</v>
      </c>
      <c r="AB22" s="39">
        <v>0</v>
      </c>
      <c r="AC22" s="32">
        <v>0</v>
      </c>
      <c r="AD22" s="32">
        <f t="shared" si="0"/>
        <v>0</v>
      </c>
      <c r="AE22" s="32">
        <v>0</v>
      </c>
      <c r="AF22" s="32">
        <f t="shared" si="2"/>
        <v>21120</v>
      </c>
      <c r="AG22" s="32">
        <f t="shared" si="3"/>
        <v>1760</v>
      </c>
      <c r="AH22" s="32">
        <v>0</v>
      </c>
      <c r="AI22" s="32">
        <v>0</v>
      </c>
      <c r="AJ22" s="32">
        <v>0</v>
      </c>
      <c r="AK22" s="34">
        <f t="shared" si="1"/>
        <v>1760</v>
      </c>
    </row>
    <row r="23" spans="2:37" s="6" customFormat="1" x14ac:dyDescent="0.25">
      <c r="B23" s="36">
        <v>4</v>
      </c>
      <c r="C23" s="432"/>
      <c r="D23" s="31" t="str">
        <f>'REPRO SEPTIEMBRE'!C28</f>
        <v>AUXILIAR MISCELÁNEO</v>
      </c>
      <c r="E23" s="45">
        <v>71.400000000000006</v>
      </c>
      <c r="F23" s="33">
        <f>'REPRO SEPTIEMBRE'!E28</f>
        <v>1</v>
      </c>
      <c r="G23" s="32">
        <f>'REPRO SEPTIEMBRE'!G28</f>
        <v>0</v>
      </c>
      <c r="H23" s="33">
        <f>'REPRO SEPTIEMBRE'!E28</f>
        <v>1</v>
      </c>
      <c r="I23" s="32">
        <f>'REPRO SEPTIEMBRE'!H28</f>
        <v>0</v>
      </c>
      <c r="J23" s="412">
        <f>'REPRO SEPTIEMBRE'!E28</f>
        <v>1</v>
      </c>
      <c r="K23" s="32">
        <f>'REPRO SEPTIEMBRE'!I28</f>
        <v>4641</v>
      </c>
      <c r="L23" s="39">
        <f>'REPRO SEPTIEMBRE'!E28</f>
        <v>1</v>
      </c>
      <c r="M23" s="32">
        <f>'REPRO SEPTIEMBRE'!J28</f>
        <v>2142</v>
      </c>
      <c r="N23" s="33">
        <f>'REPRO SEPTIEMBRE'!E28</f>
        <v>1</v>
      </c>
      <c r="O23" s="32">
        <f>'REPRO SEPTIEMBRE'!K28</f>
        <v>2213.4</v>
      </c>
      <c r="P23" s="33">
        <f>'REPRO SEPTIEMBRE'!E28</f>
        <v>1</v>
      </c>
      <c r="Q23" s="32">
        <f>'REPRO SEPTIEMBRE'!L28</f>
        <v>2142</v>
      </c>
      <c r="R23" s="33">
        <f>'REPRO SEPTIEMBRE'!E28</f>
        <v>1</v>
      </c>
      <c r="S23" s="32">
        <f>'REPRO SEPTIEMBRE'!M28</f>
        <v>2213.4</v>
      </c>
      <c r="T23" s="47">
        <f>'REPRO SEPTIEMBRE'!E28</f>
        <v>1</v>
      </c>
      <c r="U23" s="61">
        <f>'REPRO SEPTIEMBRE'!O28</f>
        <v>0</v>
      </c>
      <c r="V23" s="33">
        <v>0</v>
      </c>
      <c r="W23" s="32">
        <v>0</v>
      </c>
      <c r="X23" s="33">
        <v>0</v>
      </c>
      <c r="Y23" s="32">
        <v>0</v>
      </c>
      <c r="Z23" s="33">
        <v>0</v>
      </c>
      <c r="AA23" s="32">
        <v>0</v>
      </c>
      <c r="AB23" s="39">
        <v>0</v>
      </c>
      <c r="AC23" s="32">
        <v>0</v>
      </c>
      <c r="AD23" s="32">
        <f t="shared" si="0"/>
        <v>0</v>
      </c>
      <c r="AE23" s="32">
        <v>0</v>
      </c>
      <c r="AF23" s="32">
        <f t="shared" si="2"/>
        <v>21120</v>
      </c>
      <c r="AG23" s="32">
        <f t="shared" si="3"/>
        <v>1760</v>
      </c>
      <c r="AH23" s="32">
        <v>0</v>
      </c>
      <c r="AI23" s="32">
        <v>0</v>
      </c>
      <c r="AJ23" s="32">
        <v>0</v>
      </c>
      <c r="AK23" s="34">
        <f t="shared" si="1"/>
        <v>15111.8</v>
      </c>
    </row>
    <row r="24" spans="2:37" s="6" customFormat="1" x14ac:dyDescent="0.25">
      <c r="B24" s="30">
        <v>5</v>
      </c>
      <c r="C24" s="432"/>
      <c r="D24" s="31" t="str">
        <f>'REPRO SEPTIEMBRE'!C29</f>
        <v>JARDINERO II</v>
      </c>
      <c r="E24" s="45">
        <v>72.540000000000006</v>
      </c>
      <c r="F24" s="33">
        <f>'REPRO SEPTIEMBRE'!E29</f>
        <v>1</v>
      </c>
      <c r="G24" s="32">
        <f>'REPRO SEPTIEMBRE'!G29</f>
        <v>2248.7400000000002</v>
      </c>
      <c r="H24" s="33">
        <f>'REPRO SEPTIEMBRE'!E29</f>
        <v>1</v>
      </c>
      <c r="I24" s="32">
        <f>'REPRO SEPTIEMBRE'!H29</f>
        <v>2031.1200000000001</v>
      </c>
      <c r="J24" s="412">
        <f>'REPRO SEPTIEMBRE'!E29</f>
        <v>1</v>
      </c>
      <c r="K24" s="32">
        <f>'REPRO SEPTIEMBRE'!I29</f>
        <v>2248.7400000000002</v>
      </c>
      <c r="L24" s="39">
        <f>'REPRO SEPTIEMBRE'!E29</f>
        <v>1</v>
      </c>
      <c r="M24" s="32">
        <f>'REPRO SEPTIEMBRE'!J29</f>
        <v>2176.2000000000003</v>
      </c>
      <c r="N24" s="33">
        <f>'REPRO SEPTIEMBRE'!E29</f>
        <v>1</v>
      </c>
      <c r="O24" s="32">
        <f>'REPRO SEPTIEMBRE'!K29</f>
        <v>2248.7400000000002</v>
      </c>
      <c r="P24" s="33">
        <f>'REPRO SEPTIEMBRE'!E29</f>
        <v>1</v>
      </c>
      <c r="Q24" s="32">
        <f>'REPRO SEPTIEMBRE'!L29</f>
        <v>2176.2000000000003</v>
      </c>
      <c r="R24" s="33">
        <f>'REPRO SEPTIEMBRE'!E29</f>
        <v>1</v>
      </c>
      <c r="S24" s="32">
        <f>'REPRO SEPTIEMBRE'!M29</f>
        <v>2248.7400000000002</v>
      </c>
      <c r="T24" s="47">
        <f>'REPRO SEPTIEMBRE'!E29</f>
        <v>1</v>
      </c>
      <c r="U24" s="61">
        <f>'REPRO SEPTIEMBRE'!O29</f>
        <v>0</v>
      </c>
      <c r="V24" s="33">
        <v>0</v>
      </c>
      <c r="W24" s="32">
        <v>0</v>
      </c>
      <c r="X24" s="33">
        <v>0</v>
      </c>
      <c r="Y24" s="32">
        <v>0</v>
      </c>
      <c r="Z24" s="33">
        <v>0</v>
      </c>
      <c r="AA24" s="32">
        <v>0</v>
      </c>
      <c r="AB24" s="39">
        <v>0</v>
      </c>
      <c r="AC24" s="32">
        <v>0</v>
      </c>
      <c r="AD24" s="32">
        <f t="shared" ref="AD24" si="4">+AE24*12</f>
        <v>0</v>
      </c>
      <c r="AE24" s="32">
        <v>0</v>
      </c>
      <c r="AF24" s="32">
        <f t="shared" ref="AF24" si="5">+AG24*12</f>
        <v>21120</v>
      </c>
      <c r="AG24" s="32">
        <f t="shared" ref="AG24" si="6">1760*T24</f>
        <v>1760</v>
      </c>
      <c r="AH24" s="32">
        <v>0</v>
      </c>
      <c r="AI24" s="32">
        <v>0</v>
      </c>
      <c r="AJ24" s="32">
        <v>0</v>
      </c>
      <c r="AK24" s="34">
        <f t="shared" ref="AK24" si="7">+G24+I24+K24+M24+O24+Q24+S24+U24+W24+Y24+AA24+AC24+AE24+AG24</f>
        <v>17138.480000000003</v>
      </c>
    </row>
    <row r="25" spans="2:37" s="6" customFormat="1" x14ac:dyDescent="0.25">
      <c r="B25" s="36">
        <v>6</v>
      </c>
      <c r="C25" s="432"/>
      <c r="D25" s="31" t="str">
        <f>'REPRO SEPTIEMBRE'!C30</f>
        <v>TALLERISTA</v>
      </c>
      <c r="E25" s="45">
        <v>80.86</v>
      </c>
      <c r="F25" s="33">
        <f>'REPRO SEPTIEMBRE'!E30</f>
        <v>4</v>
      </c>
      <c r="G25" s="32">
        <f>'REPRO SEPTIEMBRE'!G30</f>
        <v>10026.64</v>
      </c>
      <c r="H25" s="33">
        <f>'REPRO SEPTIEMBRE'!E30</f>
        <v>4</v>
      </c>
      <c r="I25" s="32">
        <f>'REPRO SEPTIEMBRE'!H30</f>
        <v>9056.32</v>
      </c>
      <c r="J25" s="412">
        <f>'REPRO SEPTIEMBRE'!E30</f>
        <v>4</v>
      </c>
      <c r="K25" s="32">
        <f>'REPRO SEPTIEMBRE'!I30</f>
        <v>10026.64</v>
      </c>
      <c r="L25" s="39">
        <f>'REPRO SEPTIEMBRE'!E30</f>
        <v>4</v>
      </c>
      <c r="M25" s="32">
        <f>'REPRO SEPTIEMBRE'!J30</f>
        <v>9703.2000000000007</v>
      </c>
      <c r="N25" s="33">
        <f>'REPRO SEPTIEMBRE'!E30</f>
        <v>4</v>
      </c>
      <c r="O25" s="32">
        <f>'REPRO SEPTIEMBRE'!K30</f>
        <v>10026.64</v>
      </c>
      <c r="P25" s="33">
        <f>'REPRO SEPTIEMBRE'!E30</f>
        <v>4</v>
      </c>
      <c r="Q25" s="32">
        <f>'REPRO SEPTIEMBRE'!L30</f>
        <v>9703.2000000000007</v>
      </c>
      <c r="R25" s="33">
        <f>'REPRO SEPTIEMBRE'!E30</f>
        <v>4</v>
      </c>
      <c r="S25" s="32">
        <f>'REPRO SEPTIEMBRE'!M30</f>
        <v>10026.64</v>
      </c>
      <c r="T25" s="47">
        <f>'REPRO SEPTIEMBRE'!E30</f>
        <v>4</v>
      </c>
      <c r="U25" s="61">
        <f>'REPRO SEPTIEMBRE'!O30</f>
        <v>0</v>
      </c>
      <c r="V25" s="33">
        <v>0</v>
      </c>
      <c r="W25" s="32">
        <v>0</v>
      </c>
      <c r="X25" s="33">
        <v>0</v>
      </c>
      <c r="Y25" s="32">
        <v>0</v>
      </c>
      <c r="Z25" s="33">
        <v>0</v>
      </c>
      <c r="AA25" s="32">
        <v>0</v>
      </c>
      <c r="AB25" s="39">
        <v>0</v>
      </c>
      <c r="AC25" s="32">
        <v>0</v>
      </c>
      <c r="AD25" s="32">
        <f t="shared" si="0"/>
        <v>600</v>
      </c>
      <c r="AE25" s="32">
        <v>50</v>
      </c>
      <c r="AF25" s="32">
        <f t="shared" si="2"/>
        <v>84480</v>
      </c>
      <c r="AG25" s="32">
        <f t="shared" si="3"/>
        <v>7040</v>
      </c>
      <c r="AH25" s="32">
        <v>0</v>
      </c>
      <c r="AI25" s="32">
        <v>0</v>
      </c>
      <c r="AJ25" s="32">
        <v>0</v>
      </c>
      <c r="AK25" s="34">
        <f t="shared" si="1"/>
        <v>75659.28</v>
      </c>
    </row>
    <row r="26" spans="2:37" s="6" customFormat="1" x14ac:dyDescent="0.25">
      <c r="B26" s="36">
        <v>7</v>
      </c>
      <c r="C26" s="432"/>
      <c r="D26" s="31" t="str">
        <f>'REPRO SEPTIEMBRE'!C31</f>
        <v>CONSERJE</v>
      </c>
      <c r="E26" s="45">
        <v>71.400000000000006</v>
      </c>
      <c r="F26" s="33">
        <f>'REPRO SEPTIEMBRE'!E31</f>
        <v>4</v>
      </c>
      <c r="G26" s="32">
        <f>'REPRO SEPTIEMBRE'!G31</f>
        <v>8853.6</v>
      </c>
      <c r="H26" s="33">
        <f>'REPRO SEPTIEMBRE'!E31</f>
        <v>4</v>
      </c>
      <c r="I26" s="32">
        <f>'REPRO SEPTIEMBRE'!H31</f>
        <v>7996.8000000000011</v>
      </c>
      <c r="J26" s="412">
        <f>'REPRO SEPTIEMBRE'!E31</f>
        <v>4</v>
      </c>
      <c r="K26" s="32">
        <f>'REPRO SEPTIEMBRE'!I31</f>
        <v>8853.6</v>
      </c>
      <c r="L26" s="39">
        <f>'REPRO SEPTIEMBRE'!E31</f>
        <v>4</v>
      </c>
      <c r="M26" s="32">
        <f>'REPRO SEPTIEMBRE'!J31</f>
        <v>8568</v>
      </c>
      <c r="N26" s="33">
        <f>'REPRO SEPTIEMBRE'!E31</f>
        <v>4</v>
      </c>
      <c r="O26" s="32">
        <f>'REPRO SEPTIEMBRE'!K31</f>
        <v>8853.6</v>
      </c>
      <c r="P26" s="33">
        <f>'REPRO SEPTIEMBRE'!E31</f>
        <v>4</v>
      </c>
      <c r="Q26" s="32">
        <f>'REPRO SEPTIEMBRE'!L31</f>
        <v>8568</v>
      </c>
      <c r="R26" s="33">
        <f>'REPRO SEPTIEMBRE'!E31</f>
        <v>4</v>
      </c>
      <c r="S26" s="32">
        <f>'REPRO SEPTIEMBRE'!M31</f>
        <v>8853.6</v>
      </c>
      <c r="T26" s="47">
        <f>'REPRO SEPTIEMBRE'!E31</f>
        <v>4</v>
      </c>
      <c r="U26" s="61">
        <f>'REPRO SEPTIEMBRE'!O31</f>
        <v>0</v>
      </c>
      <c r="V26" s="33">
        <v>0</v>
      </c>
      <c r="W26" s="32">
        <v>0</v>
      </c>
      <c r="X26" s="33">
        <v>0</v>
      </c>
      <c r="Y26" s="32">
        <v>0</v>
      </c>
      <c r="Z26" s="33">
        <v>0</v>
      </c>
      <c r="AA26" s="32">
        <v>0</v>
      </c>
      <c r="AB26" s="39">
        <v>0</v>
      </c>
      <c r="AC26" s="32">
        <v>0</v>
      </c>
      <c r="AD26" s="32">
        <f t="shared" si="0"/>
        <v>0</v>
      </c>
      <c r="AE26" s="32">
        <v>0</v>
      </c>
      <c r="AF26" s="32">
        <f t="shared" si="2"/>
        <v>84480</v>
      </c>
      <c r="AG26" s="32">
        <f t="shared" si="3"/>
        <v>7040</v>
      </c>
      <c r="AH26" s="32">
        <v>0</v>
      </c>
      <c r="AI26" s="32">
        <v>0</v>
      </c>
      <c r="AJ26" s="32">
        <v>0</v>
      </c>
      <c r="AK26" s="34">
        <f t="shared" si="1"/>
        <v>67587.199999999997</v>
      </c>
    </row>
    <row r="27" spans="2:37" s="6" customFormat="1" x14ac:dyDescent="0.25">
      <c r="B27" s="36">
        <v>8</v>
      </c>
      <c r="C27" s="432"/>
      <c r="D27" s="31" t="str">
        <f>'REPRO SEPTIEMBRE'!C32</f>
        <v>MAESTRO DE OBRAS</v>
      </c>
      <c r="E27" s="45">
        <v>78.25</v>
      </c>
      <c r="F27" s="33">
        <f>'REPRO SEPTIEMBRE'!E32</f>
        <v>1</v>
      </c>
      <c r="G27" s="32">
        <f>'REPRO SEPTIEMBRE'!G32</f>
        <v>2425.75</v>
      </c>
      <c r="H27" s="33">
        <f>'REPRO SEPTIEMBRE'!E32</f>
        <v>1</v>
      </c>
      <c r="I27" s="32">
        <f>'REPRO SEPTIEMBRE'!H32</f>
        <v>2191</v>
      </c>
      <c r="J27" s="412">
        <f>'REPRO SEPTIEMBRE'!E32</f>
        <v>1</v>
      </c>
      <c r="K27" s="32">
        <f>'REPRO SEPTIEMBRE'!I32</f>
        <v>2425.75</v>
      </c>
      <c r="L27" s="39">
        <f>'REPRO SEPTIEMBRE'!E32</f>
        <v>1</v>
      </c>
      <c r="M27" s="32">
        <f>'REPRO SEPTIEMBRE'!J32</f>
        <v>2347.5</v>
      </c>
      <c r="N27" s="33">
        <f>'REPRO SEPTIEMBRE'!E32</f>
        <v>1</v>
      </c>
      <c r="O27" s="32">
        <f>'REPRO SEPTIEMBRE'!K32</f>
        <v>2425.75</v>
      </c>
      <c r="P27" s="33">
        <f>'REPRO SEPTIEMBRE'!E32</f>
        <v>1</v>
      </c>
      <c r="Q27" s="32">
        <f>'REPRO SEPTIEMBRE'!L32</f>
        <v>2347.5</v>
      </c>
      <c r="R27" s="33">
        <f>'REPRO SEPTIEMBRE'!E32</f>
        <v>1</v>
      </c>
      <c r="S27" s="32">
        <f>'REPRO SEPTIEMBRE'!M32</f>
        <v>2425.75</v>
      </c>
      <c r="T27" s="47">
        <f>'REPRO SEPTIEMBRE'!E32</f>
        <v>1</v>
      </c>
      <c r="U27" s="61">
        <f>'REPRO SEPTIEMBRE'!O32</f>
        <v>0</v>
      </c>
      <c r="V27" s="33">
        <v>0</v>
      </c>
      <c r="W27" s="32">
        <v>0</v>
      </c>
      <c r="X27" s="33">
        <v>0</v>
      </c>
      <c r="Y27" s="32">
        <v>0</v>
      </c>
      <c r="Z27" s="33">
        <v>0</v>
      </c>
      <c r="AA27" s="32">
        <v>0</v>
      </c>
      <c r="AB27" s="39">
        <v>0</v>
      </c>
      <c r="AC27" s="32">
        <v>0</v>
      </c>
      <c r="AD27" s="32">
        <f t="shared" ref="AD27:AD31" si="8">+AE27*12</f>
        <v>900</v>
      </c>
      <c r="AE27" s="32">
        <v>75</v>
      </c>
      <c r="AF27" s="32">
        <f t="shared" ref="AF27:AF31" si="9">+AG27*12</f>
        <v>21120</v>
      </c>
      <c r="AG27" s="32">
        <f t="shared" ref="AG27:AG31" si="10">1760*T27</f>
        <v>1760</v>
      </c>
      <c r="AH27" s="32">
        <v>0</v>
      </c>
      <c r="AI27" s="32">
        <v>0</v>
      </c>
      <c r="AJ27" s="32">
        <v>0</v>
      </c>
      <c r="AK27" s="34">
        <f t="shared" ref="AK27:AK31" si="11">+G27+I27+K27+M27+O27+Q27+S27+U27+W27+Y27+AA27+AC27+AE27+AG27</f>
        <v>18424</v>
      </c>
    </row>
    <row r="28" spans="2:37" s="6" customFormat="1" x14ac:dyDescent="0.25">
      <c r="B28" s="30">
        <v>9</v>
      </c>
      <c r="C28" s="432"/>
      <c r="D28" s="31" t="str">
        <f>'REPRO SEPTIEMBRE'!C33</f>
        <v>MENSAJERO I</v>
      </c>
      <c r="E28" s="45">
        <v>72.540000000000006</v>
      </c>
      <c r="F28" s="33">
        <f>'REPRO SEPTIEMBRE'!E33</f>
        <v>2</v>
      </c>
      <c r="G28" s="32">
        <f>'REPRO SEPTIEMBRE'!G33</f>
        <v>4497.4800000000005</v>
      </c>
      <c r="H28" s="33">
        <f>'REPRO SEPTIEMBRE'!E33</f>
        <v>2</v>
      </c>
      <c r="I28" s="32">
        <f>'REPRO SEPTIEMBRE'!H33</f>
        <v>4062.2400000000002</v>
      </c>
      <c r="J28" s="412">
        <f>'REPRO SEPTIEMBRE'!E33</f>
        <v>2</v>
      </c>
      <c r="K28" s="32">
        <f>'REPRO SEPTIEMBRE'!I33</f>
        <v>4497.4800000000005</v>
      </c>
      <c r="L28" s="39">
        <f>'REPRO SEPTIEMBRE'!E33</f>
        <v>2</v>
      </c>
      <c r="M28" s="32">
        <f>'REPRO SEPTIEMBRE'!J33</f>
        <v>4352.4000000000005</v>
      </c>
      <c r="N28" s="33">
        <f>'REPRO SEPTIEMBRE'!E33</f>
        <v>2</v>
      </c>
      <c r="O28" s="32">
        <f>'REPRO SEPTIEMBRE'!K33</f>
        <v>4497.4800000000005</v>
      </c>
      <c r="P28" s="33">
        <f>'REPRO SEPTIEMBRE'!E33</f>
        <v>2</v>
      </c>
      <c r="Q28" s="32">
        <f>'REPRO SEPTIEMBRE'!L33</f>
        <v>4352.4000000000005</v>
      </c>
      <c r="R28" s="33">
        <f>'REPRO SEPTIEMBRE'!E33</f>
        <v>2</v>
      </c>
      <c r="S28" s="32">
        <f>'REPRO SEPTIEMBRE'!M33</f>
        <v>4497.4800000000005</v>
      </c>
      <c r="T28" s="47">
        <f>'REPRO SEPTIEMBRE'!E33</f>
        <v>2</v>
      </c>
      <c r="U28" s="61">
        <f>'REPRO SEPTIEMBRE'!O33</f>
        <v>0</v>
      </c>
      <c r="V28" s="33">
        <v>0</v>
      </c>
      <c r="W28" s="32">
        <v>0</v>
      </c>
      <c r="X28" s="33">
        <v>0</v>
      </c>
      <c r="Y28" s="32">
        <v>0</v>
      </c>
      <c r="Z28" s="33">
        <v>0</v>
      </c>
      <c r="AA28" s="32">
        <v>0</v>
      </c>
      <c r="AB28" s="39">
        <v>0</v>
      </c>
      <c r="AC28" s="32">
        <v>0</v>
      </c>
      <c r="AD28" s="32">
        <f t="shared" si="8"/>
        <v>0</v>
      </c>
      <c r="AE28" s="32">
        <v>0</v>
      </c>
      <c r="AF28" s="32">
        <f t="shared" si="9"/>
        <v>42240</v>
      </c>
      <c r="AG28" s="32">
        <f t="shared" si="10"/>
        <v>3520</v>
      </c>
      <c r="AH28" s="32">
        <v>0</v>
      </c>
      <c r="AI28" s="32">
        <v>0</v>
      </c>
      <c r="AJ28" s="32">
        <v>0</v>
      </c>
      <c r="AK28" s="34">
        <f t="shared" si="11"/>
        <v>34276.960000000006</v>
      </c>
    </row>
    <row r="29" spans="2:37" s="6" customFormat="1" x14ac:dyDescent="0.25">
      <c r="B29" s="36">
        <v>10</v>
      </c>
      <c r="C29" s="432"/>
      <c r="D29" s="31" t="str">
        <f>'REPRO SEPTIEMBRE'!C34</f>
        <v>MENSAJERO II</v>
      </c>
      <c r="E29" s="45">
        <v>73.59</v>
      </c>
      <c r="F29" s="33">
        <f>'REPRO SEPTIEMBRE'!E34</f>
        <v>1</v>
      </c>
      <c r="G29" s="32">
        <f>'REPRO SEPTIEMBRE'!G34</f>
        <v>2281.29</v>
      </c>
      <c r="H29" s="33">
        <f>'REPRO SEPTIEMBRE'!E34</f>
        <v>1</v>
      </c>
      <c r="I29" s="32">
        <f>'REPRO SEPTIEMBRE'!H34</f>
        <v>2060.52</v>
      </c>
      <c r="J29" s="412">
        <f>'REPRO SEPTIEMBRE'!E34</f>
        <v>1</v>
      </c>
      <c r="K29" s="32">
        <f>'REPRO SEPTIEMBRE'!I34</f>
        <v>2281.29</v>
      </c>
      <c r="L29" s="39">
        <f>'REPRO SEPTIEMBRE'!E34</f>
        <v>1</v>
      </c>
      <c r="M29" s="32">
        <f>'REPRO SEPTIEMBRE'!J34</f>
        <v>2207.7000000000003</v>
      </c>
      <c r="N29" s="33">
        <f>'REPRO SEPTIEMBRE'!E34</f>
        <v>1</v>
      </c>
      <c r="O29" s="32">
        <f>'REPRO SEPTIEMBRE'!K34</f>
        <v>2281.29</v>
      </c>
      <c r="P29" s="33">
        <f>'REPRO SEPTIEMBRE'!E34</f>
        <v>1</v>
      </c>
      <c r="Q29" s="32">
        <f>'REPRO SEPTIEMBRE'!L34</f>
        <v>2207.7000000000003</v>
      </c>
      <c r="R29" s="33">
        <f>'REPRO SEPTIEMBRE'!E34</f>
        <v>1</v>
      </c>
      <c r="S29" s="32">
        <f>'REPRO SEPTIEMBRE'!M34</f>
        <v>2281.29</v>
      </c>
      <c r="T29" s="47">
        <f>'REPRO SEPTIEMBRE'!E34</f>
        <v>1</v>
      </c>
      <c r="U29" s="61">
        <f>'REPRO SEPTIEMBRE'!O34</f>
        <v>0</v>
      </c>
      <c r="V29" s="33">
        <v>0</v>
      </c>
      <c r="W29" s="32">
        <v>0</v>
      </c>
      <c r="X29" s="33">
        <v>0</v>
      </c>
      <c r="Y29" s="32">
        <v>0</v>
      </c>
      <c r="Z29" s="33">
        <v>0</v>
      </c>
      <c r="AA29" s="32">
        <v>0</v>
      </c>
      <c r="AB29" s="39">
        <v>0</v>
      </c>
      <c r="AC29" s="32">
        <v>0</v>
      </c>
      <c r="AD29" s="32">
        <f t="shared" si="8"/>
        <v>0</v>
      </c>
      <c r="AE29" s="32">
        <v>0</v>
      </c>
      <c r="AF29" s="32">
        <f t="shared" si="9"/>
        <v>21120</v>
      </c>
      <c r="AG29" s="32">
        <f t="shared" si="10"/>
        <v>1760</v>
      </c>
      <c r="AH29" s="32">
        <v>0</v>
      </c>
      <c r="AI29" s="32">
        <v>0</v>
      </c>
      <c r="AJ29" s="32">
        <v>0</v>
      </c>
      <c r="AK29" s="34">
        <f t="shared" si="11"/>
        <v>17361.080000000002</v>
      </c>
    </row>
    <row r="30" spans="2:37" s="6" customFormat="1" x14ac:dyDescent="0.25">
      <c r="B30" s="36">
        <v>11</v>
      </c>
      <c r="C30" s="432"/>
      <c r="D30" s="31" t="str">
        <f>'REPRO SEPTIEMBRE'!C35</f>
        <v>PEÓN VIGILANTE V</v>
      </c>
      <c r="E30" s="45">
        <v>75.64</v>
      </c>
      <c r="F30" s="33">
        <f>'REPRO SEPTIEMBRE'!E35</f>
        <v>5</v>
      </c>
      <c r="G30" s="32">
        <f>'REPRO SEPTIEMBRE'!G35</f>
        <v>11724.199999999999</v>
      </c>
      <c r="H30" s="33">
        <f>'REPRO SEPTIEMBRE'!E35</f>
        <v>5</v>
      </c>
      <c r="I30" s="32">
        <f>'REPRO SEPTIEMBRE'!H35</f>
        <v>10589.6</v>
      </c>
      <c r="J30" s="412">
        <f>'REPRO SEPTIEMBRE'!E35</f>
        <v>5</v>
      </c>
      <c r="K30" s="32">
        <f>'REPRO SEPTIEMBRE'!I35</f>
        <v>11724.199999999999</v>
      </c>
      <c r="L30" s="39">
        <f>'REPRO SEPTIEMBRE'!E35</f>
        <v>5</v>
      </c>
      <c r="M30" s="32">
        <f>'REPRO SEPTIEMBRE'!J35</f>
        <v>11346</v>
      </c>
      <c r="N30" s="33">
        <f>'REPRO SEPTIEMBRE'!E35</f>
        <v>5</v>
      </c>
      <c r="O30" s="32">
        <f>'REPRO SEPTIEMBRE'!K35</f>
        <v>11724.199999999999</v>
      </c>
      <c r="P30" s="33">
        <f>'REPRO SEPTIEMBRE'!E35</f>
        <v>5</v>
      </c>
      <c r="Q30" s="32">
        <f>'REPRO SEPTIEMBRE'!L35</f>
        <v>11346</v>
      </c>
      <c r="R30" s="33">
        <f>'REPRO SEPTIEMBRE'!E35</f>
        <v>5</v>
      </c>
      <c r="S30" s="32">
        <f>'REPRO SEPTIEMBRE'!M35</f>
        <v>11724.199999999999</v>
      </c>
      <c r="T30" s="47">
        <f>'REPRO SEPTIEMBRE'!E35</f>
        <v>5</v>
      </c>
      <c r="U30" s="61">
        <f>'REPRO SEPTIEMBRE'!O35</f>
        <v>0</v>
      </c>
      <c r="V30" s="33">
        <v>0</v>
      </c>
      <c r="W30" s="32">
        <v>0</v>
      </c>
      <c r="X30" s="33">
        <v>0</v>
      </c>
      <c r="Y30" s="32">
        <v>0</v>
      </c>
      <c r="Z30" s="33">
        <v>0</v>
      </c>
      <c r="AA30" s="32">
        <v>0</v>
      </c>
      <c r="AB30" s="39">
        <v>0</v>
      </c>
      <c r="AC30" s="32">
        <v>0</v>
      </c>
      <c r="AD30" s="32">
        <f t="shared" si="8"/>
        <v>3300</v>
      </c>
      <c r="AE30" s="32">
        <v>275</v>
      </c>
      <c r="AF30" s="32">
        <f t="shared" si="9"/>
        <v>105600</v>
      </c>
      <c r="AG30" s="32">
        <f t="shared" si="10"/>
        <v>8800</v>
      </c>
      <c r="AH30" s="32">
        <v>0</v>
      </c>
      <c r="AI30" s="32">
        <v>0</v>
      </c>
      <c r="AJ30" s="32">
        <v>0</v>
      </c>
      <c r="AK30" s="34">
        <f t="shared" si="11"/>
        <v>89253.4</v>
      </c>
    </row>
    <row r="31" spans="2:37" s="6" customFormat="1" x14ac:dyDescent="0.25">
      <c r="B31" s="36">
        <v>12</v>
      </c>
      <c r="C31" s="432"/>
      <c r="D31" s="31" t="str">
        <f>'REPRO SEPTIEMBRE'!C36</f>
        <v>PILOTO I DE VEHÍCULOS LIVIANOS</v>
      </c>
      <c r="E31" s="45">
        <v>75.64</v>
      </c>
      <c r="F31" s="33">
        <f>'REPRO SEPTIEMBRE'!E36</f>
        <v>2</v>
      </c>
      <c r="G31" s="32">
        <f>'REPRO SEPTIEMBRE'!G36</f>
        <v>4689.68</v>
      </c>
      <c r="H31" s="33">
        <f>'REPRO SEPTIEMBRE'!E36</f>
        <v>2</v>
      </c>
      <c r="I31" s="32">
        <f>'REPRO SEPTIEMBRE'!H36</f>
        <v>4235.84</v>
      </c>
      <c r="J31" s="412">
        <f>'REPRO SEPTIEMBRE'!E36</f>
        <v>2</v>
      </c>
      <c r="K31" s="32">
        <f>'REPRO SEPTIEMBRE'!I36</f>
        <v>4689.68</v>
      </c>
      <c r="L31" s="39">
        <f>'REPRO SEPTIEMBRE'!E36</f>
        <v>2</v>
      </c>
      <c r="M31" s="32">
        <f>'REPRO SEPTIEMBRE'!J36</f>
        <v>4538.3999999999996</v>
      </c>
      <c r="N31" s="33">
        <f>'REPRO SEPTIEMBRE'!E36</f>
        <v>2</v>
      </c>
      <c r="O31" s="32">
        <f>'REPRO SEPTIEMBRE'!K36</f>
        <v>4689.68</v>
      </c>
      <c r="P31" s="33">
        <f>'REPRO SEPTIEMBRE'!E36</f>
        <v>2</v>
      </c>
      <c r="Q31" s="32">
        <f>'REPRO SEPTIEMBRE'!L36</f>
        <v>4538.3999999999996</v>
      </c>
      <c r="R31" s="33">
        <f>'REPRO SEPTIEMBRE'!E36</f>
        <v>2</v>
      </c>
      <c r="S31" s="32">
        <f>'REPRO SEPTIEMBRE'!M36</f>
        <v>4689.68</v>
      </c>
      <c r="T31" s="47">
        <f>'REPRO SEPTIEMBRE'!E36</f>
        <v>2</v>
      </c>
      <c r="U31" s="61">
        <f>'REPRO SEPTIEMBRE'!O36</f>
        <v>0</v>
      </c>
      <c r="V31" s="33">
        <v>0</v>
      </c>
      <c r="W31" s="32">
        <v>0</v>
      </c>
      <c r="X31" s="33">
        <v>0</v>
      </c>
      <c r="Y31" s="32">
        <v>0</v>
      </c>
      <c r="Z31" s="33">
        <v>0</v>
      </c>
      <c r="AA31" s="32">
        <v>0</v>
      </c>
      <c r="AB31" s="39">
        <v>0</v>
      </c>
      <c r="AC31" s="32">
        <v>0</v>
      </c>
      <c r="AD31" s="32">
        <f t="shared" si="8"/>
        <v>0</v>
      </c>
      <c r="AE31" s="32">
        <v>0</v>
      </c>
      <c r="AF31" s="32">
        <f t="shared" si="9"/>
        <v>42240</v>
      </c>
      <c r="AG31" s="32">
        <f t="shared" si="10"/>
        <v>3520</v>
      </c>
      <c r="AH31" s="32">
        <v>0</v>
      </c>
      <c r="AI31" s="32">
        <v>0</v>
      </c>
      <c r="AJ31" s="32">
        <v>0</v>
      </c>
      <c r="AK31" s="34">
        <f t="shared" si="11"/>
        <v>35591.360000000001</v>
      </c>
    </row>
    <row r="32" spans="2:37" s="6" customFormat="1" x14ac:dyDescent="0.25">
      <c r="B32" s="30">
        <v>13</v>
      </c>
      <c r="C32" s="432"/>
      <c r="D32" s="31" t="str">
        <f>'REPRO SEPTIEMBRE'!C37</f>
        <v>MENSAJERO I</v>
      </c>
      <c r="E32" s="45">
        <v>72.540000000000006</v>
      </c>
      <c r="F32" s="33">
        <f>'REPRO SEPTIEMBRE'!E37</f>
        <v>1</v>
      </c>
      <c r="G32" s="32">
        <f>'REPRO SEPTIEMBRE'!G37</f>
        <v>0</v>
      </c>
      <c r="H32" s="33">
        <f>'REPRO SEPTIEMBRE'!E37</f>
        <v>1</v>
      </c>
      <c r="I32" s="32">
        <f>'REPRO SEPTIEMBRE'!H37</f>
        <v>0</v>
      </c>
      <c r="J32" s="412">
        <f>'REPRO SEPTIEMBRE'!E37</f>
        <v>1</v>
      </c>
      <c r="K32" s="32">
        <f>'REPRO SEPTIEMBRE'!I37</f>
        <v>0</v>
      </c>
      <c r="L32" s="39">
        <f>'REPRO SEPTIEMBRE'!E37</f>
        <v>1</v>
      </c>
      <c r="M32" s="32">
        <f>'REPRO SEPTIEMBRE'!J37</f>
        <v>0</v>
      </c>
      <c r="N32" s="33">
        <f>'REPRO SEPTIEMBRE'!E37</f>
        <v>1</v>
      </c>
      <c r="O32" s="32">
        <f>'REPRO SEPTIEMBRE'!K37</f>
        <v>4424.9400000000005</v>
      </c>
      <c r="P32" s="33">
        <f>'REPRO SEPTIEMBRE'!E37</f>
        <v>1</v>
      </c>
      <c r="Q32" s="32">
        <f>'REPRO SEPTIEMBRE'!L37</f>
        <v>2176.2000000000003</v>
      </c>
      <c r="R32" s="33">
        <f>'REPRO SEPTIEMBRE'!E37</f>
        <v>1</v>
      </c>
      <c r="S32" s="32">
        <f>'REPRO SEPTIEMBRE'!M37</f>
        <v>0</v>
      </c>
      <c r="T32" s="47">
        <f>'REPRO SEPTIEMBRE'!E37</f>
        <v>1</v>
      </c>
      <c r="U32" s="61">
        <f>'REPRO SEPTIEMBRE'!O37</f>
        <v>0</v>
      </c>
      <c r="V32" s="33">
        <v>0</v>
      </c>
      <c r="W32" s="32">
        <v>0</v>
      </c>
      <c r="X32" s="33">
        <v>0</v>
      </c>
      <c r="Y32" s="32">
        <v>0</v>
      </c>
      <c r="Z32" s="33">
        <v>0</v>
      </c>
      <c r="AA32" s="32">
        <v>0</v>
      </c>
      <c r="AB32" s="39">
        <v>0</v>
      </c>
      <c r="AC32" s="32">
        <v>0</v>
      </c>
      <c r="AD32" s="32">
        <f t="shared" ref="AD32:AD62" si="12">+AE32*12</f>
        <v>0</v>
      </c>
      <c r="AE32" s="32">
        <v>0</v>
      </c>
      <c r="AF32" s="32">
        <f t="shared" ref="AF32:AF62" si="13">+AG32*12</f>
        <v>21120</v>
      </c>
      <c r="AG32" s="32">
        <f t="shared" ref="AG32:AG62" si="14">1760*T32</f>
        <v>1760</v>
      </c>
      <c r="AH32" s="32">
        <v>0</v>
      </c>
      <c r="AI32" s="32">
        <v>0</v>
      </c>
      <c r="AJ32" s="32">
        <v>0</v>
      </c>
      <c r="AK32" s="34">
        <f t="shared" ref="AK32:AK62" si="15">+G32+I32+K32+M32+O32+Q32+S32+U32+W32+Y32+AA32+AC32+AE32+AG32</f>
        <v>8361.1400000000012</v>
      </c>
    </row>
    <row r="33" spans="2:37" s="6" customFormat="1" x14ac:dyDescent="0.25">
      <c r="B33" s="36">
        <v>14</v>
      </c>
      <c r="C33" s="432"/>
      <c r="D33" s="31" t="str">
        <f>'REPRO SEPTIEMBRE'!C38</f>
        <v>AUXILIAR MISCELÁNEO</v>
      </c>
      <c r="E33" s="45">
        <v>71.400000000000006</v>
      </c>
      <c r="F33" s="33">
        <f>'REPRO SEPTIEMBRE'!E38</f>
        <v>1</v>
      </c>
      <c r="G33" s="32">
        <f>'REPRO SEPTIEMBRE'!G38</f>
        <v>0</v>
      </c>
      <c r="H33" s="33">
        <f>'REPRO SEPTIEMBRE'!E38</f>
        <v>1</v>
      </c>
      <c r="I33" s="32">
        <f>'REPRO SEPTIEMBRE'!H38</f>
        <v>0</v>
      </c>
      <c r="J33" s="412">
        <f>'REPRO SEPTIEMBRE'!E38</f>
        <v>1</v>
      </c>
      <c r="K33" s="32">
        <f>'REPRO SEPTIEMBRE'!I38</f>
        <v>0</v>
      </c>
      <c r="L33" s="39">
        <f>'REPRO SEPTIEMBRE'!E38</f>
        <v>1</v>
      </c>
      <c r="M33" s="32">
        <f>'REPRO SEPTIEMBRE'!J38</f>
        <v>4355.3999999999996</v>
      </c>
      <c r="N33" s="33">
        <f>'REPRO SEPTIEMBRE'!E38</f>
        <v>1</v>
      </c>
      <c r="O33" s="32">
        <f>'REPRO SEPTIEMBRE'!K38</f>
        <v>2213.4</v>
      </c>
      <c r="P33" s="33">
        <f>'REPRO SEPTIEMBRE'!E38</f>
        <v>1</v>
      </c>
      <c r="Q33" s="32">
        <f>'REPRO SEPTIEMBRE'!L38</f>
        <v>2142</v>
      </c>
      <c r="R33" s="33">
        <f>'REPRO SEPTIEMBRE'!E38</f>
        <v>1</v>
      </c>
      <c r="S33" s="32">
        <f>'REPRO SEPTIEMBRE'!M38</f>
        <v>2213.4</v>
      </c>
      <c r="T33" s="47">
        <f>'REPRO SEPTIEMBRE'!E38</f>
        <v>1</v>
      </c>
      <c r="U33" s="61">
        <f>'REPRO SEPTIEMBRE'!O38</f>
        <v>0</v>
      </c>
      <c r="V33" s="33">
        <v>0</v>
      </c>
      <c r="W33" s="32">
        <v>0</v>
      </c>
      <c r="X33" s="33">
        <v>0</v>
      </c>
      <c r="Y33" s="32">
        <v>0</v>
      </c>
      <c r="Z33" s="33">
        <v>0</v>
      </c>
      <c r="AA33" s="32">
        <v>0</v>
      </c>
      <c r="AB33" s="39">
        <v>0</v>
      </c>
      <c r="AC33" s="32">
        <v>0</v>
      </c>
      <c r="AD33" s="32">
        <f t="shared" si="12"/>
        <v>0</v>
      </c>
      <c r="AE33" s="32">
        <v>0</v>
      </c>
      <c r="AF33" s="32">
        <f t="shared" si="13"/>
        <v>21120</v>
      </c>
      <c r="AG33" s="32">
        <f t="shared" si="14"/>
        <v>1760</v>
      </c>
      <c r="AH33" s="32">
        <v>0</v>
      </c>
      <c r="AI33" s="32">
        <v>0</v>
      </c>
      <c r="AJ33" s="32">
        <v>0</v>
      </c>
      <c r="AK33" s="34">
        <f t="shared" si="15"/>
        <v>12684.199999999999</v>
      </c>
    </row>
    <row r="34" spans="2:37" s="6" customFormat="1" x14ac:dyDescent="0.25">
      <c r="B34" s="36">
        <v>15</v>
      </c>
      <c r="C34" s="432"/>
      <c r="D34" s="31" t="str">
        <f>'REPRO SEPTIEMBRE'!C39</f>
        <v>AUXILIAR MISCELÁNEO</v>
      </c>
      <c r="E34" s="45">
        <v>71.400000000000006</v>
      </c>
      <c r="F34" s="33">
        <v>0</v>
      </c>
      <c r="G34" s="32">
        <v>0</v>
      </c>
      <c r="H34" s="33">
        <v>0</v>
      </c>
      <c r="I34" s="32">
        <f>'REPRO SEPTIEMBRE'!H39</f>
        <v>0</v>
      </c>
      <c r="J34" s="33">
        <v>0</v>
      </c>
      <c r="K34" s="32">
        <f>'REPRO SEPTIEMBRE'!I39</f>
        <v>0</v>
      </c>
      <c r="L34" s="33">
        <v>0</v>
      </c>
      <c r="M34" s="32">
        <f>'REPRO SEPTIEMBRE'!J39</f>
        <v>0</v>
      </c>
      <c r="N34" s="33">
        <v>0</v>
      </c>
      <c r="O34" s="32">
        <f>'REPRO SEPTIEMBRE'!K39</f>
        <v>0</v>
      </c>
      <c r="P34" s="33">
        <v>0</v>
      </c>
      <c r="Q34" s="32">
        <f>'REPRO SEPTIEMBRE'!L39</f>
        <v>0</v>
      </c>
      <c r="R34" s="33">
        <v>0</v>
      </c>
      <c r="S34" s="32">
        <f>'REPRO SEPTIEMBRE'!M39</f>
        <v>0</v>
      </c>
      <c r="T34" s="47">
        <f>'REPRO SEPTIEMBRE'!E39</f>
        <v>11</v>
      </c>
      <c r="U34" s="61">
        <f>'REPRO SEPTIEMBRE'!O39</f>
        <v>23562.000000000004</v>
      </c>
      <c r="V34" s="33">
        <v>0</v>
      </c>
      <c r="W34" s="32">
        <v>0</v>
      </c>
      <c r="X34" s="33">
        <v>0</v>
      </c>
      <c r="Y34" s="32">
        <v>0</v>
      </c>
      <c r="Z34" s="33">
        <v>0</v>
      </c>
      <c r="AA34" s="32">
        <v>0</v>
      </c>
      <c r="AB34" s="39">
        <v>0</v>
      </c>
      <c r="AC34" s="32">
        <v>0</v>
      </c>
      <c r="AD34" s="32">
        <f t="shared" si="12"/>
        <v>0</v>
      </c>
      <c r="AE34" s="32">
        <v>0</v>
      </c>
      <c r="AF34" s="32">
        <f t="shared" si="13"/>
        <v>232320</v>
      </c>
      <c r="AG34" s="32">
        <f t="shared" si="14"/>
        <v>19360</v>
      </c>
      <c r="AH34" s="32">
        <v>0</v>
      </c>
      <c r="AI34" s="32">
        <v>0</v>
      </c>
      <c r="AJ34" s="32">
        <v>0</v>
      </c>
      <c r="AK34" s="34">
        <f t="shared" si="15"/>
        <v>42922</v>
      </c>
    </row>
    <row r="35" spans="2:37" s="6" customFormat="1" x14ac:dyDescent="0.25">
      <c r="B35" s="36">
        <v>16</v>
      </c>
      <c r="C35" s="432"/>
      <c r="D35" s="31" t="str">
        <f>'REPRO SEPTIEMBRE'!C40</f>
        <v>JARDINERO II</v>
      </c>
      <c r="E35" s="45">
        <v>72.540000000000006</v>
      </c>
      <c r="F35" s="33">
        <v>0</v>
      </c>
      <c r="G35" s="32">
        <f>'REPRO SEPTIEMBRE'!G40</f>
        <v>0</v>
      </c>
      <c r="H35" s="33">
        <v>0</v>
      </c>
      <c r="I35" s="32">
        <f>'REPRO SEPTIEMBRE'!H40</f>
        <v>0</v>
      </c>
      <c r="J35" s="33">
        <v>0</v>
      </c>
      <c r="K35" s="32">
        <f>'REPRO SEPTIEMBRE'!I40</f>
        <v>0</v>
      </c>
      <c r="L35" s="33">
        <v>0</v>
      </c>
      <c r="M35" s="32">
        <f>'REPRO SEPTIEMBRE'!J40</f>
        <v>0</v>
      </c>
      <c r="N35" s="33">
        <v>0</v>
      </c>
      <c r="O35" s="32">
        <f>'REPRO SEPTIEMBRE'!K40</f>
        <v>0</v>
      </c>
      <c r="P35" s="33">
        <v>0</v>
      </c>
      <c r="Q35" s="32">
        <f>'REPRO SEPTIEMBRE'!L40</f>
        <v>0</v>
      </c>
      <c r="R35" s="33">
        <v>0</v>
      </c>
      <c r="S35" s="32">
        <f>'REPRO SEPTIEMBRE'!M40</f>
        <v>0</v>
      </c>
      <c r="T35" s="47">
        <f>'REPRO SEPTIEMBRE'!E40</f>
        <v>1</v>
      </c>
      <c r="U35" s="61">
        <f>'REPRO SEPTIEMBRE'!O40</f>
        <v>2176.2000000000003</v>
      </c>
      <c r="V35" s="33">
        <v>0</v>
      </c>
      <c r="W35" s="32">
        <v>0</v>
      </c>
      <c r="X35" s="33">
        <v>0</v>
      </c>
      <c r="Y35" s="32">
        <v>0</v>
      </c>
      <c r="Z35" s="33">
        <v>0</v>
      </c>
      <c r="AA35" s="32">
        <v>0</v>
      </c>
      <c r="AB35" s="39">
        <v>0</v>
      </c>
      <c r="AC35" s="32">
        <v>0</v>
      </c>
      <c r="AD35" s="32">
        <f t="shared" si="12"/>
        <v>0</v>
      </c>
      <c r="AE35" s="32">
        <v>0</v>
      </c>
      <c r="AF35" s="32">
        <f t="shared" si="13"/>
        <v>21120</v>
      </c>
      <c r="AG35" s="32">
        <f t="shared" si="14"/>
        <v>1760</v>
      </c>
      <c r="AH35" s="32">
        <v>0</v>
      </c>
      <c r="AI35" s="32">
        <v>0</v>
      </c>
      <c r="AJ35" s="32">
        <v>0</v>
      </c>
      <c r="AK35" s="34">
        <f t="shared" si="15"/>
        <v>3936.2000000000003</v>
      </c>
    </row>
    <row r="36" spans="2:37" s="6" customFormat="1" x14ac:dyDescent="0.25">
      <c r="B36" s="30">
        <v>17</v>
      </c>
      <c r="C36" s="432"/>
      <c r="D36" s="31" t="str">
        <f>'REPRO SEPTIEMBRE'!C41</f>
        <v>TALLERISTA</v>
      </c>
      <c r="E36" s="45">
        <v>80.86</v>
      </c>
      <c r="F36" s="33">
        <v>0</v>
      </c>
      <c r="G36" s="32">
        <f>'REPRO SEPTIEMBRE'!G41</f>
        <v>0</v>
      </c>
      <c r="H36" s="33">
        <v>0</v>
      </c>
      <c r="I36" s="32">
        <f>'REPRO SEPTIEMBRE'!H41</f>
        <v>0</v>
      </c>
      <c r="J36" s="33">
        <v>0</v>
      </c>
      <c r="K36" s="32">
        <f>'REPRO SEPTIEMBRE'!I41</f>
        <v>0</v>
      </c>
      <c r="L36" s="33">
        <v>0</v>
      </c>
      <c r="M36" s="32">
        <f>'REPRO SEPTIEMBRE'!J41</f>
        <v>0</v>
      </c>
      <c r="N36" s="33">
        <v>0</v>
      </c>
      <c r="O36" s="32">
        <f>'REPRO SEPTIEMBRE'!K41</f>
        <v>0</v>
      </c>
      <c r="P36" s="33">
        <v>0</v>
      </c>
      <c r="Q36" s="32">
        <f>'REPRO SEPTIEMBRE'!L41</f>
        <v>0</v>
      </c>
      <c r="R36" s="33">
        <v>0</v>
      </c>
      <c r="S36" s="32">
        <f>'REPRO SEPTIEMBRE'!M41</f>
        <v>0</v>
      </c>
      <c r="T36" s="47">
        <f>'REPRO SEPTIEMBRE'!E41</f>
        <v>3</v>
      </c>
      <c r="U36" s="61">
        <f>'REPRO SEPTIEMBRE'!O41</f>
        <v>7277.4</v>
      </c>
      <c r="V36" s="33">
        <v>0</v>
      </c>
      <c r="W36" s="32">
        <v>0</v>
      </c>
      <c r="X36" s="33">
        <v>0</v>
      </c>
      <c r="Y36" s="32">
        <v>0</v>
      </c>
      <c r="Z36" s="33">
        <v>0</v>
      </c>
      <c r="AA36" s="32">
        <v>0</v>
      </c>
      <c r="AB36" s="39">
        <v>0</v>
      </c>
      <c r="AC36" s="32">
        <v>0</v>
      </c>
      <c r="AD36" s="32">
        <f t="shared" si="12"/>
        <v>0</v>
      </c>
      <c r="AE36" s="32">
        <v>0</v>
      </c>
      <c r="AF36" s="32">
        <f t="shared" si="13"/>
        <v>63360</v>
      </c>
      <c r="AG36" s="32">
        <f t="shared" si="14"/>
        <v>5280</v>
      </c>
      <c r="AH36" s="32">
        <v>0</v>
      </c>
      <c r="AI36" s="32">
        <v>0</v>
      </c>
      <c r="AJ36" s="32">
        <v>0</v>
      </c>
      <c r="AK36" s="34">
        <f t="shared" si="15"/>
        <v>12557.4</v>
      </c>
    </row>
    <row r="37" spans="2:37" s="6" customFormat="1" x14ac:dyDescent="0.25">
      <c r="B37" s="36">
        <v>18</v>
      </c>
      <c r="C37" s="432"/>
      <c r="D37" s="31" t="str">
        <f>'REPRO SEPTIEMBRE'!C42</f>
        <v>TALLERISTA</v>
      </c>
      <c r="E37" s="45">
        <v>80.86</v>
      </c>
      <c r="F37" s="33">
        <v>0</v>
      </c>
      <c r="G37" s="32">
        <f>'REPRO SEPTIEMBRE'!G42</f>
        <v>0</v>
      </c>
      <c r="H37" s="33">
        <v>0</v>
      </c>
      <c r="I37" s="32">
        <f>'REPRO SEPTIEMBRE'!H42</f>
        <v>0</v>
      </c>
      <c r="J37" s="33">
        <v>0</v>
      </c>
      <c r="K37" s="32">
        <f>'REPRO SEPTIEMBRE'!I42</f>
        <v>0</v>
      </c>
      <c r="L37" s="33">
        <v>0</v>
      </c>
      <c r="M37" s="32">
        <f>'REPRO SEPTIEMBRE'!J42</f>
        <v>0</v>
      </c>
      <c r="N37" s="33">
        <v>0</v>
      </c>
      <c r="O37" s="32">
        <f>'REPRO SEPTIEMBRE'!K42</f>
        <v>0</v>
      </c>
      <c r="P37" s="33">
        <v>0</v>
      </c>
      <c r="Q37" s="32">
        <f>'REPRO SEPTIEMBRE'!L42</f>
        <v>0</v>
      </c>
      <c r="R37" s="33">
        <v>0</v>
      </c>
      <c r="S37" s="32">
        <f>'REPRO SEPTIEMBRE'!M42</f>
        <v>0</v>
      </c>
      <c r="T37" s="47">
        <f>'REPRO SEPTIEMBRE'!E42</f>
        <v>1</v>
      </c>
      <c r="U37" s="61">
        <f>'REPRO SEPTIEMBRE'!O42</f>
        <v>0</v>
      </c>
      <c r="V37" s="33">
        <v>0</v>
      </c>
      <c r="W37" s="32">
        <v>0</v>
      </c>
      <c r="X37" s="33">
        <v>0</v>
      </c>
      <c r="Y37" s="32">
        <v>0</v>
      </c>
      <c r="Z37" s="33">
        <v>0</v>
      </c>
      <c r="AA37" s="32">
        <v>0</v>
      </c>
      <c r="AB37" s="39">
        <v>0</v>
      </c>
      <c r="AC37" s="32">
        <v>0</v>
      </c>
      <c r="AD37" s="32">
        <f t="shared" si="12"/>
        <v>0</v>
      </c>
      <c r="AE37" s="32">
        <v>0</v>
      </c>
      <c r="AF37" s="32">
        <f t="shared" si="13"/>
        <v>21120</v>
      </c>
      <c r="AG37" s="32">
        <f t="shared" si="14"/>
        <v>1760</v>
      </c>
      <c r="AH37" s="32">
        <v>0</v>
      </c>
      <c r="AI37" s="32">
        <v>0</v>
      </c>
      <c r="AJ37" s="32">
        <v>0</v>
      </c>
      <c r="AK37" s="34">
        <f t="shared" si="15"/>
        <v>1760</v>
      </c>
    </row>
    <row r="38" spans="2:37" s="6" customFormat="1" x14ac:dyDescent="0.25">
      <c r="B38" s="36">
        <v>19</v>
      </c>
      <c r="C38" s="432"/>
      <c r="D38" s="31" t="str">
        <f>'REPRO SEPTIEMBRE'!C43</f>
        <v>CONSERJE</v>
      </c>
      <c r="E38" s="45">
        <v>71.400000000000006</v>
      </c>
      <c r="F38" s="33">
        <v>0</v>
      </c>
      <c r="G38" s="32">
        <f>'REPRO SEPTIEMBRE'!G43</f>
        <v>0</v>
      </c>
      <c r="H38" s="33">
        <v>0</v>
      </c>
      <c r="I38" s="32">
        <f>'REPRO SEPTIEMBRE'!H43</f>
        <v>0</v>
      </c>
      <c r="J38" s="33">
        <v>0</v>
      </c>
      <c r="K38" s="32">
        <f>'REPRO SEPTIEMBRE'!I43</f>
        <v>0</v>
      </c>
      <c r="L38" s="33">
        <v>0</v>
      </c>
      <c r="M38" s="32">
        <f>'REPRO SEPTIEMBRE'!J43</f>
        <v>0</v>
      </c>
      <c r="N38" s="33">
        <v>0</v>
      </c>
      <c r="O38" s="32">
        <f>'REPRO SEPTIEMBRE'!K43</f>
        <v>0</v>
      </c>
      <c r="P38" s="33">
        <v>0</v>
      </c>
      <c r="Q38" s="32">
        <f>'REPRO SEPTIEMBRE'!L43</f>
        <v>0</v>
      </c>
      <c r="R38" s="33">
        <v>0</v>
      </c>
      <c r="S38" s="32">
        <f>'REPRO SEPTIEMBRE'!M43</f>
        <v>0</v>
      </c>
      <c r="T38" s="47">
        <f>'REPRO SEPTIEMBRE'!E43</f>
        <v>4</v>
      </c>
      <c r="U38" s="61">
        <f>'REPRO SEPTIEMBRE'!O43</f>
        <v>8568</v>
      </c>
      <c r="V38" s="33">
        <v>0</v>
      </c>
      <c r="W38" s="32">
        <v>0</v>
      </c>
      <c r="X38" s="33">
        <v>0</v>
      </c>
      <c r="Y38" s="32">
        <v>0</v>
      </c>
      <c r="Z38" s="33">
        <v>0</v>
      </c>
      <c r="AA38" s="32">
        <v>0</v>
      </c>
      <c r="AB38" s="39">
        <v>0</v>
      </c>
      <c r="AC38" s="32">
        <v>0</v>
      </c>
      <c r="AD38" s="32">
        <f t="shared" si="12"/>
        <v>0</v>
      </c>
      <c r="AE38" s="32">
        <v>0</v>
      </c>
      <c r="AF38" s="32">
        <f t="shared" si="13"/>
        <v>84480</v>
      </c>
      <c r="AG38" s="32">
        <f t="shared" si="14"/>
        <v>7040</v>
      </c>
      <c r="AH38" s="32">
        <v>0</v>
      </c>
      <c r="AI38" s="32">
        <v>0</v>
      </c>
      <c r="AJ38" s="32">
        <v>0</v>
      </c>
      <c r="AK38" s="34">
        <f t="shared" si="15"/>
        <v>15608</v>
      </c>
    </row>
    <row r="39" spans="2:37" s="6" customFormat="1" x14ac:dyDescent="0.25">
      <c r="B39" s="36">
        <v>20</v>
      </c>
      <c r="C39" s="432"/>
      <c r="D39" s="31" t="str">
        <f>'REPRO SEPTIEMBRE'!C44</f>
        <v>MAESTRO DE OBRAS</v>
      </c>
      <c r="E39" s="45">
        <v>78.25</v>
      </c>
      <c r="F39" s="33">
        <v>0</v>
      </c>
      <c r="G39" s="32">
        <f>'REPRO SEPTIEMBRE'!G44</f>
        <v>0</v>
      </c>
      <c r="H39" s="33">
        <v>0</v>
      </c>
      <c r="I39" s="32">
        <f>'REPRO SEPTIEMBRE'!H44</f>
        <v>0</v>
      </c>
      <c r="J39" s="33">
        <v>0</v>
      </c>
      <c r="K39" s="32">
        <f>'REPRO SEPTIEMBRE'!I44</f>
        <v>0</v>
      </c>
      <c r="L39" s="33">
        <v>0</v>
      </c>
      <c r="M39" s="32">
        <f>'REPRO SEPTIEMBRE'!J44</f>
        <v>0</v>
      </c>
      <c r="N39" s="33">
        <v>0</v>
      </c>
      <c r="O39" s="32">
        <f>'REPRO SEPTIEMBRE'!K44</f>
        <v>0</v>
      </c>
      <c r="P39" s="33">
        <v>0</v>
      </c>
      <c r="Q39" s="32">
        <f>'REPRO SEPTIEMBRE'!L44</f>
        <v>0</v>
      </c>
      <c r="R39" s="33">
        <v>0</v>
      </c>
      <c r="S39" s="32">
        <f>'REPRO SEPTIEMBRE'!M44</f>
        <v>0</v>
      </c>
      <c r="T39" s="47">
        <f>'REPRO SEPTIEMBRE'!E44</f>
        <v>1</v>
      </c>
      <c r="U39" s="61">
        <f>'REPRO SEPTIEMBRE'!O44</f>
        <v>2347.5</v>
      </c>
      <c r="V39" s="33">
        <v>0</v>
      </c>
      <c r="W39" s="32">
        <v>0</v>
      </c>
      <c r="X39" s="33">
        <v>0</v>
      </c>
      <c r="Y39" s="32">
        <v>0</v>
      </c>
      <c r="Z39" s="33">
        <v>0</v>
      </c>
      <c r="AA39" s="32">
        <v>0</v>
      </c>
      <c r="AB39" s="39">
        <v>0</v>
      </c>
      <c r="AC39" s="32">
        <v>0</v>
      </c>
      <c r="AD39" s="32">
        <f t="shared" si="12"/>
        <v>0</v>
      </c>
      <c r="AE39" s="32">
        <v>0</v>
      </c>
      <c r="AF39" s="32">
        <f t="shared" si="13"/>
        <v>21120</v>
      </c>
      <c r="AG39" s="32">
        <f t="shared" si="14"/>
        <v>1760</v>
      </c>
      <c r="AH39" s="32">
        <v>0</v>
      </c>
      <c r="AI39" s="32">
        <v>0</v>
      </c>
      <c r="AJ39" s="32">
        <v>0</v>
      </c>
      <c r="AK39" s="34">
        <f t="shared" si="15"/>
        <v>4107.5</v>
      </c>
    </row>
    <row r="40" spans="2:37" s="6" customFormat="1" x14ac:dyDescent="0.25">
      <c r="B40" s="30">
        <v>21</v>
      </c>
      <c r="C40" s="432"/>
      <c r="D40" s="31" t="str">
        <f>'REPRO SEPTIEMBRE'!C45</f>
        <v>MENSAJERO I</v>
      </c>
      <c r="E40" s="45">
        <v>72.540000000000006</v>
      </c>
      <c r="F40" s="33">
        <v>0</v>
      </c>
      <c r="G40" s="32">
        <f>'REPRO SEPTIEMBRE'!G45</f>
        <v>0</v>
      </c>
      <c r="H40" s="33">
        <v>0</v>
      </c>
      <c r="I40" s="32">
        <f>'REPRO SEPTIEMBRE'!H45</f>
        <v>0</v>
      </c>
      <c r="J40" s="33">
        <v>0</v>
      </c>
      <c r="K40" s="32">
        <f>'REPRO SEPTIEMBRE'!I45</f>
        <v>0</v>
      </c>
      <c r="L40" s="33">
        <v>0</v>
      </c>
      <c r="M40" s="32">
        <f>'REPRO SEPTIEMBRE'!J45</f>
        <v>0</v>
      </c>
      <c r="N40" s="33">
        <v>0</v>
      </c>
      <c r="O40" s="32">
        <f>'REPRO SEPTIEMBRE'!K45</f>
        <v>0</v>
      </c>
      <c r="P40" s="33">
        <v>0</v>
      </c>
      <c r="Q40" s="32">
        <f>'REPRO SEPTIEMBRE'!L45</f>
        <v>0</v>
      </c>
      <c r="R40" s="33">
        <v>0</v>
      </c>
      <c r="S40" s="32">
        <f>'REPRO SEPTIEMBRE'!M45</f>
        <v>0</v>
      </c>
      <c r="T40" s="47">
        <f>'REPRO SEPTIEMBRE'!E45</f>
        <v>1</v>
      </c>
      <c r="U40" s="61">
        <f>'REPRO SEPTIEMBRE'!O45</f>
        <v>2176.2000000000003</v>
      </c>
      <c r="V40" s="33">
        <v>0</v>
      </c>
      <c r="W40" s="32">
        <v>0</v>
      </c>
      <c r="X40" s="33">
        <v>0</v>
      </c>
      <c r="Y40" s="32">
        <v>0</v>
      </c>
      <c r="Z40" s="33">
        <v>0</v>
      </c>
      <c r="AA40" s="32">
        <v>0</v>
      </c>
      <c r="AB40" s="39">
        <v>0</v>
      </c>
      <c r="AC40" s="32">
        <v>0</v>
      </c>
      <c r="AD40" s="32">
        <f t="shared" si="12"/>
        <v>0</v>
      </c>
      <c r="AE40" s="32">
        <v>0</v>
      </c>
      <c r="AF40" s="32">
        <f t="shared" si="13"/>
        <v>21120</v>
      </c>
      <c r="AG40" s="32">
        <f t="shared" si="14"/>
        <v>1760</v>
      </c>
      <c r="AH40" s="32">
        <v>0</v>
      </c>
      <c r="AI40" s="32">
        <v>0</v>
      </c>
      <c r="AJ40" s="32">
        <v>0</v>
      </c>
      <c r="AK40" s="34">
        <f t="shared" si="15"/>
        <v>3936.2000000000003</v>
      </c>
    </row>
    <row r="41" spans="2:37" s="6" customFormat="1" x14ac:dyDescent="0.25">
      <c r="B41" s="36">
        <v>22</v>
      </c>
      <c r="C41" s="432"/>
      <c r="D41" s="31" t="str">
        <f>'REPRO SEPTIEMBRE'!C46</f>
        <v>MENSAJERO I</v>
      </c>
      <c r="E41" s="45">
        <v>72.540000000000006</v>
      </c>
      <c r="F41" s="33">
        <v>0</v>
      </c>
      <c r="G41" s="32">
        <f>'REPRO SEPTIEMBRE'!G46</f>
        <v>0</v>
      </c>
      <c r="H41" s="33">
        <v>0</v>
      </c>
      <c r="I41" s="32">
        <f>'REPRO SEPTIEMBRE'!H46</f>
        <v>0</v>
      </c>
      <c r="J41" s="33">
        <v>0</v>
      </c>
      <c r="K41" s="32">
        <f>'REPRO SEPTIEMBRE'!I46</f>
        <v>0</v>
      </c>
      <c r="L41" s="33">
        <v>0</v>
      </c>
      <c r="M41" s="32">
        <f>'REPRO SEPTIEMBRE'!J46</f>
        <v>0</v>
      </c>
      <c r="N41" s="33">
        <v>0</v>
      </c>
      <c r="O41" s="32">
        <f>'REPRO SEPTIEMBRE'!K46</f>
        <v>0</v>
      </c>
      <c r="P41" s="33">
        <v>0</v>
      </c>
      <c r="Q41" s="32">
        <f>'REPRO SEPTIEMBRE'!L46</f>
        <v>0</v>
      </c>
      <c r="R41" s="33">
        <v>0</v>
      </c>
      <c r="S41" s="32">
        <f>'REPRO SEPTIEMBRE'!M46</f>
        <v>0</v>
      </c>
      <c r="T41" s="47">
        <f>'REPRO SEPTIEMBRE'!E46</f>
        <v>1</v>
      </c>
      <c r="U41" s="61">
        <f>'REPRO SEPTIEMBRE'!O46</f>
        <v>0</v>
      </c>
      <c r="V41" s="33">
        <v>0</v>
      </c>
      <c r="W41" s="32">
        <v>0</v>
      </c>
      <c r="X41" s="33">
        <v>0</v>
      </c>
      <c r="Y41" s="32">
        <v>0</v>
      </c>
      <c r="Z41" s="33">
        <v>0</v>
      </c>
      <c r="AA41" s="32">
        <v>0</v>
      </c>
      <c r="AB41" s="39">
        <v>0</v>
      </c>
      <c r="AC41" s="32">
        <v>0</v>
      </c>
      <c r="AD41" s="32">
        <f t="shared" si="12"/>
        <v>0</v>
      </c>
      <c r="AE41" s="32">
        <v>0</v>
      </c>
      <c r="AF41" s="32">
        <f t="shared" si="13"/>
        <v>21120</v>
      </c>
      <c r="AG41" s="32">
        <f t="shared" si="14"/>
        <v>1760</v>
      </c>
      <c r="AH41" s="32">
        <v>0</v>
      </c>
      <c r="AI41" s="32">
        <v>0</v>
      </c>
      <c r="AJ41" s="32">
        <v>0</v>
      </c>
      <c r="AK41" s="34">
        <f t="shared" si="15"/>
        <v>1760</v>
      </c>
    </row>
    <row r="42" spans="2:37" s="6" customFormat="1" x14ac:dyDescent="0.25">
      <c r="B42" s="36">
        <v>23</v>
      </c>
      <c r="C42" s="432"/>
      <c r="D42" s="31" t="str">
        <f>'REPRO SEPTIEMBRE'!C47</f>
        <v>MENSAJERO II</v>
      </c>
      <c r="E42" s="45">
        <v>73.59</v>
      </c>
      <c r="F42" s="33">
        <v>0</v>
      </c>
      <c r="G42" s="32">
        <f>'REPRO SEPTIEMBRE'!G47</f>
        <v>0</v>
      </c>
      <c r="H42" s="33">
        <v>0</v>
      </c>
      <c r="I42" s="32">
        <f>'REPRO SEPTIEMBRE'!H47</f>
        <v>0</v>
      </c>
      <c r="J42" s="33">
        <v>0</v>
      </c>
      <c r="K42" s="32">
        <f>'REPRO SEPTIEMBRE'!I47</f>
        <v>0</v>
      </c>
      <c r="L42" s="33">
        <v>0</v>
      </c>
      <c r="M42" s="32">
        <f>'REPRO SEPTIEMBRE'!J47</f>
        <v>0</v>
      </c>
      <c r="N42" s="33">
        <v>0</v>
      </c>
      <c r="O42" s="32">
        <f>'REPRO SEPTIEMBRE'!K47</f>
        <v>0</v>
      </c>
      <c r="P42" s="33">
        <v>0</v>
      </c>
      <c r="Q42" s="32">
        <f>'REPRO SEPTIEMBRE'!L47</f>
        <v>0</v>
      </c>
      <c r="R42" s="33">
        <v>0</v>
      </c>
      <c r="S42" s="32">
        <f>'REPRO SEPTIEMBRE'!M47</f>
        <v>0</v>
      </c>
      <c r="T42" s="47">
        <f>'REPRO SEPTIEMBRE'!E47</f>
        <v>1</v>
      </c>
      <c r="U42" s="61">
        <f>'REPRO SEPTIEMBRE'!O47</f>
        <v>2207.7000000000003</v>
      </c>
      <c r="V42" s="33">
        <v>0</v>
      </c>
      <c r="W42" s="32">
        <v>0</v>
      </c>
      <c r="X42" s="33">
        <v>0</v>
      </c>
      <c r="Y42" s="32">
        <v>0</v>
      </c>
      <c r="Z42" s="33">
        <v>0</v>
      </c>
      <c r="AA42" s="32">
        <v>0</v>
      </c>
      <c r="AB42" s="39">
        <v>0</v>
      </c>
      <c r="AC42" s="32">
        <v>0</v>
      </c>
      <c r="AD42" s="32">
        <f t="shared" si="12"/>
        <v>0</v>
      </c>
      <c r="AE42" s="32">
        <v>0</v>
      </c>
      <c r="AF42" s="32">
        <f t="shared" si="13"/>
        <v>21120</v>
      </c>
      <c r="AG42" s="32">
        <f t="shared" si="14"/>
        <v>1760</v>
      </c>
      <c r="AH42" s="32">
        <v>0</v>
      </c>
      <c r="AI42" s="32">
        <v>0</v>
      </c>
      <c r="AJ42" s="32">
        <v>0</v>
      </c>
      <c r="AK42" s="34">
        <f t="shared" si="15"/>
        <v>3967.7000000000003</v>
      </c>
    </row>
    <row r="43" spans="2:37" s="6" customFormat="1" x14ac:dyDescent="0.25">
      <c r="B43" s="36">
        <v>24</v>
      </c>
      <c r="C43" s="432"/>
      <c r="D43" s="31" t="str">
        <f>'REPRO SEPTIEMBRE'!C48</f>
        <v>PEÓN VIGILANTE V</v>
      </c>
      <c r="E43" s="45">
        <v>75.64</v>
      </c>
      <c r="F43" s="33">
        <v>0</v>
      </c>
      <c r="G43" s="32">
        <f>'REPRO SEPTIEMBRE'!G48</f>
        <v>0</v>
      </c>
      <c r="H43" s="33">
        <v>0</v>
      </c>
      <c r="I43" s="32">
        <f>'REPRO SEPTIEMBRE'!H48</f>
        <v>0</v>
      </c>
      <c r="J43" s="33">
        <v>0</v>
      </c>
      <c r="K43" s="32">
        <f>'REPRO SEPTIEMBRE'!I48</f>
        <v>0</v>
      </c>
      <c r="L43" s="33">
        <v>0</v>
      </c>
      <c r="M43" s="32">
        <f>'REPRO SEPTIEMBRE'!J48</f>
        <v>0</v>
      </c>
      <c r="N43" s="33">
        <v>0</v>
      </c>
      <c r="O43" s="32">
        <f>'REPRO SEPTIEMBRE'!K48</f>
        <v>0</v>
      </c>
      <c r="P43" s="33">
        <v>0</v>
      </c>
      <c r="Q43" s="32">
        <f>'REPRO SEPTIEMBRE'!L48</f>
        <v>0</v>
      </c>
      <c r="R43" s="33">
        <v>0</v>
      </c>
      <c r="S43" s="32">
        <f>'REPRO SEPTIEMBRE'!M48</f>
        <v>0</v>
      </c>
      <c r="T43" s="47">
        <f>'REPRO SEPTIEMBRE'!E48</f>
        <v>5</v>
      </c>
      <c r="U43" s="61">
        <f>'REPRO SEPTIEMBRE'!O48</f>
        <v>11346</v>
      </c>
      <c r="V43" s="33">
        <v>0</v>
      </c>
      <c r="W43" s="32">
        <v>0</v>
      </c>
      <c r="X43" s="33">
        <v>0</v>
      </c>
      <c r="Y43" s="32">
        <v>0</v>
      </c>
      <c r="Z43" s="33">
        <v>0</v>
      </c>
      <c r="AA43" s="32">
        <v>0</v>
      </c>
      <c r="AB43" s="39">
        <v>0</v>
      </c>
      <c r="AC43" s="32">
        <v>0</v>
      </c>
      <c r="AD43" s="32">
        <f t="shared" si="12"/>
        <v>0</v>
      </c>
      <c r="AE43" s="32">
        <v>0</v>
      </c>
      <c r="AF43" s="32">
        <f t="shared" si="13"/>
        <v>105600</v>
      </c>
      <c r="AG43" s="32">
        <f t="shared" si="14"/>
        <v>8800</v>
      </c>
      <c r="AH43" s="32">
        <v>0</v>
      </c>
      <c r="AI43" s="32">
        <v>0</v>
      </c>
      <c r="AJ43" s="32">
        <v>0</v>
      </c>
      <c r="AK43" s="34">
        <f t="shared" si="15"/>
        <v>20146</v>
      </c>
    </row>
    <row r="44" spans="2:37" s="6" customFormat="1" x14ac:dyDescent="0.25">
      <c r="B44" s="30">
        <v>25</v>
      </c>
      <c r="C44" s="432"/>
      <c r="D44" s="31" t="str">
        <f>'REPRO SEPTIEMBRE'!C49</f>
        <v>PILOTO I DE VEHÍCULOS LIVIANOS</v>
      </c>
      <c r="E44" s="45">
        <v>75.64</v>
      </c>
      <c r="F44" s="33">
        <v>0</v>
      </c>
      <c r="G44" s="32">
        <f>'REPRO SEPTIEMBRE'!G49</f>
        <v>0</v>
      </c>
      <c r="H44" s="33">
        <v>0</v>
      </c>
      <c r="I44" s="32">
        <f>'REPRO SEPTIEMBRE'!H49</f>
        <v>0</v>
      </c>
      <c r="J44" s="33">
        <v>0</v>
      </c>
      <c r="K44" s="32">
        <f>'REPRO SEPTIEMBRE'!I49</f>
        <v>0</v>
      </c>
      <c r="L44" s="33">
        <v>0</v>
      </c>
      <c r="M44" s="32">
        <f>'REPRO SEPTIEMBRE'!J49</f>
        <v>0</v>
      </c>
      <c r="N44" s="33">
        <v>0</v>
      </c>
      <c r="O44" s="32">
        <f>'REPRO SEPTIEMBRE'!K49</f>
        <v>0</v>
      </c>
      <c r="P44" s="33">
        <v>0</v>
      </c>
      <c r="Q44" s="32">
        <f>'REPRO SEPTIEMBRE'!L49</f>
        <v>0</v>
      </c>
      <c r="R44" s="33">
        <v>0</v>
      </c>
      <c r="S44" s="32">
        <f>'REPRO SEPTIEMBRE'!M49</f>
        <v>0</v>
      </c>
      <c r="T44" s="47">
        <f>'REPRO SEPTIEMBRE'!E49</f>
        <v>2</v>
      </c>
      <c r="U44" s="61">
        <f>'REPRO SEPTIEMBRE'!O49</f>
        <v>4538.3999999999996</v>
      </c>
      <c r="V44" s="33">
        <v>0</v>
      </c>
      <c r="W44" s="32">
        <v>0</v>
      </c>
      <c r="X44" s="33">
        <v>0</v>
      </c>
      <c r="Y44" s="32">
        <v>0</v>
      </c>
      <c r="Z44" s="33">
        <v>0</v>
      </c>
      <c r="AA44" s="32">
        <v>0</v>
      </c>
      <c r="AB44" s="39">
        <v>0</v>
      </c>
      <c r="AC44" s="32">
        <v>0</v>
      </c>
      <c r="AD44" s="32">
        <f t="shared" si="12"/>
        <v>0</v>
      </c>
      <c r="AE44" s="32">
        <v>0</v>
      </c>
      <c r="AF44" s="32">
        <f t="shared" si="13"/>
        <v>42240</v>
      </c>
      <c r="AG44" s="32">
        <f t="shared" si="14"/>
        <v>3520</v>
      </c>
      <c r="AH44" s="32">
        <v>0</v>
      </c>
      <c r="AI44" s="32">
        <v>0</v>
      </c>
      <c r="AJ44" s="32">
        <v>0</v>
      </c>
      <c r="AK44" s="34">
        <f t="shared" si="15"/>
        <v>8058.4</v>
      </c>
    </row>
    <row r="45" spans="2:37" s="6" customFormat="1" x14ac:dyDescent="0.25">
      <c r="B45" s="36">
        <v>26</v>
      </c>
      <c r="C45" s="432"/>
      <c r="D45" s="31" t="str">
        <f>'REPRO SEPTIEMBRE'!C50</f>
        <v>MENSAJERO I</v>
      </c>
      <c r="E45" s="60">
        <v>72.540000000000006</v>
      </c>
      <c r="F45" s="33">
        <v>0</v>
      </c>
      <c r="G45" s="32">
        <f>'REPRO SEPTIEMBRE'!G50</f>
        <v>0</v>
      </c>
      <c r="H45" s="33">
        <v>0</v>
      </c>
      <c r="I45" s="32">
        <f>'REPRO SEPTIEMBRE'!H50</f>
        <v>0</v>
      </c>
      <c r="J45" s="33">
        <v>0</v>
      </c>
      <c r="K45" s="32">
        <f>'REPRO SEPTIEMBRE'!I50</f>
        <v>0</v>
      </c>
      <c r="L45" s="33">
        <v>0</v>
      </c>
      <c r="M45" s="32">
        <f>'REPRO SEPTIEMBRE'!J50</f>
        <v>0</v>
      </c>
      <c r="N45" s="33">
        <v>0</v>
      </c>
      <c r="O45" s="32">
        <f>'REPRO SEPTIEMBRE'!K50</f>
        <v>0</v>
      </c>
      <c r="P45" s="33">
        <v>0</v>
      </c>
      <c r="Q45" s="32">
        <f>'REPRO SEPTIEMBRE'!L50</f>
        <v>0</v>
      </c>
      <c r="R45" s="33">
        <v>1</v>
      </c>
      <c r="S45" s="32">
        <f>'REPRO SEPTIEMBRE'!M50</f>
        <v>2248.7400000000002</v>
      </c>
      <c r="T45" s="47">
        <f>'REPRO SEPTIEMBRE'!E50</f>
        <v>1</v>
      </c>
      <c r="U45" s="61">
        <f>'REPRO SEPTIEMBRE'!O50</f>
        <v>2176.2000000000003</v>
      </c>
      <c r="V45" s="33">
        <v>0</v>
      </c>
      <c r="W45" s="32">
        <v>0</v>
      </c>
      <c r="X45" s="33">
        <v>0</v>
      </c>
      <c r="Y45" s="32">
        <v>0</v>
      </c>
      <c r="Z45" s="33">
        <v>0</v>
      </c>
      <c r="AA45" s="32">
        <v>0</v>
      </c>
      <c r="AB45" s="39">
        <v>0</v>
      </c>
      <c r="AC45" s="32">
        <v>0</v>
      </c>
      <c r="AD45" s="32">
        <f t="shared" si="12"/>
        <v>0</v>
      </c>
      <c r="AE45" s="32">
        <v>0</v>
      </c>
      <c r="AF45" s="32">
        <f t="shared" si="13"/>
        <v>21120</v>
      </c>
      <c r="AG45" s="32">
        <f t="shared" si="14"/>
        <v>1760</v>
      </c>
      <c r="AH45" s="32">
        <v>0</v>
      </c>
      <c r="AI45" s="32">
        <v>0</v>
      </c>
      <c r="AJ45" s="32">
        <v>0</v>
      </c>
      <c r="AK45" s="34">
        <f t="shared" si="15"/>
        <v>6184.9400000000005</v>
      </c>
    </row>
    <row r="46" spans="2:37" s="6" customFormat="1" x14ac:dyDescent="0.25">
      <c r="B46" s="36">
        <v>27</v>
      </c>
      <c r="C46" s="432"/>
      <c r="D46" s="31" t="str">
        <f>'REPRO SEPTIEMBRE'!C51</f>
        <v>AUXILIAR MISCELÁNEO</v>
      </c>
      <c r="E46" s="45">
        <v>71.400000000000006</v>
      </c>
      <c r="F46" s="33">
        <v>0</v>
      </c>
      <c r="G46" s="32">
        <f>'REPRO SEPTIEMBRE'!G51</f>
        <v>0</v>
      </c>
      <c r="H46" s="33">
        <v>0</v>
      </c>
      <c r="I46" s="32">
        <f>'REPRO SEPTIEMBRE'!H51</f>
        <v>0</v>
      </c>
      <c r="J46" s="33">
        <v>0</v>
      </c>
      <c r="K46" s="32">
        <f>'REPRO SEPTIEMBRE'!I51</f>
        <v>0</v>
      </c>
      <c r="L46" s="33">
        <v>0</v>
      </c>
      <c r="M46" s="32">
        <f>'REPRO SEPTIEMBRE'!J51</f>
        <v>0</v>
      </c>
      <c r="N46" s="33">
        <v>0</v>
      </c>
      <c r="O46" s="32">
        <f>'REPRO SEPTIEMBRE'!K51</f>
        <v>0</v>
      </c>
      <c r="P46" s="33">
        <v>0</v>
      </c>
      <c r="Q46" s="32">
        <f>'REPRO SEPTIEMBRE'!L51</f>
        <v>0</v>
      </c>
      <c r="R46" s="33">
        <v>0</v>
      </c>
      <c r="S46" s="32">
        <f>'REPRO SEPTIEMBRE'!M51</f>
        <v>0</v>
      </c>
      <c r="T46" s="47">
        <f>'REPRO SEPTIEMBRE'!E51</f>
        <v>1</v>
      </c>
      <c r="U46" s="61">
        <f>'REPRO SEPTIEMBRE'!O51</f>
        <v>2142</v>
      </c>
      <c r="V46" s="33">
        <v>0</v>
      </c>
      <c r="W46" s="32">
        <v>0</v>
      </c>
      <c r="X46" s="33">
        <v>0</v>
      </c>
      <c r="Y46" s="32">
        <v>0</v>
      </c>
      <c r="Z46" s="33">
        <v>0</v>
      </c>
      <c r="AA46" s="32">
        <v>0</v>
      </c>
      <c r="AB46" s="39">
        <v>0</v>
      </c>
      <c r="AC46" s="32">
        <v>0</v>
      </c>
      <c r="AD46" s="32">
        <f t="shared" si="12"/>
        <v>0</v>
      </c>
      <c r="AE46" s="32">
        <v>0</v>
      </c>
      <c r="AF46" s="32">
        <f t="shared" si="13"/>
        <v>21120</v>
      </c>
      <c r="AG46" s="32">
        <f t="shared" si="14"/>
        <v>1760</v>
      </c>
      <c r="AH46" s="32">
        <v>0</v>
      </c>
      <c r="AI46" s="32">
        <v>0</v>
      </c>
      <c r="AJ46" s="32">
        <v>0</v>
      </c>
      <c r="AK46" s="34">
        <f t="shared" si="15"/>
        <v>3902</v>
      </c>
    </row>
    <row r="47" spans="2:37" s="6" customFormat="1" x14ac:dyDescent="0.25">
      <c r="B47" s="36">
        <v>28</v>
      </c>
      <c r="C47" s="432"/>
      <c r="D47" s="31" t="str">
        <f>'REPRO SEPTIEMBRE'!C52</f>
        <v>CONSERJE</v>
      </c>
      <c r="E47" s="45">
        <v>71.400000000000006</v>
      </c>
      <c r="F47" s="33">
        <v>0</v>
      </c>
      <c r="G47" s="32">
        <f>'REPRO SEPTIEMBRE'!G52</f>
        <v>0</v>
      </c>
      <c r="H47" s="33">
        <v>0</v>
      </c>
      <c r="I47" s="32">
        <f>'REPRO SEPTIEMBRE'!H52</f>
        <v>0</v>
      </c>
      <c r="J47" s="33">
        <v>0</v>
      </c>
      <c r="K47" s="32">
        <f>'REPRO SEPTIEMBRE'!I52</f>
        <v>0</v>
      </c>
      <c r="L47" s="33">
        <v>0</v>
      </c>
      <c r="M47" s="32">
        <f>'REPRO SEPTIEMBRE'!J52</f>
        <v>0</v>
      </c>
      <c r="N47" s="33">
        <v>0</v>
      </c>
      <c r="O47" s="32">
        <f>'REPRO SEPTIEMBRE'!K52</f>
        <v>0</v>
      </c>
      <c r="P47" s="33">
        <v>0</v>
      </c>
      <c r="Q47" s="32">
        <f>'REPRO SEPTIEMBRE'!L52</f>
        <v>0</v>
      </c>
      <c r="R47" s="33">
        <v>1</v>
      </c>
      <c r="S47" s="32">
        <f>'REPRO SEPTIEMBRE'!M52</f>
        <v>4355.4000000000005</v>
      </c>
      <c r="T47" s="47">
        <f>'REPRO SEPTIEMBRE'!E52</f>
        <v>1</v>
      </c>
      <c r="U47" s="61">
        <f>'REPRO SEPTIEMBRE'!O52</f>
        <v>0</v>
      </c>
      <c r="V47" s="33">
        <v>0</v>
      </c>
      <c r="W47" s="32">
        <v>0</v>
      </c>
      <c r="X47" s="33">
        <v>0</v>
      </c>
      <c r="Y47" s="32">
        <v>0</v>
      </c>
      <c r="Z47" s="33">
        <v>0</v>
      </c>
      <c r="AA47" s="32">
        <v>0</v>
      </c>
      <c r="AB47" s="39">
        <v>0</v>
      </c>
      <c r="AC47" s="32">
        <v>0</v>
      </c>
      <c r="AD47" s="32">
        <f t="shared" si="12"/>
        <v>0</v>
      </c>
      <c r="AE47" s="32">
        <v>0</v>
      </c>
      <c r="AF47" s="32">
        <f t="shared" si="13"/>
        <v>21120</v>
      </c>
      <c r="AG47" s="32">
        <f t="shared" si="14"/>
        <v>1760</v>
      </c>
      <c r="AH47" s="32">
        <v>0</v>
      </c>
      <c r="AI47" s="32">
        <v>0</v>
      </c>
      <c r="AJ47" s="32">
        <v>0</v>
      </c>
      <c r="AK47" s="34">
        <f t="shared" si="15"/>
        <v>6115.4000000000005</v>
      </c>
    </row>
    <row r="48" spans="2:37" s="6" customFormat="1" x14ac:dyDescent="0.25">
      <c r="B48" s="30">
        <v>29</v>
      </c>
      <c r="C48" s="432"/>
      <c r="D48" s="31" t="s">
        <v>35</v>
      </c>
      <c r="E48" s="45">
        <v>71.400000000000006</v>
      </c>
      <c r="F48" s="33">
        <v>0</v>
      </c>
      <c r="G48" s="32">
        <v>0</v>
      </c>
      <c r="H48" s="33">
        <v>0</v>
      </c>
      <c r="I48" s="32">
        <v>0</v>
      </c>
      <c r="J48" s="33">
        <v>0</v>
      </c>
      <c r="K48" s="32">
        <v>0</v>
      </c>
      <c r="L48" s="33">
        <v>0</v>
      </c>
      <c r="M48" s="32">
        <v>0</v>
      </c>
      <c r="N48" s="33">
        <v>0</v>
      </c>
      <c r="O48" s="32">
        <v>0</v>
      </c>
      <c r="P48" s="33">
        <v>0</v>
      </c>
      <c r="Q48" s="32">
        <v>0</v>
      </c>
      <c r="R48" s="33">
        <v>0</v>
      </c>
      <c r="S48" s="32">
        <v>0</v>
      </c>
      <c r="T48" s="47">
        <v>0</v>
      </c>
      <c r="U48" s="61">
        <v>0</v>
      </c>
      <c r="V48" s="33">
        <v>11</v>
      </c>
      <c r="W48" s="32">
        <v>23562.000000000004</v>
      </c>
      <c r="X48" s="33">
        <v>0</v>
      </c>
      <c r="Y48" s="32">
        <v>0</v>
      </c>
      <c r="Z48" s="33">
        <v>0</v>
      </c>
      <c r="AA48" s="32">
        <v>0</v>
      </c>
      <c r="AB48" s="39">
        <v>0</v>
      </c>
      <c r="AC48" s="32">
        <v>0</v>
      </c>
      <c r="AD48" s="32">
        <f t="shared" ref="AD48:AD58" si="16">+AE48*12</f>
        <v>0</v>
      </c>
      <c r="AE48" s="32">
        <v>0</v>
      </c>
      <c r="AF48" s="32">
        <f t="shared" ref="AF48:AF58" si="17">+AG48*12</f>
        <v>232320</v>
      </c>
      <c r="AG48" s="32">
        <f>1760*V48</f>
        <v>19360</v>
      </c>
      <c r="AH48" s="32">
        <v>0</v>
      </c>
      <c r="AI48" s="32">
        <v>0</v>
      </c>
      <c r="AJ48" s="32">
        <v>0</v>
      </c>
      <c r="AK48" s="34">
        <f t="shared" ref="AK48:AK58" si="18">+G48+I48+K48+M48+O48+Q48+S48+U48+W48+Y48+AA48+AC48+AE48+AG48</f>
        <v>42922</v>
      </c>
    </row>
    <row r="49" spans="2:37" s="6" customFormat="1" x14ac:dyDescent="0.25">
      <c r="B49" s="36">
        <v>30</v>
      </c>
      <c r="C49" s="432"/>
      <c r="D49" s="31" t="s">
        <v>36</v>
      </c>
      <c r="E49" s="45">
        <v>72.540000000000006</v>
      </c>
      <c r="F49" s="33">
        <v>0</v>
      </c>
      <c r="G49" s="32">
        <v>0</v>
      </c>
      <c r="H49" s="33">
        <v>0</v>
      </c>
      <c r="I49" s="32">
        <v>0</v>
      </c>
      <c r="J49" s="33">
        <v>0</v>
      </c>
      <c r="K49" s="32">
        <v>0</v>
      </c>
      <c r="L49" s="33">
        <v>0</v>
      </c>
      <c r="M49" s="32">
        <v>0</v>
      </c>
      <c r="N49" s="33">
        <v>0</v>
      </c>
      <c r="O49" s="32">
        <v>0</v>
      </c>
      <c r="P49" s="33">
        <v>0</v>
      </c>
      <c r="Q49" s="32">
        <v>0</v>
      </c>
      <c r="R49" s="33">
        <v>0</v>
      </c>
      <c r="S49" s="32">
        <v>0</v>
      </c>
      <c r="T49" s="47">
        <v>0</v>
      </c>
      <c r="U49" s="61">
        <v>0</v>
      </c>
      <c r="V49" s="33">
        <v>1</v>
      </c>
      <c r="W49" s="32">
        <v>2176.2000000000003</v>
      </c>
      <c r="X49" s="33">
        <v>0</v>
      </c>
      <c r="Y49" s="32">
        <v>0</v>
      </c>
      <c r="Z49" s="33">
        <v>0</v>
      </c>
      <c r="AA49" s="32">
        <v>0</v>
      </c>
      <c r="AB49" s="39">
        <v>0</v>
      </c>
      <c r="AC49" s="32">
        <v>0</v>
      </c>
      <c r="AD49" s="32">
        <f t="shared" si="16"/>
        <v>0</v>
      </c>
      <c r="AE49" s="32">
        <v>0</v>
      </c>
      <c r="AF49" s="32">
        <f t="shared" si="17"/>
        <v>21120</v>
      </c>
      <c r="AG49" s="32">
        <f t="shared" ref="AG49:AG58" si="19">1760*V49</f>
        <v>1760</v>
      </c>
      <c r="AH49" s="32">
        <v>0</v>
      </c>
      <c r="AI49" s="32">
        <v>0</v>
      </c>
      <c r="AJ49" s="32">
        <v>0</v>
      </c>
      <c r="AK49" s="34">
        <f t="shared" si="18"/>
        <v>3936.2000000000003</v>
      </c>
    </row>
    <row r="50" spans="2:37" s="6" customFormat="1" x14ac:dyDescent="0.25">
      <c r="B50" s="36">
        <v>31</v>
      </c>
      <c r="C50" s="432"/>
      <c r="D50" s="31" t="s">
        <v>37</v>
      </c>
      <c r="E50" s="45">
        <v>80.86</v>
      </c>
      <c r="F50" s="33">
        <v>0</v>
      </c>
      <c r="G50" s="32">
        <v>0</v>
      </c>
      <c r="H50" s="33">
        <v>0</v>
      </c>
      <c r="I50" s="32">
        <v>0</v>
      </c>
      <c r="J50" s="33">
        <v>0</v>
      </c>
      <c r="K50" s="32">
        <v>0</v>
      </c>
      <c r="L50" s="33">
        <v>0</v>
      </c>
      <c r="M50" s="32">
        <v>0</v>
      </c>
      <c r="N50" s="33">
        <v>0</v>
      </c>
      <c r="O50" s="32">
        <v>0</v>
      </c>
      <c r="P50" s="33">
        <v>0</v>
      </c>
      <c r="Q50" s="32">
        <v>0</v>
      </c>
      <c r="R50" s="33">
        <v>0</v>
      </c>
      <c r="S50" s="32">
        <v>0</v>
      </c>
      <c r="T50" s="47">
        <v>0</v>
      </c>
      <c r="U50" s="61">
        <v>0</v>
      </c>
      <c r="V50" s="33">
        <v>3</v>
      </c>
      <c r="W50" s="32">
        <v>7277.4</v>
      </c>
      <c r="X50" s="33">
        <v>0</v>
      </c>
      <c r="Y50" s="32">
        <v>0</v>
      </c>
      <c r="Z50" s="33">
        <v>0</v>
      </c>
      <c r="AA50" s="32">
        <v>0</v>
      </c>
      <c r="AB50" s="39">
        <v>0</v>
      </c>
      <c r="AC50" s="32">
        <v>0</v>
      </c>
      <c r="AD50" s="32">
        <f t="shared" si="16"/>
        <v>0</v>
      </c>
      <c r="AE50" s="32">
        <v>0</v>
      </c>
      <c r="AF50" s="32">
        <f t="shared" si="17"/>
        <v>63360</v>
      </c>
      <c r="AG50" s="32">
        <f t="shared" si="19"/>
        <v>5280</v>
      </c>
      <c r="AH50" s="32">
        <v>0</v>
      </c>
      <c r="AI50" s="32">
        <v>0</v>
      </c>
      <c r="AJ50" s="32">
        <v>0</v>
      </c>
      <c r="AK50" s="34">
        <f t="shared" si="18"/>
        <v>12557.4</v>
      </c>
    </row>
    <row r="51" spans="2:37" s="6" customFormat="1" x14ac:dyDescent="0.25">
      <c r="B51" s="36">
        <v>32</v>
      </c>
      <c r="C51" s="432"/>
      <c r="D51" s="31" t="s">
        <v>38</v>
      </c>
      <c r="E51" s="45">
        <v>71.400000000000006</v>
      </c>
      <c r="F51" s="33">
        <v>0</v>
      </c>
      <c r="G51" s="32">
        <v>0</v>
      </c>
      <c r="H51" s="33">
        <v>0</v>
      </c>
      <c r="I51" s="32">
        <v>0</v>
      </c>
      <c r="J51" s="33">
        <v>0</v>
      </c>
      <c r="K51" s="32">
        <v>0</v>
      </c>
      <c r="L51" s="33">
        <v>0</v>
      </c>
      <c r="M51" s="32">
        <v>0</v>
      </c>
      <c r="N51" s="33">
        <v>0</v>
      </c>
      <c r="O51" s="32">
        <v>0</v>
      </c>
      <c r="P51" s="33">
        <v>0</v>
      </c>
      <c r="Q51" s="32">
        <v>0</v>
      </c>
      <c r="R51" s="33">
        <v>0</v>
      </c>
      <c r="S51" s="32">
        <v>0</v>
      </c>
      <c r="T51" s="47">
        <v>0</v>
      </c>
      <c r="U51" s="61">
        <v>0</v>
      </c>
      <c r="V51" s="33">
        <v>4</v>
      </c>
      <c r="W51" s="32">
        <v>8568</v>
      </c>
      <c r="X51" s="33">
        <v>0</v>
      </c>
      <c r="Y51" s="32">
        <v>0</v>
      </c>
      <c r="Z51" s="33">
        <v>0</v>
      </c>
      <c r="AA51" s="32">
        <v>0</v>
      </c>
      <c r="AB51" s="39">
        <v>0</v>
      </c>
      <c r="AC51" s="32">
        <v>0</v>
      </c>
      <c r="AD51" s="32">
        <f t="shared" si="16"/>
        <v>0</v>
      </c>
      <c r="AE51" s="32">
        <v>0</v>
      </c>
      <c r="AF51" s="32">
        <f t="shared" si="17"/>
        <v>84480</v>
      </c>
      <c r="AG51" s="32">
        <f t="shared" si="19"/>
        <v>7040</v>
      </c>
      <c r="AH51" s="32">
        <v>0</v>
      </c>
      <c r="AI51" s="32">
        <v>0</v>
      </c>
      <c r="AJ51" s="32">
        <v>0</v>
      </c>
      <c r="AK51" s="34">
        <f t="shared" si="18"/>
        <v>15608</v>
      </c>
    </row>
    <row r="52" spans="2:37" s="6" customFormat="1" x14ac:dyDescent="0.25">
      <c r="B52" s="30">
        <v>33</v>
      </c>
      <c r="C52" s="432"/>
      <c r="D52" s="31" t="s">
        <v>39</v>
      </c>
      <c r="E52" s="45">
        <v>78.25</v>
      </c>
      <c r="F52" s="33">
        <v>0</v>
      </c>
      <c r="G52" s="32">
        <v>0</v>
      </c>
      <c r="H52" s="33">
        <v>0</v>
      </c>
      <c r="I52" s="32">
        <v>0</v>
      </c>
      <c r="J52" s="33">
        <v>0</v>
      </c>
      <c r="K52" s="32">
        <v>0</v>
      </c>
      <c r="L52" s="33">
        <v>0</v>
      </c>
      <c r="M52" s="32">
        <v>0</v>
      </c>
      <c r="N52" s="33">
        <v>0</v>
      </c>
      <c r="O52" s="32">
        <v>0</v>
      </c>
      <c r="P52" s="33">
        <v>0</v>
      </c>
      <c r="Q52" s="32">
        <v>0</v>
      </c>
      <c r="R52" s="33">
        <v>0</v>
      </c>
      <c r="S52" s="32">
        <v>0</v>
      </c>
      <c r="T52" s="47">
        <v>0</v>
      </c>
      <c r="U52" s="61">
        <v>0</v>
      </c>
      <c r="V52" s="33">
        <v>1</v>
      </c>
      <c r="W52" s="32">
        <v>2347.5</v>
      </c>
      <c r="X52" s="33">
        <v>0</v>
      </c>
      <c r="Y52" s="32">
        <v>0</v>
      </c>
      <c r="Z52" s="33">
        <v>0</v>
      </c>
      <c r="AA52" s="32">
        <v>0</v>
      </c>
      <c r="AB52" s="39">
        <v>0</v>
      </c>
      <c r="AC52" s="32">
        <v>0</v>
      </c>
      <c r="AD52" s="32">
        <f t="shared" si="16"/>
        <v>0</v>
      </c>
      <c r="AE52" s="32">
        <v>0</v>
      </c>
      <c r="AF52" s="32">
        <f t="shared" si="17"/>
        <v>21120</v>
      </c>
      <c r="AG52" s="32">
        <f t="shared" si="19"/>
        <v>1760</v>
      </c>
      <c r="AH52" s="32">
        <v>0</v>
      </c>
      <c r="AI52" s="32">
        <v>0</v>
      </c>
      <c r="AJ52" s="32">
        <v>0</v>
      </c>
      <c r="AK52" s="34">
        <f t="shared" si="18"/>
        <v>4107.5</v>
      </c>
    </row>
    <row r="53" spans="2:37" s="6" customFormat="1" x14ac:dyDescent="0.25">
      <c r="B53" s="36">
        <v>34</v>
      </c>
      <c r="C53" s="432"/>
      <c r="D53" s="31" t="s">
        <v>31</v>
      </c>
      <c r="E53" s="45">
        <v>72.540000000000006</v>
      </c>
      <c r="F53" s="33">
        <v>0</v>
      </c>
      <c r="G53" s="32">
        <v>0</v>
      </c>
      <c r="H53" s="33">
        <v>0</v>
      </c>
      <c r="I53" s="32">
        <v>0</v>
      </c>
      <c r="J53" s="33">
        <v>0</v>
      </c>
      <c r="K53" s="32">
        <v>0</v>
      </c>
      <c r="L53" s="33">
        <v>0</v>
      </c>
      <c r="M53" s="32">
        <v>0</v>
      </c>
      <c r="N53" s="33">
        <v>0</v>
      </c>
      <c r="O53" s="32">
        <v>0</v>
      </c>
      <c r="P53" s="33">
        <v>0</v>
      </c>
      <c r="Q53" s="32">
        <v>0</v>
      </c>
      <c r="R53" s="33">
        <v>0</v>
      </c>
      <c r="S53" s="32">
        <v>0</v>
      </c>
      <c r="T53" s="47">
        <v>0</v>
      </c>
      <c r="U53" s="61">
        <v>0</v>
      </c>
      <c r="V53" s="33">
        <v>1</v>
      </c>
      <c r="W53" s="32">
        <v>2176.2000000000003</v>
      </c>
      <c r="X53" s="33">
        <v>0</v>
      </c>
      <c r="Y53" s="32">
        <v>0</v>
      </c>
      <c r="Z53" s="33">
        <v>0</v>
      </c>
      <c r="AA53" s="32">
        <v>0</v>
      </c>
      <c r="AB53" s="39">
        <v>0</v>
      </c>
      <c r="AC53" s="32">
        <v>0</v>
      </c>
      <c r="AD53" s="32">
        <f t="shared" si="16"/>
        <v>0</v>
      </c>
      <c r="AE53" s="32">
        <v>0</v>
      </c>
      <c r="AF53" s="32">
        <f t="shared" si="17"/>
        <v>21120</v>
      </c>
      <c r="AG53" s="32">
        <f t="shared" si="19"/>
        <v>1760</v>
      </c>
      <c r="AH53" s="32">
        <v>0</v>
      </c>
      <c r="AI53" s="32">
        <v>0</v>
      </c>
      <c r="AJ53" s="32">
        <v>0</v>
      </c>
      <c r="AK53" s="34">
        <f t="shared" si="18"/>
        <v>3936.2000000000003</v>
      </c>
    </row>
    <row r="54" spans="2:37" s="6" customFormat="1" x14ac:dyDescent="0.25">
      <c r="B54" s="36">
        <v>35</v>
      </c>
      <c r="C54" s="432"/>
      <c r="D54" s="31" t="s">
        <v>40</v>
      </c>
      <c r="E54" s="45">
        <v>73.59</v>
      </c>
      <c r="F54" s="33">
        <v>0</v>
      </c>
      <c r="G54" s="32">
        <v>0</v>
      </c>
      <c r="H54" s="33">
        <v>0</v>
      </c>
      <c r="I54" s="32">
        <v>0</v>
      </c>
      <c r="J54" s="33">
        <v>0</v>
      </c>
      <c r="K54" s="32">
        <v>0</v>
      </c>
      <c r="L54" s="33">
        <v>0</v>
      </c>
      <c r="M54" s="32">
        <v>0</v>
      </c>
      <c r="N54" s="33">
        <v>0</v>
      </c>
      <c r="O54" s="32">
        <v>0</v>
      </c>
      <c r="P54" s="33">
        <v>0</v>
      </c>
      <c r="Q54" s="32">
        <v>0</v>
      </c>
      <c r="R54" s="33">
        <v>0</v>
      </c>
      <c r="S54" s="32">
        <v>0</v>
      </c>
      <c r="T54" s="47">
        <v>0</v>
      </c>
      <c r="U54" s="61">
        <v>0</v>
      </c>
      <c r="V54" s="33">
        <v>1</v>
      </c>
      <c r="W54" s="32">
        <v>2207.7000000000003</v>
      </c>
      <c r="X54" s="33">
        <v>0</v>
      </c>
      <c r="Y54" s="32">
        <v>0</v>
      </c>
      <c r="Z54" s="33">
        <v>0</v>
      </c>
      <c r="AA54" s="32">
        <v>0</v>
      </c>
      <c r="AB54" s="39">
        <v>0</v>
      </c>
      <c r="AC54" s="32">
        <v>0</v>
      </c>
      <c r="AD54" s="32">
        <f t="shared" si="16"/>
        <v>0</v>
      </c>
      <c r="AE54" s="32">
        <v>0</v>
      </c>
      <c r="AF54" s="32">
        <f t="shared" si="17"/>
        <v>21120</v>
      </c>
      <c r="AG54" s="32">
        <f t="shared" si="19"/>
        <v>1760</v>
      </c>
      <c r="AH54" s="32">
        <v>0</v>
      </c>
      <c r="AI54" s="32">
        <v>0</v>
      </c>
      <c r="AJ54" s="32">
        <v>0</v>
      </c>
      <c r="AK54" s="34">
        <f t="shared" si="18"/>
        <v>3967.7000000000003</v>
      </c>
    </row>
    <row r="55" spans="2:37" s="6" customFormat="1" x14ac:dyDescent="0.25">
      <c r="B55" s="36">
        <v>36</v>
      </c>
      <c r="C55" s="432"/>
      <c r="D55" s="31" t="s">
        <v>41</v>
      </c>
      <c r="E55" s="45">
        <v>75.64</v>
      </c>
      <c r="F55" s="33">
        <v>0</v>
      </c>
      <c r="G55" s="32">
        <v>0</v>
      </c>
      <c r="H55" s="33">
        <v>0</v>
      </c>
      <c r="I55" s="32">
        <v>0</v>
      </c>
      <c r="J55" s="33">
        <v>0</v>
      </c>
      <c r="K55" s="32">
        <v>0</v>
      </c>
      <c r="L55" s="33">
        <v>0</v>
      </c>
      <c r="M55" s="32">
        <v>0</v>
      </c>
      <c r="N55" s="33">
        <v>0</v>
      </c>
      <c r="O55" s="32">
        <v>0</v>
      </c>
      <c r="P55" s="33">
        <v>0</v>
      </c>
      <c r="Q55" s="32">
        <v>0</v>
      </c>
      <c r="R55" s="33">
        <v>0</v>
      </c>
      <c r="S55" s="32">
        <v>0</v>
      </c>
      <c r="T55" s="47">
        <v>0</v>
      </c>
      <c r="U55" s="61">
        <v>0</v>
      </c>
      <c r="V55" s="33">
        <v>5</v>
      </c>
      <c r="W55" s="32">
        <v>11346</v>
      </c>
      <c r="X55" s="33">
        <v>0</v>
      </c>
      <c r="Y55" s="32">
        <v>0</v>
      </c>
      <c r="Z55" s="33">
        <v>0</v>
      </c>
      <c r="AA55" s="32">
        <v>0</v>
      </c>
      <c r="AB55" s="39">
        <v>0</v>
      </c>
      <c r="AC55" s="32">
        <v>0</v>
      </c>
      <c r="AD55" s="32">
        <f t="shared" si="16"/>
        <v>0</v>
      </c>
      <c r="AE55" s="32">
        <v>0</v>
      </c>
      <c r="AF55" s="32">
        <f t="shared" si="17"/>
        <v>105600</v>
      </c>
      <c r="AG55" s="32">
        <f t="shared" si="19"/>
        <v>8800</v>
      </c>
      <c r="AH55" s="32">
        <v>0</v>
      </c>
      <c r="AI55" s="32">
        <v>0</v>
      </c>
      <c r="AJ55" s="32">
        <v>0</v>
      </c>
      <c r="AK55" s="34">
        <f t="shared" si="18"/>
        <v>20146</v>
      </c>
    </row>
    <row r="56" spans="2:37" s="6" customFormat="1" x14ac:dyDescent="0.25">
      <c r="B56" s="30">
        <v>37</v>
      </c>
      <c r="C56" s="432"/>
      <c r="D56" s="31" t="s">
        <v>42</v>
      </c>
      <c r="E56" s="45">
        <v>75.64</v>
      </c>
      <c r="F56" s="33">
        <v>0</v>
      </c>
      <c r="G56" s="32">
        <v>0</v>
      </c>
      <c r="H56" s="33">
        <v>0</v>
      </c>
      <c r="I56" s="32">
        <v>0</v>
      </c>
      <c r="J56" s="33">
        <v>0</v>
      </c>
      <c r="K56" s="32">
        <v>0</v>
      </c>
      <c r="L56" s="33">
        <v>0</v>
      </c>
      <c r="M56" s="32">
        <v>0</v>
      </c>
      <c r="N56" s="33">
        <v>0</v>
      </c>
      <c r="O56" s="32">
        <v>0</v>
      </c>
      <c r="P56" s="33">
        <v>0</v>
      </c>
      <c r="Q56" s="32">
        <v>0</v>
      </c>
      <c r="R56" s="33">
        <v>0</v>
      </c>
      <c r="S56" s="32">
        <v>0</v>
      </c>
      <c r="T56" s="47">
        <v>0</v>
      </c>
      <c r="U56" s="61">
        <v>0</v>
      </c>
      <c r="V56" s="33">
        <v>2</v>
      </c>
      <c r="W56" s="32">
        <v>4538.3999999999996</v>
      </c>
      <c r="X56" s="33">
        <v>0</v>
      </c>
      <c r="Y56" s="32">
        <v>0</v>
      </c>
      <c r="Z56" s="33">
        <v>0</v>
      </c>
      <c r="AA56" s="32">
        <v>0</v>
      </c>
      <c r="AB56" s="39">
        <v>0</v>
      </c>
      <c r="AC56" s="32">
        <v>0</v>
      </c>
      <c r="AD56" s="32">
        <f t="shared" si="16"/>
        <v>0</v>
      </c>
      <c r="AE56" s="32">
        <v>0</v>
      </c>
      <c r="AF56" s="32">
        <f t="shared" si="17"/>
        <v>42240</v>
      </c>
      <c r="AG56" s="32">
        <f t="shared" si="19"/>
        <v>3520</v>
      </c>
      <c r="AH56" s="32">
        <v>0</v>
      </c>
      <c r="AI56" s="32">
        <v>0</v>
      </c>
      <c r="AJ56" s="32">
        <v>0</v>
      </c>
      <c r="AK56" s="34">
        <f t="shared" si="18"/>
        <v>8058.4</v>
      </c>
    </row>
    <row r="57" spans="2:37" s="6" customFormat="1" x14ac:dyDescent="0.25">
      <c r="B57" s="36">
        <v>38</v>
      </c>
      <c r="C57" s="432"/>
      <c r="D57" s="31" t="s">
        <v>31</v>
      </c>
      <c r="E57" s="45">
        <v>72.540000000000006</v>
      </c>
      <c r="F57" s="33">
        <v>0</v>
      </c>
      <c r="G57" s="32">
        <v>0</v>
      </c>
      <c r="H57" s="33">
        <v>0</v>
      </c>
      <c r="I57" s="32">
        <v>0</v>
      </c>
      <c r="J57" s="33">
        <v>0</v>
      </c>
      <c r="K57" s="32">
        <v>0</v>
      </c>
      <c r="L57" s="33">
        <v>0</v>
      </c>
      <c r="M57" s="32">
        <v>0</v>
      </c>
      <c r="N57" s="33">
        <v>0</v>
      </c>
      <c r="O57" s="32">
        <v>0</v>
      </c>
      <c r="P57" s="33">
        <v>0</v>
      </c>
      <c r="Q57" s="32">
        <v>0</v>
      </c>
      <c r="R57" s="33">
        <v>0</v>
      </c>
      <c r="S57" s="32">
        <v>0</v>
      </c>
      <c r="T57" s="47">
        <v>0</v>
      </c>
      <c r="U57" s="61">
        <v>0</v>
      </c>
      <c r="V57" s="33">
        <v>1</v>
      </c>
      <c r="W57" s="32">
        <v>2176.2000000000003</v>
      </c>
      <c r="X57" s="33">
        <v>0</v>
      </c>
      <c r="Y57" s="32">
        <v>0</v>
      </c>
      <c r="Z57" s="33">
        <v>0</v>
      </c>
      <c r="AA57" s="32">
        <v>0</v>
      </c>
      <c r="AB57" s="39">
        <v>0</v>
      </c>
      <c r="AC57" s="32">
        <v>0</v>
      </c>
      <c r="AD57" s="32">
        <f t="shared" si="16"/>
        <v>0</v>
      </c>
      <c r="AE57" s="32">
        <v>0</v>
      </c>
      <c r="AF57" s="32">
        <f t="shared" si="17"/>
        <v>21120</v>
      </c>
      <c r="AG57" s="32">
        <f t="shared" si="19"/>
        <v>1760</v>
      </c>
      <c r="AH57" s="32">
        <v>0</v>
      </c>
      <c r="AI57" s="32">
        <v>0</v>
      </c>
      <c r="AJ57" s="32">
        <v>0</v>
      </c>
      <c r="AK57" s="34">
        <f t="shared" si="18"/>
        <v>3936.2000000000003</v>
      </c>
    </row>
    <row r="58" spans="2:37" s="6" customFormat="1" x14ac:dyDescent="0.25">
      <c r="B58" s="36">
        <v>39</v>
      </c>
      <c r="C58" s="433"/>
      <c r="D58" s="31" t="s">
        <v>35</v>
      </c>
      <c r="E58" s="45">
        <v>71.400000000000006</v>
      </c>
      <c r="F58" s="33">
        <v>0</v>
      </c>
      <c r="G58" s="32">
        <v>0</v>
      </c>
      <c r="H58" s="33">
        <v>0</v>
      </c>
      <c r="I58" s="32">
        <v>0</v>
      </c>
      <c r="J58" s="33">
        <v>0</v>
      </c>
      <c r="K58" s="32">
        <v>0</v>
      </c>
      <c r="L58" s="33">
        <v>0</v>
      </c>
      <c r="M58" s="32">
        <v>0</v>
      </c>
      <c r="N58" s="33">
        <v>0</v>
      </c>
      <c r="O58" s="32">
        <v>0</v>
      </c>
      <c r="P58" s="33">
        <v>0</v>
      </c>
      <c r="Q58" s="32">
        <v>0</v>
      </c>
      <c r="R58" s="33">
        <v>0</v>
      </c>
      <c r="S58" s="32">
        <v>0</v>
      </c>
      <c r="T58" s="47">
        <v>0</v>
      </c>
      <c r="U58" s="61">
        <v>0</v>
      </c>
      <c r="V58" s="33">
        <v>1</v>
      </c>
      <c r="W58" s="32">
        <v>2142</v>
      </c>
      <c r="X58" s="33">
        <v>0</v>
      </c>
      <c r="Y58" s="32">
        <v>0</v>
      </c>
      <c r="Z58" s="33">
        <v>0</v>
      </c>
      <c r="AA58" s="32">
        <v>0</v>
      </c>
      <c r="AB58" s="39">
        <v>0</v>
      </c>
      <c r="AC58" s="32">
        <v>0</v>
      </c>
      <c r="AD58" s="32">
        <f t="shared" si="16"/>
        <v>0</v>
      </c>
      <c r="AE58" s="32">
        <v>0</v>
      </c>
      <c r="AF58" s="32">
        <f t="shared" si="17"/>
        <v>21120</v>
      </c>
      <c r="AG58" s="32">
        <f t="shared" si="19"/>
        <v>1760</v>
      </c>
      <c r="AH58" s="32">
        <v>0</v>
      </c>
      <c r="AI58" s="32">
        <v>0</v>
      </c>
      <c r="AJ58" s="32">
        <v>0</v>
      </c>
      <c r="AK58" s="34">
        <f t="shared" si="18"/>
        <v>3902</v>
      </c>
    </row>
    <row r="59" spans="2:37" s="6" customFormat="1" ht="15" customHeight="1" x14ac:dyDescent="0.25">
      <c r="B59" s="30">
        <v>40</v>
      </c>
      <c r="C59" s="431" t="s">
        <v>43</v>
      </c>
      <c r="D59" s="313" t="s">
        <v>44</v>
      </c>
      <c r="E59" s="60">
        <v>72.540000000000006</v>
      </c>
      <c r="F59" s="59">
        <v>1</v>
      </c>
      <c r="G59" s="32">
        <f>'REPRO SEPTIEMBRE'!G60</f>
        <v>2248.7400000000002</v>
      </c>
      <c r="H59" s="59">
        <v>1</v>
      </c>
      <c r="I59" s="32">
        <f>'REPRO SEPTIEMBRE'!H60</f>
        <v>2031.1200000000001</v>
      </c>
      <c r="J59" s="59">
        <v>1</v>
      </c>
      <c r="K59" s="32">
        <f>'REPRO SEPTIEMBRE'!I60</f>
        <v>2248.7400000000002</v>
      </c>
      <c r="L59" s="59">
        <v>1</v>
      </c>
      <c r="M59" s="38">
        <f>'REPRO SEPTIEMBRE'!J60</f>
        <v>2176.2000000000003</v>
      </c>
      <c r="N59" s="59">
        <v>1</v>
      </c>
      <c r="O59" s="32">
        <f>'REPRO SEPTIEMBRE'!K60</f>
        <v>2248.7400000000002</v>
      </c>
      <c r="P59" s="59">
        <v>1</v>
      </c>
      <c r="Q59" s="32">
        <f>'REPRO SEPTIEMBRE'!L60</f>
        <v>2176.2000000000003</v>
      </c>
      <c r="R59" s="59">
        <v>1</v>
      </c>
      <c r="S59" s="32">
        <f>'REPRO SEPTIEMBRE'!M60</f>
        <v>2248.7400000000002</v>
      </c>
      <c r="T59" s="59">
        <v>1</v>
      </c>
      <c r="U59" s="61">
        <f>'REPRO SEPTIEMBRE'!N60</f>
        <v>0</v>
      </c>
      <c r="V59" s="33">
        <v>0</v>
      </c>
      <c r="W59" s="32">
        <v>0</v>
      </c>
      <c r="X59" s="33">
        <v>0</v>
      </c>
      <c r="Y59" s="32">
        <v>0</v>
      </c>
      <c r="Z59" s="33">
        <v>0</v>
      </c>
      <c r="AA59" s="32">
        <v>0</v>
      </c>
      <c r="AB59" s="39">
        <v>0</v>
      </c>
      <c r="AC59" s="32">
        <v>0</v>
      </c>
      <c r="AD59" s="32">
        <f t="shared" si="12"/>
        <v>0</v>
      </c>
      <c r="AE59" s="32">
        <v>0</v>
      </c>
      <c r="AF59" s="32">
        <f t="shared" si="13"/>
        <v>21120</v>
      </c>
      <c r="AG59" s="32">
        <f t="shared" si="14"/>
        <v>1760</v>
      </c>
      <c r="AH59" s="32">
        <v>0</v>
      </c>
      <c r="AI59" s="32">
        <v>0</v>
      </c>
      <c r="AJ59" s="32">
        <v>0</v>
      </c>
      <c r="AK59" s="34">
        <f t="shared" si="15"/>
        <v>17138.480000000003</v>
      </c>
    </row>
    <row r="60" spans="2:37" s="6" customFormat="1" x14ac:dyDescent="0.25">
      <c r="B60" s="36">
        <v>41</v>
      </c>
      <c r="C60" s="432"/>
      <c r="D60" s="44" t="s">
        <v>35</v>
      </c>
      <c r="E60" s="45">
        <v>71.400000000000006</v>
      </c>
      <c r="F60" s="47">
        <v>1</v>
      </c>
      <c r="G60" s="32">
        <f>'REPRO SEPTIEMBRE'!G61</f>
        <v>2213.4</v>
      </c>
      <c r="H60" s="47">
        <v>1</v>
      </c>
      <c r="I60" s="32">
        <f>'REPRO SEPTIEMBRE'!H61</f>
        <v>1999.2000000000003</v>
      </c>
      <c r="J60" s="47">
        <v>1</v>
      </c>
      <c r="K60" s="32">
        <f>'REPRO SEPTIEMBRE'!I61</f>
        <v>2213.4</v>
      </c>
      <c r="L60" s="47">
        <v>1</v>
      </c>
      <c r="M60" s="38">
        <f>'REPRO SEPTIEMBRE'!J61</f>
        <v>2142</v>
      </c>
      <c r="N60" s="47">
        <v>1</v>
      </c>
      <c r="O60" s="32">
        <f>'REPRO SEPTIEMBRE'!K61</f>
        <v>2213.4</v>
      </c>
      <c r="P60" s="47">
        <v>1</v>
      </c>
      <c r="Q60" s="32">
        <f>'REPRO SEPTIEMBRE'!L61</f>
        <v>2142</v>
      </c>
      <c r="R60" s="47">
        <v>1</v>
      </c>
      <c r="S60" s="32">
        <f>'REPRO SEPTIEMBRE'!M61</f>
        <v>2213.4</v>
      </c>
      <c r="T60" s="47">
        <v>1</v>
      </c>
      <c r="U60" s="61">
        <f>'REPRO SEPTIEMBRE'!N61</f>
        <v>0</v>
      </c>
      <c r="V60" s="33">
        <v>0</v>
      </c>
      <c r="W60" s="32">
        <v>0</v>
      </c>
      <c r="X60" s="33">
        <v>0</v>
      </c>
      <c r="Y60" s="32">
        <v>0</v>
      </c>
      <c r="Z60" s="33">
        <v>0</v>
      </c>
      <c r="AA60" s="32">
        <v>0</v>
      </c>
      <c r="AB60" s="39">
        <v>0</v>
      </c>
      <c r="AC60" s="32">
        <v>0</v>
      </c>
      <c r="AD60" s="32">
        <f t="shared" si="12"/>
        <v>0</v>
      </c>
      <c r="AE60" s="32">
        <v>0</v>
      </c>
      <c r="AF60" s="32">
        <f t="shared" si="13"/>
        <v>21120</v>
      </c>
      <c r="AG60" s="32">
        <f t="shared" si="14"/>
        <v>1760</v>
      </c>
      <c r="AH60" s="32">
        <v>0</v>
      </c>
      <c r="AI60" s="32">
        <v>0</v>
      </c>
      <c r="AJ60" s="32">
        <v>0</v>
      </c>
      <c r="AK60" s="34">
        <f t="shared" si="15"/>
        <v>16896.8</v>
      </c>
    </row>
    <row r="61" spans="2:37" s="6" customFormat="1" x14ac:dyDescent="0.25">
      <c r="B61" s="36">
        <v>42</v>
      </c>
      <c r="C61" s="432"/>
      <c r="D61" s="44" t="s">
        <v>38</v>
      </c>
      <c r="E61" s="45">
        <v>71.400000000000006</v>
      </c>
      <c r="F61" s="47">
        <v>1</v>
      </c>
      <c r="G61" s="32">
        <f>'REPRO SEPTIEMBRE'!G62</f>
        <v>0</v>
      </c>
      <c r="H61" s="47">
        <v>1</v>
      </c>
      <c r="I61" s="32">
        <f>'REPRO SEPTIEMBRE'!H62</f>
        <v>3070.2000000000003</v>
      </c>
      <c r="J61" s="47">
        <v>1</v>
      </c>
      <c r="K61" s="32">
        <f>'REPRO SEPTIEMBRE'!I62</f>
        <v>2213.4</v>
      </c>
      <c r="L61" s="47">
        <v>1</v>
      </c>
      <c r="M61" s="38">
        <f>'REPRO SEPTIEMBRE'!J62</f>
        <v>0</v>
      </c>
      <c r="N61" s="47">
        <v>1</v>
      </c>
      <c r="O61" s="32">
        <f>'REPRO SEPTIEMBRE'!K62</f>
        <v>0</v>
      </c>
      <c r="P61" s="47">
        <v>1</v>
      </c>
      <c r="Q61" s="32">
        <f>'REPRO SEPTIEMBRE'!L62</f>
        <v>0</v>
      </c>
      <c r="R61" s="47">
        <v>1</v>
      </c>
      <c r="S61" s="32">
        <f>'REPRO SEPTIEMBRE'!M62</f>
        <v>0</v>
      </c>
      <c r="T61" s="47">
        <v>1</v>
      </c>
      <c r="U61" s="61">
        <f>'REPRO SEPTIEMBRE'!N62</f>
        <v>0</v>
      </c>
      <c r="V61" s="33">
        <v>0</v>
      </c>
      <c r="W61" s="32">
        <v>0</v>
      </c>
      <c r="X61" s="33">
        <v>0</v>
      </c>
      <c r="Y61" s="32">
        <v>0</v>
      </c>
      <c r="Z61" s="33">
        <v>0</v>
      </c>
      <c r="AA61" s="32">
        <v>0</v>
      </c>
      <c r="AB61" s="39">
        <v>0</v>
      </c>
      <c r="AC61" s="32">
        <v>0</v>
      </c>
      <c r="AD61" s="32">
        <f t="shared" si="12"/>
        <v>0</v>
      </c>
      <c r="AE61" s="32">
        <v>0</v>
      </c>
      <c r="AF61" s="32">
        <f t="shared" si="13"/>
        <v>21120</v>
      </c>
      <c r="AG61" s="32">
        <f t="shared" si="14"/>
        <v>1760</v>
      </c>
      <c r="AH61" s="32">
        <v>0</v>
      </c>
      <c r="AI61" s="32">
        <v>0</v>
      </c>
      <c r="AJ61" s="32">
        <v>0</v>
      </c>
      <c r="AK61" s="34">
        <f t="shared" si="15"/>
        <v>7043.6</v>
      </c>
    </row>
    <row r="62" spans="2:37" s="6" customFormat="1" x14ac:dyDescent="0.25">
      <c r="B62" s="30">
        <v>43</v>
      </c>
      <c r="C62" s="432"/>
      <c r="D62" s="44" t="s">
        <v>38</v>
      </c>
      <c r="E62" s="45">
        <v>71.400000000000006</v>
      </c>
      <c r="F62" s="47">
        <v>1</v>
      </c>
      <c r="G62" s="32">
        <f>'REPRO SEPTIEMBRE'!G63</f>
        <v>0</v>
      </c>
      <c r="H62" s="47">
        <v>1</v>
      </c>
      <c r="I62" s="32">
        <f>'REPRO SEPTIEMBRE'!H63</f>
        <v>0</v>
      </c>
      <c r="J62" s="47">
        <v>1</v>
      </c>
      <c r="K62" s="32">
        <f>'REPRO SEPTIEMBRE'!I63</f>
        <v>0</v>
      </c>
      <c r="L62" s="47">
        <v>1</v>
      </c>
      <c r="M62" s="38">
        <f>'REPRO SEPTIEMBRE'!J63</f>
        <v>2142</v>
      </c>
      <c r="N62" s="47">
        <v>1</v>
      </c>
      <c r="O62" s="32">
        <f>'REPRO SEPTIEMBRE'!K63</f>
        <v>2213.4</v>
      </c>
      <c r="P62" s="47">
        <v>1</v>
      </c>
      <c r="Q62" s="32">
        <f>'REPRO SEPTIEMBRE'!L63</f>
        <v>2142</v>
      </c>
      <c r="R62" s="47">
        <v>1</v>
      </c>
      <c r="S62" s="32">
        <f>'REPRO SEPTIEMBRE'!M63</f>
        <v>0</v>
      </c>
      <c r="T62" s="47">
        <v>1</v>
      </c>
      <c r="U62" s="61">
        <f>'REPRO SEPTIEMBRE'!N63</f>
        <v>0</v>
      </c>
      <c r="V62" s="33">
        <v>0</v>
      </c>
      <c r="W62" s="32">
        <v>0</v>
      </c>
      <c r="X62" s="33">
        <v>0</v>
      </c>
      <c r="Y62" s="32">
        <v>0</v>
      </c>
      <c r="Z62" s="33">
        <v>0</v>
      </c>
      <c r="AA62" s="32">
        <v>0</v>
      </c>
      <c r="AB62" s="39">
        <v>0</v>
      </c>
      <c r="AC62" s="32">
        <v>0</v>
      </c>
      <c r="AD62" s="32">
        <f t="shared" si="12"/>
        <v>0</v>
      </c>
      <c r="AE62" s="32">
        <v>0</v>
      </c>
      <c r="AF62" s="32">
        <f t="shared" si="13"/>
        <v>21120</v>
      </c>
      <c r="AG62" s="32">
        <f t="shared" si="14"/>
        <v>1760</v>
      </c>
      <c r="AH62" s="32">
        <v>0</v>
      </c>
      <c r="AI62" s="32">
        <v>0</v>
      </c>
      <c r="AJ62" s="32">
        <v>0</v>
      </c>
      <c r="AK62" s="34">
        <f t="shared" si="15"/>
        <v>8257.4</v>
      </c>
    </row>
    <row r="63" spans="2:37" s="6" customFormat="1" x14ac:dyDescent="0.25">
      <c r="B63" s="36">
        <v>44</v>
      </c>
      <c r="C63" s="432"/>
      <c r="D63" s="313" t="s">
        <v>44</v>
      </c>
      <c r="E63" s="60">
        <v>72.540000000000006</v>
      </c>
      <c r="F63" s="59">
        <v>1</v>
      </c>
      <c r="G63" s="32">
        <f>'REPRO SEPTIEMBRE'!G64</f>
        <v>0</v>
      </c>
      <c r="H63" s="59">
        <v>1</v>
      </c>
      <c r="I63" s="32">
        <f>'REPRO SEPTIEMBRE'!H64</f>
        <v>0</v>
      </c>
      <c r="J63" s="59">
        <v>1</v>
      </c>
      <c r="K63" s="32">
        <f>'REPRO SEPTIEMBRE'!I64</f>
        <v>0</v>
      </c>
      <c r="L63" s="59">
        <v>1</v>
      </c>
      <c r="M63" s="38">
        <f>'REPRO SEPTIEMBRE'!J64</f>
        <v>0</v>
      </c>
      <c r="N63" s="59">
        <v>1</v>
      </c>
      <c r="O63" s="32">
        <f>'REPRO SEPTIEMBRE'!K64</f>
        <v>0</v>
      </c>
      <c r="P63" s="59">
        <v>1</v>
      </c>
      <c r="Q63" s="32">
        <f>'REPRO SEPTIEMBRE'!L64</f>
        <v>0</v>
      </c>
      <c r="R63" s="59">
        <v>1</v>
      </c>
      <c r="S63" s="32">
        <f>'REPRO SEPTIEMBRE'!M64</f>
        <v>0</v>
      </c>
      <c r="T63" s="59">
        <v>1</v>
      </c>
      <c r="U63" s="61">
        <f>'REPRO SEPTIEMBRE'!N64</f>
        <v>2248.7400000000002</v>
      </c>
      <c r="V63" s="33">
        <v>0</v>
      </c>
      <c r="W63" s="32">
        <v>0</v>
      </c>
      <c r="X63" s="33">
        <v>0</v>
      </c>
      <c r="Y63" s="32">
        <v>0</v>
      </c>
      <c r="Z63" s="33">
        <v>0</v>
      </c>
      <c r="AA63" s="32">
        <v>0</v>
      </c>
      <c r="AB63" s="39">
        <v>0</v>
      </c>
      <c r="AC63" s="32">
        <v>0</v>
      </c>
      <c r="AD63" s="32">
        <f t="shared" ref="AD63:AD69" si="20">+AE63*12</f>
        <v>0</v>
      </c>
      <c r="AE63" s="32">
        <v>0</v>
      </c>
      <c r="AF63" s="32">
        <f t="shared" ref="AF63" si="21">+AG63*12</f>
        <v>21120</v>
      </c>
      <c r="AG63" s="32">
        <f t="shared" ref="AG63" si="22">1760*T63</f>
        <v>1760</v>
      </c>
      <c r="AH63" s="32">
        <v>0</v>
      </c>
      <c r="AI63" s="32">
        <v>0</v>
      </c>
      <c r="AJ63" s="32">
        <v>0</v>
      </c>
      <c r="AK63" s="34">
        <f t="shared" ref="AK63:AK74" si="23">+G63+I63+K63+M63+O63+Q63+S63+U63+W63+Y63+AA63+AC63+AE63+AG63</f>
        <v>4008.7400000000002</v>
      </c>
    </row>
    <row r="64" spans="2:37" s="6" customFormat="1" x14ac:dyDescent="0.25">
      <c r="B64" s="36">
        <v>45</v>
      </c>
      <c r="C64" s="432"/>
      <c r="D64" s="44" t="s">
        <v>35</v>
      </c>
      <c r="E64" s="45">
        <v>71.400000000000006</v>
      </c>
      <c r="F64" s="47">
        <v>1</v>
      </c>
      <c r="G64" s="32">
        <f>'REPRO SEPTIEMBRE'!G65</f>
        <v>0</v>
      </c>
      <c r="H64" s="47">
        <v>1</v>
      </c>
      <c r="I64" s="32">
        <f>'REPRO SEPTIEMBRE'!H65</f>
        <v>0</v>
      </c>
      <c r="J64" s="47">
        <v>1</v>
      </c>
      <c r="K64" s="32">
        <f>'REPRO SEPTIEMBRE'!I65</f>
        <v>0</v>
      </c>
      <c r="L64" s="47">
        <v>1</v>
      </c>
      <c r="M64" s="38">
        <f>'REPRO SEPTIEMBRE'!J65</f>
        <v>0</v>
      </c>
      <c r="N64" s="47">
        <v>1</v>
      </c>
      <c r="O64" s="32">
        <f>'REPRO SEPTIEMBRE'!K65</f>
        <v>0</v>
      </c>
      <c r="P64" s="47">
        <v>1</v>
      </c>
      <c r="Q64" s="32">
        <f>'REPRO SEPTIEMBRE'!L65</f>
        <v>0</v>
      </c>
      <c r="R64" s="47">
        <v>1</v>
      </c>
      <c r="S64" s="32">
        <f>'REPRO SEPTIEMBRE'!M65</f>
        <v>0</v>
      </c>
      <c r="T64" s="47">
        <v>1</v>
      </c>
      <c r="U64" s="61">
        <f>'REPRO SEPTIEMBRE'!N65</f>
        <v>2213.4</v>
      </c>
      <c r="V64" s="33">
        <v>0</v>
      </c>
      <c r="W64" s="32">
        <v>0</v>
      </c>
      <c r="X64" s="33">
        <v>0</v>
      </c>
      <c r="Y64" s="32">
        <v>0</v>
      </c>
      <c r="Z64" s="33">
        <v>0</v>
      </c>
      <c r="AA64" s="32">
        <v>0</v>
      </c>
      <c r="AB64" s="39">
        <v>0</v>
      </c>
      <c r="AC64" s="32">
        <v>0</v>
      </c>
      <c r="AD64" s="32">
        <f t="shared" si="20"/>
        <v>0</v>
      </c>
      <c r="AE64" s="32">
        <v>0</v>
      </c>
      <c r="AF64" s="32">
        <f t="shared" ref="AF64:AF74" si="24">+AG64*12</f>
        <v>21120</v>
      </c>
      <c r="AG64" s="32">
        <f t="shared" ref="AG64:AG69" si="25">1760*T64</f>
        <v>1760</v>
      </c>
      <c r="AH64" s="32">
        <v>0</v>
      </c>
      <c r="AI64" s="32">
        <v>0</v>
      </c>
      <c r="AJ64" s="32">
        <v>0</v>
      </c>
      <c r="AK64" s="34">
        <f t="shared" si="23"/>
        <v>3973.4</v>
      </c>
    </row>
    <row r="65" spans="2:37" s="6" customFormat="1" x14ac:dyDescent="0.25">
      <c r="B65" s="30">
        <v>46</v>
      </c>
      <c r="C65" s="432"/>
      <c r="D65" s="44" t="s">
        <v>38</v>
      </c>
      <c r="E65" s="45">
        <v>71.400000000000006</v>
      </c>
      <c r="F65" s="47">
        <v>1</v>
      </c>
      <c r="G65" s="32">
        <f>'REPRO SEPTIEMBRE'!G66</f>
        <v>0</v>
      </c>
      <c r="H65" s="47">
        <v>1</v>
      </c>
      <c r="I65" s="32">
        <f>'REPRO SEPTIEMBRE'!H66</f>
        <v>0</v>
      </c>
      <c r="J65" s="47">
        <v>1</v>
      </c>
      <c r="K65" s="32">
        <f>'REPRO SEPTIEMBRE'!I66</f>
        <v>0</v>
      </c>
      <c r="L65" s="47">
        <v>1</v>
      </c>
      <c r="M65" s="38">
        <f>'REPRO SEPTIEMBRE'!J66</f>
        <v>0</v>
      </c>
      <c r="N65" s="47">
        <v>1</v>
      </c>
      <c r="O65" s="32">
        <f>'REPRO SEPTIEMBRE'!K66</f>
        <v>0</v>
      </c>
      <c r="P65" s="47">
        <v>1</v>
      </c>
      <c r="Q65" s="32">
        <f>'REPRO SEPTIEMBRE'!L66</f>
        <v>0</v>
      </c>
      <c r="R65" s="47">
        <v>1</v>
      </c>
      <c r="S65" s="32">
        <f>'REPRO SEPTIEMBRE'!M66</f>
        <v>2213.4</v>
      </c>
      <c r="T65" s="47">
        <v>1</v>
      </c>
      <c r="U65" s="61">
        <f>'REPRO SEPTIEMBRE'!N66</f>
        <v>2213.4</v>
      </c>
      <c r="V65" s="33">
        <v>0</v>
      </c>
      <c r="W65" s="32">
        <v>0</v>
      </c>
      <c r="X65" s="33">
        <v>0</v>
      </c>
      <c r="Y65" s="32">
        <v>0</v>
      </c>
      <c r="Z65" s="33">
        <v>0</v>
      </c>
      <c r="AA65" s="32">
        <v>0</v>
      </c>
      <c r="AB65" s="39">
        <v>0</v>
      </c>
      <c r="AC65" s="32">
        <v>0</v>
      </c>
      <c r="AD65" s="32">
        <f t="shared" si="20"/>
        <v>0</v>
      </c>
      <c r="AE65" s="32">
        <v>0</v>
      </c>
      <c r="AF65" s="32">
        <f t="shared" si="24"/>
        <v>21120</v>
      </c>
      <c r="AG65" s="32">
        <f t="shared" si="25"/>
        <v>1760</v>
      </c>
      <c r="AH65" s="32">
        <v>0</v>
      </c>
      <c r="AI65" s="32">
        <v>0</v>
      </c>
      <c r="AJ65" s="32">
        <v>0</v>
      </c>
      <c r="AK65" s="34">
        <f t="shared" si="23"/>
        <v>6186.8</v>
      </c>
    </row>
    <row r="66" spans="2:37" s="6" customFormat="1" x14ac:dyDescent="0.25">
      <c r="B66" s="36">
        <v>47</v>
      </c>
      <c r="C66" s="432"/>
      <c r="D66" s="44" t="s">
        <v>44</v>
      </c>
      <c r="E66" s="45">
        <v>72.540000000000006</v>
      </c>
      <c r="F66" s="47">
        <v>6</v>
      </c>
      <c r="G66" s="32">
        <f>'REPRO SEPTIEMBRE'!G67</f>
        <v>13492.44</v>
      </c>
      <c r="H66" s="47">
        <v>6</v>
      </c>
      <c r="I66" s="32">
        <f>'REPRO SEPTIEMBRE'!H67</f>
        <v>12186.720000000001</v>
      </c>
      <c r="J66" s="47">
        <v>6</v>
      </c>
      <c r="K66" s="32">
        <f>'REPRO SEPTIEMBRE'!I67</f>
        <v>13492.44</v>
      </c>
      <c r="L66" s="47">
        <v>6</v>
      </c>
      <c r="M66" s="38">
        <f>'REPRO SEPTIEMBRE'!J67</f>
        <v>13057.2</v>
      </c>
      <c r="N66" s="47">
        <v>6</v>
      </c>
      <c r="O66" s="32">
        <f>'REPRO SEPTIEMBRE'!K67</f>
        <v>13492.44</v>
      </c>
      <c r="P66" s="47">
        <v>6</v>
      </c>
      <c r="Q66" s="32">
        <f>'REPRO SEPTIEMBRE'!L67</f>
        <v>13057.2</v>
      </c>
      <c r="R66" s="47">
        <v>6</v>
      </c>
      <c r="S66" s="32">
        <f>'REPRO SEPTIEMBRE'!M67</f>
        <v>13492.44</v>
      </c>
      <c r="T66" s="47">
        <v>6</v>
      </c>
      <c r="U66" s="61">
        <f>'REPRO SEPTIEMBRE'!N67</f>
        <v>0</v>
      </c>
      <c r="V66" s="33">
        <v>0</v>
      </c>
      <c r="W66" s="32">
        <v>0</v>
      </c>
      <c r="X66" s="33">
        <v>0</v>
      </c>
      <c r="Y66" s="32">
        <v>0</v>
      </c>
      <c r="Z66" s="33">
        <v>0</v>
      </c>
      <c r="AA66" s="32">
        <v>0</v>
      </c>
      <c r="AB66" s="39">
        <v>0</v>
      </c>
      <c r="AC66" s="32">
        <v>0</v>
      </c>
      <c r="AD66" s="32">
        <f t="shared" si="20"/>
        <v>0</v>
      </c>
      <c r="AE66" s="32">
        <v>0</v>
      </c>
      <c r="AF66" s="32">
        <f t="shared" si="24"/>
        <v>126720</v>
      </c>
      <c r="AG66" s="32">
        <f t="shared" si="25"/>
        <v>10560</v>
      </c>
      <c r="AH66" s="32">
        <v>0</v>
      </c>
      <c r="AI66" s="32">
        <v>0</v>
      </c>
      <c r="AJ66" s="32">
        <v>0</v>
      </c>
      <c r="AK66" s="34">
        <f t="shared" si="23"/>
        <v>102830.88</v>
      </c>
    </row>
    <row r="67" spans="2:37" s="6" customFormat="1" x14ac:dyDescent="0.25">
      <c r="B67" s="36">
        <v>48</v>
      </c>
      <c r="C67" s="432"/>
      <c r="D67" s="44" t="s">
        <v>35</v>
      </c>
      <c r="E67" s="45">
        <v>71.400000000000006</v>
      </c>
      <c r="F67" s="47">
        <v>4</v>
      </c>
      <c r="G67" s="32">
        <f>'REPRO SEPTIEMBRE'!G68</f>
        <v>8853.6</v>
      </c>
      <c r="H67" s="47">
        <v>4</v>
      </c>
      <c r="I67" s="32">
        <f>'REPRO SEPTIEMBRE'!H68</f>
        <v>7996.8000000000011</v>
      </c>
      <c r="J67" s="47">
        <v>4</v>
      </c>
      <c r="K67" s="32">
        <f>'REPRO SEPTIEMBRE'!I68</f>
        <v>8853.6</v>
      </c>
      <c r="L67" s="47">
        <v>4</v>
      </c>
      <c r="M67" s="38">
        <f>'REPRO SEPTIEMBRE'!J68</f>
        <v>8568</v>
      </c>
      <c r="N67" s="47">
        <v>4</v>
      </c>
      <c r="O67" s="32">
        <f>'REPRO SEPTIEMBRE'!K68</f>
        <v>8853.6</v>
      </c>
      <c r="P67" s="47">
        <v>4</v>
      </c>
      <c r="Q67" s="32">
        <f>'REPRO SEPTIEMBRE'!L68</f>
        <v>8568</v>
      </c>
      <c r="R67" s="47">
        <v>4</v>
      </c>
      <c r="S67" s="32">
        <f>'REPRO SEPTIEMBRE'!M68</f>
        <v>8853.6</v>
      </c>
      <c r="T67" s="47">
        <v>4</v>
      </c>
      <c r="U67" s="61">
        <f>'REPRO SEPTIEMBRE'!N68</f>
        <v>0</v>
      </c>
      <c r="V67" s="33">
        <v>0</v>
      </c>
      <c r="W67" s="32">
        <v>0</v>
      </c>
      <c r="X67" s="33">
        <v>0</v>
      </c>
      <c r="Y67" s="32">
        <v>0</v>
      </c>
      <c r="Z67" s="33">
        <v>0</v>
      </c>
      <c r="AA67" s="32">
        <v>0</v>
      </c>
      <c r="AB67" s="39">
        <v>0</v>
      </c>
      <c r="AC67" s="32">
        <v>0</v>
      </c>
      <c r="AD67" s="32">
        <f t="shared" si="20"/>
        <v>0</v>
      </c>
      <c r="AE67" s="32">
        <v>0</v>
      </c>
      <c r="AF67" s="32">
        <f t="shared" si="24"/>
        <v>84480</v>
      </c>
      <c r="AG67" s="32">
        <f t="shared" si="25"/>
        <v>7040</v>
      </c>
      <c r="AH67" s="32">
        <v>0</v>
      </c>
      <c r="AI67" s="32">
        <v>0</v>
      </c>
      <c r="AJ67" s="32">
        <v>0</v>
      </c>
      <c r="AK67" s="34">
        <f t="shared" si="23"/>
        <v>67587.199999999997</v>
      </c>
    </row>
    <row r="68" spans="2:37" s="6" customFormat="1" x14ac:dyDescent="0.25">
      <c r="B68" s="30">
        <v>49</v>
      </c>
      <c r="C68" s="432"/>
      <c r="D68" s="44" t="s">
        <v>44</v>
      </c>
      <c r="E68" s="45">
        <v>72.540000000000006</v>
      </c>
      <c r="F68" s="47">
        <v>6</v>
      </c>
      <c r="G68" s="32">
        <f>'REPRO SEPTIEMBRE'!G69</f>
        <v>0</v>
      </c>
      <c r="H68" s="47">
        <v>6</v>
      </c>
      <c r="I68" s="32">
        <f>'REPRO SEPTIEMBRE'!H69</f>
        <v>0</v>
      </c>
      <c r="J68" s="47">
        <v>6</v>
      </c>
      <c r="K68" s="32">
        <f>'REPRO SEPTIEMBRE'!I69</f>
        <v>0</v>
      </c>
      <c r="L68" s="47">
        <v>6</v>
      </c>
      <c r="M68" s="38">
        <f>'REPRO SEPTIEMBRE'!J69</f>
        <v>0</v>
      </c>
      <c r="N68" s="47">
        <v>6</v>
      </c>
      <c r="O68" s="32">
        <f>'REPRO SEPTIEMBRE'!K69</f>
        <v>0</v>
      </c>
      <c r="P68" s="47">
        <v>6</v>
      </c>
      <c r="Q68" s="32">
        <f>'REPRO SEPTIEMBRE'!L69</f>
        <v>0</v>
      </c>
      <c r="R68" s="47">
        <v>6</v>
      </c>
      <c r="S68" s="32">
        <f>'REPRO SEPTIEMBRE'!M69</f>
        <v>0</v>
      </c>
      <c r="T68" s="47">
        <v>6</v>
      </c>
      <c r="U68" s="61">
        <f>'REPRO SEPTIEMBRE'!N69</f>
        <v>13492.44</v>
      </c>
      <c r="V68" s="33">
        <v>0</v>
      </c>
      <c r="W68" s="32">
        <v>0</v>
      </c>
      <c r="X68" s="33">
        <v>0</v>
      </c>
      <c r="Y68" s="32">
        <v>0</v>
      </c>
      <c r="Z68" s="33">
        <v>0</v>
      </c>
      <c r="AA68" s="32">
        <v>0</v>
      </c>
      <c r="AB68" s="39">
        <v>0</v>
      </c>
      <c r="AC68" s="32">
        <v>0</v>
      </c>
      <c r="AD68" s="32">
        <f t="shared" si="20"/>
        <v>0</v>
      </c>
      <c r="AE68" s="32">
        <v>0</v>
      </c>
      <c r="AF68" s="32">
        <f t="shared" si="24"/>
        <v>126720</v>
      </c>
      <c r="AG68" s="32">
        <f t="shared" si="25"/>
        <v>10560</v>
      </c>
      <c r="AH68" s="32">
        <v>0</v>
      </c>
      <c r="AI68" s="32">
        <v>0</v>
      </c>
      <c r="AJ68" s="32">
        <v>0</v>
      </c>
      <c r="AK68" s="34">
        <f t="shared" si="23"/>
        <v>24052.440000000002</v>
      </c>
    </row>
    <row r="69" spans="2:37" s="6" customFormat="1" x14ac:dyDescent="0.25">
      <c r="B69" s="36">
        <v>50</v>
      </c>
      <c r="C69" s="432"/>
      <c r="D69" s="44" t="s">
        <v>35</v>
      </c>
      <c r="E69" s="45">
        <v>71.400000000000006</v>
      </c>
      <c r="F69" s="47">
        <v>4</v>
      </c>
      <c r="G69" s="32">
        <f>'REPRO SEPTIEMBRE'!G70</f>
        <v>0</v>
      </c>
      <c r="H69" s="47">
        <v>4</v>
      </c>
      <c r="I69" s="32">
        <f>'REPRO SEPTIEMBRE'!H70</f>
        <v>0</v>
      </c>
      <c r="J69" s="47">
        <v>4</v>
      </c>
      <c r="K69" s="32">
        <f>'REPRO SEPTIEMBRE'!I70</f>
        <v>0</v>
      </c>
      <c r="L69" s="47">
        <v>4</v>
      </c>
      <c r="M69" s="38">
        <f>'REPRO SEPTIEMBRE'!J70</f>
        <v>0</v>
      </c>
      <c r="N69" s="47">
        <v>4</v>
      </c>
      <c r="O69" s="32">
        <f>'REPRO SEPTIEMBRE'!K70</f>
        <v>0</v>
      </c>
      <c r="P69" s="47">
        <v>4</v>
      </c>
      <c r="Q69" s="32">
        <f>'REPRO SEPTIEMBRE'!L70</f>
        <v>0</v>
      </c>
      <c r="R69" s="47">
        <v>4</v>
      </c>
      <c r="S69" s="32">
        <f>'REPRO SEPTIEMBRE'!M70</f>
        <v>0</v>
      </c>
      <c r="T69" s="47">
        <v>4</v>
      </c>
      <c r="U69" s="61">
        <f>'REPRO SEPTIEMBRE'!N70</f>
        <v>8853.6</v>
      </c>
      <c r="V69" s="33">
        <v>0</v>
      </c>
      <c r="W69" s="32">
        <v>0</v>
      </c>
      <c r="X69" s="33">
        <v>0</v>
      </c>
      <c r="Y69" s="32">
        <v>0</v>
      </c>
      <c r="Z69" s="33">
        <v>0</v>
      </c>
      <c r="AA69" s="32">
        <v>0</v>
      </c>
      <c r="AB69" s="39">
        <v>0</v>
      </c>
      <c r="AC69" s="32">
        <v>0</v>
      </c>
      <c r="AD69" s="32">
        <f t="shared" si="20"/>
        <v>0</v>
      </c>
      <c r="AE69" s="32">
        <v>0</v>
      </c>
      <c r="AF69" s="32">
        <f t="shared" si="24"/>
        <v>84480</v>
      </c>
      <c r="AG69" s="32">
        <f t="shared" si="25"/>
        <v>7040</v>
      </c>
      <c r="AH69" s="32">
        <v>0</v>
      </c>
      <c r="AI69" s="32">
        <v>0</v>
      </c>
      <c r="AJ69" s="32">
        <v>0</v>
      </c>
      <c r="AK69" s="34">
        <f t="shared" si="23"/>
        <v>15893.6</v>
      </c>
    </row>
    <row r="70" spans="2:37" s="6" customFormat="1" x14ac:dyDescent="0.25">
      <c r="B70" s="36">
        <v>51</v>
      </c>
      <c r="C70" s="432"/>
      <c r="D70" s="270" t="s">
        <v>44</v>
      </c>
      <c r="E70" s="271">
        <v>72.540000000000006</v>
      </c>
      <c r="F70" s="272">
        <v>0</v>
      </c>
      <c r="G70" s="32">
        <v>0</v>
      </c>
      <c r="H70" s="272">
        <v>0</v>
      </c>
      <c r="I70" s="32">
        <v>0</v>
      </c>
      <c r="J70" s="272">
        <v>0</v>
      </c>
      <c r="K70" s="32">
        <v>0</v>
      </c>
      <c r="L70" s="272">
        <v>0</v>
      </c>
      <c r="M70" s="32">
        <v>0</v>
      </c>
      <c r="N70" s="272">
        <v>0</v>
      </c>
      <c r="O70" s="32">
        <v>0</v>
      </c>
      <c r="P70" s="272">
        <v>0</v>
      </c>
      <c r="Q70" s="32">
        <v>0</v>
      </c>
      <c r="R70" s="272">
        <v>0</v>
      </c>
      <c r="S70" s="32">
        <v>0</v>
      </c>
      <c r="T70" s="272">
        <v>0</v>
      </c>
      <c r="U70" s="32">
        <v>0</v>
      </c>
      <c r="V70" s="33">
        <v>1</v>
      </c>
      <c r="W70" s="32">
        <v>2176.2000000000003</v>
      </c>
      <c r="X70" s="33">
        <v>0</v>
      </c>
      <c r="Y70" s="32">
        <v>0</v>
      </c>
      <c r="Z70" s="33">
        <v>0</v>
      </c>
      <c r="AA70" s="32">
        <v>0</v>
      </c>
      <c r="AB70" s="39">
        <v>0</v>
      </c>
      <c r="AC70" s="32">
        <v>0</v>
      </c>
      <c r="AD70" s="32">
        <v>0</v>
      </c>
      <c r="AE70" s="32">
        <v>0</v>
      </c>
      <c r="AF70" s="32">
        <f t="shared" si="24"/>
        <v>21120</v>
      </c>
      <c r="AG70" s="32">
        <f t="shared" ref="AG70:AG74" si="26">1760*V70</f>
        <v>1760</v>
      </c>
      <c r="AH70" s="32">
        <v>0</v>
      </c>
      <c r="AI70" s="32">
        <v>0</v>
      </c>
      <c r="AJ70" s="32">
        <v>0</v>
      </c>
      <c r="AK70" s="34">
        <f t="shared" si="23"/>
        <v>3936.2000000000003</v>
      </c>
    </row>
    <row r="71" spans="2:37" s="6" customFormat="1" x14ac:dyDescent="0.25">
      <c r="B71" s="30">
        <v>52</v>
      </c>
      <c r="C71" s="432"/>
      <c r="D71" s="270" t="s">
        <v>35</v>
      </c>
      <c r="E71" s="271">
        <v>71.400000000000006</v>
      </c>
      <c r="F71" s="272">
        <v>0</v>
      </c>
      <c r="G71" s="32">
        <v>0</v>
      </c>
      <c r="H71" s="272">
        <v>0</v>
      </c>
      <c r="I71" s="32">
        <v>0</v>
      </c>
      <c r="J71" s="272">
        <v>0</v>
      </c>
      <c r="K71" s="32">
        <v>0</v>
      </c>
      <c r="L71" s="272">
        <v>0</v>
      </c>
      <c r="M71" s="32">
        <v>0</v>
      </c>
      <c r="N71" s="272">
        <v>0</v>
      </c>
      <c r="O71" s="32">
        <v>0</v>
      </c>
      <c r="P71" s="272">
        <v>0</v>
      </c>
      <c r="Q71" s="32">
        <v>0</v>
      </c>
      <c r="R71" s="272">
        <v>0</v>
      </c>
      <c r="S71" s="32">
        <v>0</v>
      </c>
      <c r="T71" s="272">
        <v>0</v>
      </c>
      <c r="U71" s="32">
        <v>0</v>
      </c>
      <c r="V71" s="33">
        <v>1</v>
      </c>
      <c r="W71" s="32">
        <v>2142</v>
      </c>
      <c r="X71" s="33">
        <v>0</v>
      </c>
      <c r="Y71" s="32">
        <v>0</v>
      </c>
      <c r="Z71" s="33">
        <v>0</v>
      </c>
      <c r="AA71" s="32">
        <v>0</v>
      </c>
      <c r="AB71" s="39">
        <v>0</v>
      </c>
      <c r="AC71" s="32">
        <v>0</v>
      </c>
      <c r="AD71" s="32">
        <v>0</v>
      </c>
      <c r="AE71" s="32">
        <v>0</v>
      </c>
      <c r="AF71" s="32">
        <f t="shared" si="24"/>
        <v>21120</v>
      </c>
      <c r="AG71" s="32">
        <f t="shared" si="26"/>
        <v>1760</v>
      </c>
      <c r="AH71" s="32">
        <v>0</v>
      </c>
      <c r="AI71" s="32">
        <v>0</v>
      </c>
      <c r="AJ71" s="32">
        <v>0</v>
      </c>
      <c r="AK71" s="34">
        <f t="shared" si="23"/>
        <v>3902</v>
      </c>
    </row>
    <row r="72" spans="2:37" s="6" customFormat="1" x14ac:dyDescent="0.25">
      <c r="B72" s="36">
        <v>53</v>
      </c>
      <c r="C72" s="432"/>
      <c r="D72" s="270" t="s">
        <v>38</v>
      </c>
      <c r="E72" s="271">
        <v>71.400000000000006</v>
      </c>
      <c r="F72" s="272">
        <v>0</v>
      </c>
      <c r="G72" s="32">
        <v>0</v>
      </c>
      <c r="H72" s="272">
        <v>0</v>
      </c>
      <c r="I72" s="32">
        <v>0</v>
      </c>
      <c r="J72" s="272">
        <v>0</v>
      </c>
      <c r="K72" s="32">
        <v>0</v>
      </c>
      <c r="L72" s="272">
        <v>0</v>
      </c>
      <c r="M72" s="32">
        <v>0</v>
      </c>
      <c r="N72" s="272">
        <v>0</v>
      </c>
      <c r="O72" s="32">
        <v>0</v>
      </c>
      <c r="P72" s="272">
        <v>0</v>
      </c>
      <c r="Q72" s="32">
        <v>0</v>
      </c>
      <c r="R72" s="272">
        <v>0</v>
      </c>
      <c r="S72" s="32">
        <v>0</v>
      </c>
      <c r="T72" s="272">
        <v>0</v>
      </c>
      <c r="U72" s="32">
        <v>0</v>
      </c>
      <c r="V72" s="33">
        <v>1</v>
      </c>
      <c r="W72" s="32">
        <v>2142</v>
      </c>
      <c r="X72" s="33">
        <v>0</v>
      </c>
      <c r="Y72" s="32">
        <v>0</v>
      </c>
      <c r="Z72" s="33">
        <v>0</v>
      </c>
      <c r="AA72" s="32">
        <v>0</v>
      </c>
      <c r="AB72" s="39">
        <v>0</v>
      </c>
      <c r="AC72" s="32">
        <v>0</v>
      </c>
      <c r="AD72" s="32">
        <v>0</v>
      </c>
      <c r="AE72" s="32">
        <v>0</v>
      </c>
      <c r="AF72" s="32">
        <f t="shared" si="24"/>
        <v>21120</v>
      </c>
      <c r="AG72" s="32">
        <f t="shared" si="26"/>
        <v>1760</v>
      </c>
      <c r="AH72" s="32">
        <v>0</v>
      </c>
      <c r="AI72" s="32">
        <v>0</v>
      </c>
      <c r="AJ72" s="32">
        <v>0</v>
      </c>
      <c r="AK72" s="34">
        <f t="shared" si="23"/>
        <v>3902</v>
      </c>
    </row>
    <row r="73" spans="2:37" s="6" customFormat="1" x14ac:dyDescent="0.25">
      <c r="B73" s="36">
        <v>54</v>
      </c>
      <c r="C73" s="432"/>
      <c r="D73" s="270" t="s">
        <v>44</v>
      </c>
      <c r="E73" s="271">
        <v>72.540000000000006</v>
      </c>
      <c r="F73" s="272">
        <v>0</v>
      </c>
      <c r="G73" s="32">
        <v>0</v>
      </c>
      <c r="H73" s="272">
        <v>0</v>
      </c>
      <c r="I73" s="32">
        <v>0</v>
      </c>
      <c r="J73" s="272">
        <v>0</v>
      </c>
      <c r="K73" s="32">
        <v>0</v>
      </c>
      <c r="L73" s="272">
        <v>0</v>
      </c>
      <c r="M73" s="32">
        <v>0</v>
      </c>
      <c r="N73" s="272">
        <v>0</v>
      </c>
      <c r="O73" s="32">
        <v>0</v>
      </c>
      <c r="P73" s="272">
        <v>0</v>
      </c>
      <c r="Q73" s="32">
        <v>0</v>
      </c>
      <c r="R73" s="272">
        <v>0</v>
      </c>
      <c r="S73" s="32">
        <v>0</v>
      </c>
      <c r="T73" s="272">
        <v>0</v>
      </c>
      <c r="U73" s="32">
        <v>0</v>
      </c>
      <c r="V73" s="33">
        <v>6</v>
      </c>
      <c r="W73" s="32">
        <v>13057.2</v>
      </c>
      <c r="X73" s="33">
        <v>0</v>
      </c>
      <c r="Y73" s="32">
        <v>0</v>
      </c>
      <c r="Z73" s="33">
        <v>0</v>
      </c>
      <c r="AA73" s="32">
        <v>0</v>
      </c>
      <c r="AB73" s="39">
        <v>0</v>
      </c>
      <c r="AC73" s="32">
        <v>0</v>
      </c>
      <c r="AD73" s="32">
        <v>0</v>
      </c>
      <c r="AE73" s="32">
        <v>0</v>
      </c>
      <c r="AF73" s="32">
        <f t="shared" si="24"/>
        <v>126720</v>
      </c>
      <c r="AG73" s="32">
        <f t="shared" si="26"/>
        <v>10560</v>
      </c>
      <c r="AH73" s="32">
        <v>0</v>
      </c>
      <c r="AI73" s="32">
        <v>0</v>
      </c>
      <c r="AJ73" s="32">
        <v>0</v>
      </c>
      <c r="AK73" s="34">
        <f t="shared" si="23"/>
        <v>23617.200000000001</v>
      </c>
    </row>
    <row r="74" spans="2:37" s="6" customFormat="1" x14ac:dyDescent="0.25">
      <c r="B74" s="30">
        <v>55</v>
      </c>
      <c r="C74" s="433"/>
      <c r="D74" s="270" t="s">
        <v>35</v>
      </c>
      <c r="E74" s="271">
        <v>71.400000000000006</v>
      </c>
      <c r="F74" s="272">
        <v>0</v>
      </c>
      <c r="G74" s="32">
        <v>0</v>
      </c>
      <c r="H74" s="272">
        <v>0</v>
      </c>
      <c r="I74" s="32">
        <v>0</v>
      </c>
      <c r="J74" s="272">
        <v>0</v>
      </c>
      <c r="K74" s="32">
        <v>0</v>
      </c>
      <c r="L74" s="272">
        <v>0</v>
      </c>
      <c r="M74" s="32">
        <v>0</v>
      </c>
      <c r="N74" s="272">
        <v>0</v>
      </c>
      <c r="O74" s="32">
        <v>0</v>
      </c>
      <c r="P74" s="272">
        <v>0</v>
      </c>
      <c r="Q74" s="32">
        <v>0</v>
      </c>
      <c r="R74" s="272">
        <v>0</v>
      </c>
      <c r="S74" s="32">
        <v>0</v>
      </c>
      <c r="T74" s="272">
        <v>0</v>
      </c>
      <c r="U74" s="32">
        <v>0</v>
      </c>
      <c r="V74" s="33">
        <v>4</v>
      </c>
      <c r="W74" s="32">
        <v>8568</v>
      </c>
      <c r="X74" s="33">
        <v>0</v>
      </c>
      <c r="Y74" s="32">
        <v>0</v>
      </c>
      <c r="Z74" s="33">
        <v>0</v>
      </c>
      <c r="AA74" s="32">
        <v>0</v>
      </c>
      <c r="AB74" s="39">
        <v>0</v>
      </c>
      <c r="AC74" s="32">
        <v>0</v>
      </c>
      <c r="AD74" s="32">
        <v>0</v>
      </c>
      <c r="AE74" s="32">
        <v>0</v>
      </c>
      <c r="AF74" s="32">
        <f t="shared" si="24"/>
        <v>84480</v>
      </c>
      <c r="AG74" s="32">
        <f t="shared" si="26"/>
        <v>7040</v>
      </c>
      <c r="AH74" s="32">
        <v>0</v>
      </c>
      <c r="AI74" s="32">
        <v>0</v>
      </c>
      <c r="AJ74" s="32">
        <v>0</v>
      </c>
      <c r="AK74" s="34">
        <f t="shared" si="23"/>
        <v>15608</v>
      </c>
    </row>
    <row r="75" spans="2:37" s="6" customFormat="1" ht="18" customHeight="1" x14ac:dyDescent="0.25">
      <c r="B75" s="30">
        <v>56</v>
      </c>
      <c r="C75" s="434" t="s">
        <v>45</v>
      </c>
      <c r="D75" s="270" t="s">
        <v>44</v>
      </c>
      <c r="E75" s="271">
        <v>72.540000000000006</v>
      </c>
      <c r="F75" s="272">
        <v>6</v>
      </c>
      <c r="G75" s="32">
        <f>'REPRO SEPTIEMBRE'!G78</f>
        <v>13492.44</v>
      </c>
      <c r="H75" s="272">
        <v>6</v>
      </c>
      <c r="I75" s="32">
        <f>'REPRO SEPTIEMBRE'!H78</f>
        <v>12186.720000000001</v>
      </c>
      <c r="J75" s="272">
        <v>6</v>
      </c>
      <c r="K75" s="32">
        <f>'REPRO SEPTIEMBRE'!I78</f>
        <v>13492.44</v>
      </c>
      <c r="L75" s="272">
        <v>6</v>
      </c>
      <c r="M75" s="38">
        <f>'REPRO SEPTIEMBRE'!J78</f>
        <v>13057.2</v>
      </c>
      <c r="N75" s="272">
        <v>6</v>
      </c>
      <c r="O75" s="32">
        <f>'REPRO SEPTIEMBRE'!K78</f>
        <v>13492.44</v>
      </c>
      <c r="P75" s="272">
        <v>6</v>
      </c>
      <c r="Q75" s="32">
        <f>'REPRO SEPTIEMBRE'!L78</f>
        <v>13057.2</v>
      </c>
      <c r="R75" s="272">
        <v>6</v>
      </c>
      <c r="S75" s="32">
        <f>'REPRO SEPTIEMBRE'!M78</f>
        <v>13492.44</v>
      </c>
      <c r="T75" s="272">
        <v>6</v>
      </c>
      <c r="U75" s="32">
        <f>'REPRO SEPTIEMBRE'!N78</f>
        <v>0</v>
      </c>
      <c r="V75" s="33">
        <v>0</v>
      </c>
      <c r="W75" s="32">
        <v>0</v>
      </c>
      <c r="X75" s="33">
        <v>0</v>
      </c>
      <c r="Y75" s="32">
        <v>0</v>
      </c>
      <c r="Z75" s="33">
        <v>0</v>
      </c>
      <c r="AA75" s="32">
        <v>0</v>
      </c>
      <c r="AB75" s="39">
        <v>0</v>
      </c>
      <c r="AC75" s="32">
        <v>0</v>
      </c>
      <c r="AD75" s="32">
        <f t="shared" si="0"/>
        <v>9300</v>
      </c>
      <c r="AE75" s="32">
        <v>775</v>
      </c>
      <c r="AF75" s="32">
        <f t="shared" si="2"/>
        <v>126720</v>
      </c>
      <c r="AG75" s="32">
        <f t="shared" si="3"/>
        <v>10560</v>
      </c>
      <c r="AH75" s="32">
        <v>0</v>
      </c>
      <c r="AI75" s="32">
        <v>0</v>
      </c>
      <c r="AJ75" s="32">
        <v>0</v>
      </c>
      <c r="AK75" s="34">
        <f t="shared" si="1"/>
        <v>103605.88</v>
      </c>
    </row>
    <row r="76" spans="2:37" s="6" customFormat="1" ht="15" customHeight="1" x14ac:dyDescent="0.25">
      <c r="B76" s="36">
        <v>57</v>
      </c>
      <c r="C76" s="435"/>
      <c r="D76" s="44" t="s">
        <v>48</v>
      </c>
      <c r="E76" s="45">
        <v>71.400000000000006</v>
      </c>
      <c r="F76" s="47">
        <v>1</v>
      </c>
      <c r="G76" s="32">
        <f>'REPRO SEPTIEMBRE'!G79</f>
        <v>2213.4</v>
      </c>
      <c r="H76" s="47">
        <v>1</v>
      </c>
      <c r="I76" s="32">
        <f>'REPRO SEPTIEMBRE'!H79</f>
        <v>1999.2000000000003</v>
      </c>
      <c r="J76" s="47">
        <v>1</v>
      </c>
      <c r="K76" s="32">
        <f>'REPRO SEPTIEMBRE'!I79</f>
        <v>2213.4</v>
      </c>
      <c r="L76" s="47">
        <v>1</v>
      </c>
      <c r="M76" s="38">
        <f>'REPRO SEPTIEMBRE'!J79</f>
        <v>2142</v>
      </c>
      <c r="N76" s="47">
        <v>1</v>
      </c>
      <c r="O76" s="32">
        <f>'REPRO SEPTIEMBRE'!K79</f>
        <v>2213.4</v>
      </c>
      <c r="P76" s="47">
        <v>1</v>
      </c>
      <c r="Q76" s="32">
        <f>'REPRO SEPTIEMBRE'!L79</f>
        <v>2142</v>
      </c>
      <c r="R76" s="47">
        <v>1</v>
      </c>
      <c r="S76" s="32">
        <f>'REPRO SEPTIEMBRE'!M79</f>
        <v>2213.4</v>
      </c>
      <c r="T76" s="47">
        <v>1</v>
      </c>
      <c r="U76" s="32">
        <f>'REPRO SEPTIEMBRE'!N79</f>
        <v>0</v>
      </c>
      <c r="V76" s="33">
        <v>0</v>
      </c>
      <c r="W76" s="32">
        <v>0</v>
      </c>
      <c r="X76" s="33">
        <v>0</v>
      </c>
      <c r="Y76" s="32">
        <v>0</v>
      </c>
      <c r="Z76" s="33">
        <v>0</v>
      </c>
      <c r="AA76" s="32">
        <v>0</v>
      </c>
      <c r="AB76" s="39">
        <v>0</v>
      </c>
      <c r="AC76" s="32">
        <v>0</v>
      </c>
      <c r="AD76" s="32">
        <f t="shared" si="0"/>
        <v>1500</v>
      </c>
      <c r="AE76" s="32">
        <v>125</v>
      </c>
      <c r="AF76" s="32">
        <f t="shared" si="2"/>
        <v>21120</v>
      </c>
      <c r="AG76" s="32">
        <f t="shared" si="3"/>
        <v>1760</v>
      </c>
      <c r="AH76" s="32">
        <v>0</v>
      </c>
      <c r="AI76" s="32">
        <v>0</v>
      </c>
      <c r="AJ76" s="32">
        <v>0</v>
      </c>
      <c r="AK76" s="34">
        <f t="shared" si="1"/>
        <v>17021.8</v>
      </c>
    </row>
    <row r="77" spans="2:37" s="6" customFormat="1" ht="15" customHeight="1" x14ac:dyDescent="0.25">
      <c r="B77" s="36">
        <v>58</v>
      </c>
      <c r="C77" s="435"/>
      <c r="D77" s="44" t="s">
        <v>49</v>
      </c>
      <c r="E77" s="45">
        <v>74.63</v>
      </c>
      <c r="F77" s="47">
        <v>1</v>
      </c>
      <c r="G77" s="32">
        <f>'REPRO SEPTIEMBRE'!G80</f>
        <v>2313.5299999999997</v>
      </c>
      <c r="H77" s="47">
        <v>1</v>
      </c>
      <c r="I77" s="32">
        <f>'REPRO SEPTIEMBRE'!H80</f>
        <v>2089.64</v>
      </c>
      <c r="J77" s="47">
        <v>1</v>
      </c>
      <c r="K77" s="32">
        <f>'REPRO SEPTIEMBRE'!I80</f>
        <v>2313.5299999999997</v>
      </c>
      <c r="L77" s="47">
        <v>1</v>
      </c>
      <c r="M77" s="38">
        <f>'REPRO SEPTIEMBRE'!J80</f>
        <v>2238.8999999999996</v>
      </c>
      <c r="N77" s="47">
        <v>1</v>
      </c>
      <c r="O77" s="32">
        <f>'REPRO SEPTIEMBRE'!K80</f>
        <v>2313.5299999999997</v>
      </c>
      <c r="P77" s="47">
        <v>1</v>
      </c>
      <c r="Q77" s="32">
        <f>'REPRO SEPTIEMBRE'!L80</f>
        <v>2238.8999999999996</v>
      </c>
      <c r="R77" s="47">
        <v>1</v>
      </c>
      <c r="S77" s="32">
        <f>'REPRO SEPTIEMBRE'!M80</f>
        <v>2313.5299999999997</v>
      </c>
      <c r="T77" s="47">
        <v>1</v>
      </c>
      <c r="U77" s="32">
        <f>'REPRO SEPTIEMBRE'!N80</f>
        <v>0</v>
      </c>
      <c r="V77" s="33">
        <v>0</v>
      </c>
      <c r="W77" s="32">
        <v>0</v>
      </c>
      <c r="X77" s="33">
        <v>0</v>
      </c>
      <c r="Y77" s="32">
        <v>0</v>
      </c>
      <c r="Z77" s="33">
        <v>0</v>
      </c>
      <c r="AA77" s="32">
        <v>0</v>
      </c>
      <c r="AB77" s="39">
        <v>0</v>
      </c>
      <c r="AC77" s="32">
        <v>0</v>
      </c>
      <c r="AD77" s="32">
        <f t="shared" si="0"/>
        <v>3000</v>
      </c>
      <c r="AE77" s="32">
        <v>250</v>
      </c>
      <c r="AF77" s="32">
        <f t="shared" si="2"/>
        <v>21120</v>
      </c>
      <c r="AG77" s="32">
        <f t="shared" si="3"/>
        <v>1760</v>
      </c>
      <c r="AH77" s="32">
        <v>0</v>
      </c>
      <c r="AI77" s="32">
        <v>0</v>
      </c>
      <c r="AJ77" s="32">
        <v>0</v>
      </c>
      <c r="AK77" s="34">
        <f t="shared" si="1"/>
        <v>17831.559999999998</v>
      </c>
    </row>
    <row r="78" spans="2:37" s="6" customFormat="1" ht="15" customHeight="1" x14ac:dyDescent="0.25">
      <c r="B78" s="30">
        <v>59</v>
      </c>
      <c r="C78" s="435"/>
      <c r="D78" s="44" t="s">
        <v>35</v>
      </c>
      <c r="E78" s="45">
        <v>71.400000000000006</v>
      </c>
      <c r="F78" s="47">
        <v>5</v>
      </c>
      <c r="G78" s="32">
        <f>'REPRO SEPTIEMBRE'!G81</f>
        <v>11067</v>
      </c>
      <c r="H78" s="47">
        <v>5</v>
      </c>
      <c r="I78" s="32">
        <f>'REPRO SEPTIEMBRE'!H81</f>
        <v>9996</v>
      </c>
      <c r="J78" s="47">
        <v>5</v>
      </c>
      <c r="K78" s="32">
        <f>'REPRO SEPTIEMBRE'!I81</f>
        <v>11067</v>
      </c>
      <c r="L78" s="47">
        <v>5</v>
      </c>
      <c r="M78" s="38">
        <f>'REPRO SEPTIEMBRE'!J81</f>
        <v>10710</v>
      </c>
      <c r="N78" s="47">
        <v>5</v>
      </c>
      <c r="O78" s="32">
        <f>'REPRO SEPTIEMBRE'!K81</f>
        <v>11067</v>
      </c>
      <c r="P78" s="47">
        <v>5</v>
      </c>
      <c r="Q78" s="32">
        <f>'REPRO SEPTIEMBRE'!L81</f>
        <v>10710</v>
      </c>
      <c r="R78" s="47">
        <v>5</v>
      </c>
      <c r="S78" s="32">
        <f>'REPRO SEPTIEMBRE'!M81</f>
        <v>11067</v>
      </c>
      <c r="T78" s="47">
        <v>5</v>
      </c>
      <c r="U78" s="32">
        <f>'REPRO SEPTIEMBRE'!N81</f>
        <v>0</v>
      </c>
      <c r="V78" s="33">
        <v>0</v>
      </c>
      <c r="W78" s="32">
        <v>0</v>
      </c>
      <c r="X78" s="33">
        <v>0</v>
      </c>
      <c r="Y78" s="32">
        <v>0</v>
      </c>
      <c r="Z78" s="33">
        <v>0</v>
      </c>
      <c r="AA78" s="32">
        <v>0</v>
      </c>
      <c r="AB78" s="39">
        <v>0</v>
      </c>
      <c r="AC78" s="32">
        <v>0</v>
      </c>
      <c r="AD78" s="32">
        <v>0</v>
      </c>
      <c r="AE78" s="32">
        <v>0</v>
      </c>
      <c r="AF78" s="32">
        <f t="shared" ref="AF78" si="27">+AG78*12</f>
        <v>105600</v>
      </c>
      <c r="AG78" s="32">
        <f t="shared" ref="AG78" si="28">1760*T78</f>
        <v>8800</v>
      </c>
      <c r="AH78" s="32">
        <v>0</v>
      </c>
      <c r="AI78" s="32">
        <v>0</v>
      </c>
      <c r="AJ78" s="32">
        <v>0</v>
      </c>
      <c r="AK78" s="34">
        <f t="shared" si="1"/>
        <v>84484</v>
      </c>
    </row>
    <row r="79" spans="2:37" s="6" customFormat="1" ht="15" customHeight="1" x14ac:dyDescent="0.25">
      <c r="B79" s="30">
        <v>60</v>
      </c>
      <c r="C79" s="435"/>
      <c r="D79" s="44" t="s">
        <v>50</v>
      </c>
      <c r="E79" s="45">
        <v>74.63</v>
      </c>
      <c r="F79" s="47">
        <v>1</v>
      </c>
      <c r="G79" s="32">
        <f>'REPRO SEPTIEMBRE'!G82</f>
        <v>2313.5299999999997</v>
      </c>
      <c r="H79" s="47">
        <v>1</v>
      </c>
      <c r="I79" s="32">
        <f>'REPRO SEPTIEMBRE'!H82</f>
        <v>2089.64</v>
      </c>
      <c r="J79" s="47">
        <v>1</v>
      </c>
      <c r="K79" s="32">
        <f>'REPRO SEPTIEMBRE'!I82</f>
        <v>2313.5299999999997</v>
      </c>
      <c r="L79" s="47">
        <v>1</v>
      </c>
      <c r="M79" s="38">
        <f>'REPRO SEPTIEMBRE'!J82</f>
        <v>2238.8999999999996</v>
      </c>
      <c r="N79" s="47">
        <v>1</v>
      </c>
      <c r="O79" s="32">
        <f>'REPRO SEPTIEMBRE'!K82</f>
        <v>2313.5299999999997</v>
      </c>
      <c r="P79" s="47">
        <v>1</v>
      </c>
      <c r="Q79" s="32">
        <f>'REPRO SEPTIEMBRE'!L82</f>
        <v>2238.8999999999996</v>
      </c>
      <c r="R79" s="47">
        <v>1</v>
      </c>
      <c r="S79" s="32">
        <f>'REPRO SEPTIEMBRE'!M82</f>
        <v>2313.5299999999997</v>
      </c>
      <c r="T79" s="47">
        <v>1</v>
      </c>
      <c r="U79" s="32">
        <f>'REPRO SEPTIEMBRE'!N82</f>
        <v>0</v>
      </c>
      <c r="V79" s="33">
        <v>0</v>
      </c>
      <c r="W79" s="32">
        <v>0</v>
      </c>
      <c r="X79" s="33">
        <v>0</v>
      </c>
      <c r="Y79" s="32">
        <v>0</v>
      </c>
      <c r="Z79" s="33">
        <v>0</v>
      </c>
      <c r="AA79" s="32">
        <v>0</v>
      </c>
      <c r="AB79" s="39">
        <v>0</v>
      </c>
      <c r="AC79" s="32">
        <v>0</v>
      </c>
      <c r="AD79" s="32">
        <f t="shared" si="0"/>
        <v>900</v>
      </c>
      <c r="AE79" s="32">
        <v>75</v>
      </c>
      <c r="AF79" s="32">
        <f t="shared" si="2"/>
        <v>21120</v>
      </c>
      <c r="AG79" s="32">
        <f t="shared" si="3"/>
        <v>1760</v>
      </c>
      <c r="AH79" s="32">
        <v>0</v>
      </c>
      <c r="AI79" s="32">
        <v>0</v>
      </c>
      <c r="AJ79" s="32">
        <v>0</v>
      </c>
      <c r="AK79" s="34">
        <f t="shared" si="1"/>
        <v>17656.559999999998</v>
      </c>
    </row>
    <row r="80" spans="2:37" s="6" customFormat="1" ht="15" customHeight="1" x14ac:dyDescent="0.25">
      <c r="B80" s="36">
        <v>61</v>
      </c>
      <c r="C80" s="435"/>
      <c r="D80" s="44" t="s">
        <v>51</v>
      </c>
      <c r="E80" s="45">
        <v>74.63</v>
      </c>
      <c r="F80" s="47">
        <v>1</v>
      </c>
      <c r="G80" s="32">
        <f>'REPRO SEPTIEMBRE'!G83</f>
        <v>2313.5299999999997</v>
      </c>
      <c r="H80" s="47">
        <v>1</v>
      </c>
      <c r="I80" s="32">
        <f>'REPRO SEPTIEMBRE'!H83</f>
        <v>2089.64</v>
      </c>
      <c r="J80" s="47">
        <v>1</v>
      </c>
      <c r="K80" s="32">
        <f>'REPRO SEPTIEMBRE'!I83</f>
        <v>2313.5299999999997</v>
      </c>
      <c r="L80" s="47">
        <v>1</v>
      </c>
      <c r="M80" s="38">
        <f>'REPRO SEPTIEMBRE'!J83</f>
        <v>2238.8999999999996</v>
      </c>
      <c r="N80" s="47">
        <v>1</v>
      </c>
      <c r="O80" s="32">
        <f>'REPRO SEPTIEMBRE'!K83</f>
        <v>2313.5299999999997</v>
      </c>
      <c r="P80" s="47">
        <v>1</v>
      </c>
      <c r="Q80" s="32">
        <f>'REPRO SEPTIEMBRE'!L83</f>
        <v>2238.8999999999996</v>
      </c>
      <c r="R80" s="47">
        <v>1</v>
      </c>
      <c r="S80" s="32">
        <f>'REPRO SEPTIEMBRE'!M83</f>
        <v>2313.5299999999997</v>
      </c>
      <c r="T80" s="47">
        <v>1</v>
      </c>
      <c r="U80" s="32">
        <f>'REPRO SEPTIEMBRE'!N83</f>
        <v>0</v>
      </c>
      <c r="V80" s="33">
        <v>0</v>
      </c>
      <c r="W80" s="32">
        <v>0</v>
      </c>
      <c r="X80" s="33">
        <v>0</v>
      </c>
      <c r="Y80" s="32">
        <v>0</v>
      </c>
      <c r="Z80" s="33">
        <v>0</v>
      </c>
      <c r="AA80" s="32">
        <v>0</v>
      </c>
      <c r="AB80" s="39">
        <v>0</v>
      </c>
      <c r="AC80" s="32">
        <v>0</v>
      </c>
      <c r="AD80" s="32">
        <f t="shared" si="0"/>
        <v>900</v>
      </c>
      <c r="AE80" s="32">
        <v>75</v>
      </c>
      <c r="AF80" s="32">
        <f t="shared" si="2"/>
        <v>21120</v>
      </c>
      <c r="AG80" s="32">
        <f t="shared" si="3"/>
        <v>1760</v>
      </c>
      <c r="AH80" s="32">
        <v>0</v>
      </c>
      <c r="AI80" s="32">
        <v>0</v>
      </c>
      <c r="AJ80" s="32">
        <v>0</v>
      </c>
      <c r="AK80" s="34">
        <f t="shared" si="1"/>
        <v>17656.559999999998</v>
      </c>
    </row>
    <row r="81" spans="2:40" s="6" customFormat="1" ht="26.25" x14ac:dyDescent="0.25">
      <c r="B81" s="36">
        <v>62</v>
      </c>
      <c r="C81" s="435"/>
      <c r="D81" s="44" t="s">
        <v>53</v>
      </c>
      <c r="E81" s="45">
        <v>72.540000000000006</v>
      </c>
      <c r="F81" s="47">
        <v>1</v>
      </c>
      <c r="G81" s="32">
        <f>'REPRO SEPTIEMBRE'!G84</f>
        <v>2248.7400000000002</v>
      </c>
      <c r="H81" s="47">
        <v>1</v>
      </c>
      <c r="I81" s="32">
        <f>'REPRO SEPTIEMBRE'!H84</f>
        <v>2031.1200000000001</v>
      </c>
      <c r="J81" s="47">
        <v>1</v>
      </c>
      <c r="K81" s="32">
        <f>'REPRO SEPTIEMBRE'!I84</f>
        <v>2248.7400000000002</v>
      </c>
      <c r="L81" s="47">
        <v>1</v>
      </c>
      <c r="M81" s="38">
        <f>'REPRO SEPTIEMBRE'!J84</f>
        <v>2176.2000000000003</v>
      </c>
      <c r="N81" s="47">
        <v>1</v>
      </c>
      <c r="O81" s="32">
        <f>'REPRO SEPTIEMBRE'!K84</f>
        <v>2248.7400000000002</v>
      </c>
      <c r="P81" s="47">
        <v>1</v>
      </c>
      <c r="Q81" s="32">
        <f>'REPRO SEPTIEMBRE'!L84</f>
        <v>2176.2000000000003</v>
      </c>
      <c r="R81" s="47">
        <v>1</v>
      </c>
      <c r="S81" s="32">
        <f>'REPRO SEPTIEMBRE'!M84</f>
        <v>2248.7400000000002</v>
      </c>
      <c r="T81" s="47">
        <v>1</v>
      </c>
      <c r="U81" s="32">
        <f>'REPRO SEPTIEMBRE'!N84</f>
        <v>0</v>
      </c>
      <c r="V81" s="33">
        <v>0</v>
      </c>
      <c r="W81" s="32">
        <v>0</v>
      </c>
      <c r="X81" s="33">
        <v>0</v>
      </c>
      <c r="Y81" s="32">
        <v>0</v>
      </c>
      <c r="Z81" s="33">
        <v>0</v>
      </c>
      <c r="AA81" s="32">
        <v>0</v>
      </c>
      <c r="AB81" s="39">
        <v>0</v>
      </c>
      <c r="AC81" s="32">
        <v>0</v>
      </c>
      <c r="AD81" s="32">
        <f t="shared" si="0"/>
        <v>2100</v>
      </c>
      <c r="AE81" s="32">
        <v>175</v>
      </c>
      <c r="AF81" s="32">
        <f t="shared" si="2"/>
        <v>21120</v>
      </c>
      <c r="AG81" s="32">
        <f t="shared" si="3"/>
        <v>1760</v>
      </c>
      <c r="AH81" s="32">
        <v>0</v>
      </c>
      <c r="AI81" s="32">
        <v>0</v>
      </c>
      <c r="AJ81" s="32">
        <v>0</v>
      </c>
      <c r="AK81" s="34">
        <f t="shared" si="1"/>
        <v>17313.480000000003</v>
      </c>
    </row>
    <row r="82" spans="2:40" s="6" customFormat="1" ht="15" customHeight="1" x14ac:dyDescent="0.25">
      <c r="B82" s="30">
        <v>63</v>
      </c>
      <c r="C82" s="435"/>
      <c r="D82" s="44" t="s">
        <v>38</v>
      </c>
      <c r="E82" s="45">
        <v>71.400000000000006</v>
      </c>
      <c r="F82" s="50">
        <v>1</v>
      </c>
      <c r="G82" s="32">
        <f>'REPRO SEPTIEMBRE'!G85</f>
        <v>2213.4</v>
      </c>
      <c r="H82" s="50">
        <v>1</v>
      </c>
      <c r="I82" s="32">
        <f>'REPRO SEPTIEMBRE'!H85</f>
        <v>1999.2000000000003</v>
      </c>
      <c r="J82" s="50">
        <v>1</v>
      </c>
      <c r="K82" s="32">
        <f>'REPRO SEPTIEMBRE'!I85</f>
        <v>2213.4</v>
      </c>
      <c r="L82" s="50">
        <v>1</v>
      </c>
      <c r="M82" s="38">
        <f>'REPRO SEPTIEMBRE'!J85</f>
        <v>0</v>
      </c>
      <c r="N82" s="50">
        <v>1</v>
      </c>
      <c r="O82" s="32">
        <f>'REPRO SEPTIEMBRE'!K85</f>
        <v>-714</v>
      </c>
      <c r="P82" s="50">
        <v>1</v>
      </c>
      <c r="Q82" s="32">
        <f>'REPRO SEPTIEMBRE'!L85</f>
        <v>0</v>
      </c>
      <c r="R82" s="50">
        <v>1</v>
      </c>
      <c r="S82" s="32">
        <f>'REPRO SEPTIEMBRE'!M85</f>
        <v>2213.4</v>
      </c>
      <c r="T82" s="50">
        <v>1</v>
      </c>
      <c r="U82" s="32">
        <f>'REPRO SEPTIEMBRE'!N85</f>
        <v>0</v>
      </c>
      <c r="V82" s="33">
        <v>0</v>
      </c>
      <c r="W82" s="32">
        <v>0</v>
      </c>
      <c r="X82" s="33">
        <v>0</v>
      </c>
      <c r="Y82" s="32">
        <v>0</v>
      </c>
      <c r="Z82" s="33">
        <v>0</v>
      </c>
      <c r="AA82" s="32">
        <v>0</v>
      </c>
      <c r="AB82" s="39">
        <v>0</v>
      </c>
      <c r="AC82" s="32">
        <v>0</v>
      </c>
      <c r="AD82" s="32">
        <f t="shared" si="0"/>
        <v>900</v>
      </c>
      <c r="AE82" s="32">
        <v>75</v>
      </c>
      <c r="AF82" s="32">
        <f t="shared" si="2"/>
        <v>21120</v>
      </c>
      <c r="AG82" s="32">
        <f t="shared" si="3"/>
        <v>1760</v>
      </c>
      <c r="AH82" s="32">
        <v>0</v>
      </c>
      <c r="AI82" s="32">
        <v>0</v>
      </c>
      <c r="AJ82" s="32">
        <v>0</v>
      </c>
      <c r="AK82" s="34">
        <f t="shared" si="1"/>
        <v>9760.4</v>
      </c>
    </row>
    <row r="83" spans="2:40" s="6" customFormat="1" ht="15" customHeight="1" x14ac:dyDescent="0.25">
      <c r="B83" s="30">
        <v>64</v>
      </c>
      <c r="C83" s="435"/>
      <c r="D83" s="44" t="s">
        <v>39</v>
      </c>
      <c r="E83" s="45">
        <v>78.25</v>
      </c>
      <c r="F83" s="50">
        <v>6</v>
      </c>
      <c r="G83" s="32">
        <f>'REPRO SEPTIEMBRE'!G86</f>
        <v>14554.5</v>
      </c>
      <c r="H83" s="50">
        <v>6</v>
      </c>
      <c r="I83" s="32">
        <f>'REPRO SEPTIEMBRE'!H86</f>
        <v>13146</v>
      </c>
      <c r="J83" s="50">
        <v>6</v>
      </c>
      <c r="K83" s="32">
        <f>'REPRO SEPTIEMBRE'!I86</f>
        <v>14554.5</v>
      </c>
      <c r="L83" s="50">
        <v>6</v>
      </c>
      <c r="M83" s="38">
        <f>'REPRO SEPTIEMBRE'!J86</f>
        <v>14085</v>
      </c>
      <c r="N83" s="50">
        <v>6</v>
      </c>
      <c r="O83" s="32">
        <f>'REPRO SEPTIEMBRE'!K86</f>
        <v>14554.5</v>
      </c>
      <c r="P83" s="50">
        <v>6</v>
      </c>
      <c r="Q83" s="32">
        <f>'REPRO SEPTIEMBRE'!L86</f>
        <v>14085</v>
      </c>
      <c r="R83" s="50">
        <v>6</v>
      </c>
      <c r="S83" s="32">
        <f>'REPRO SEPTIEMBRE'!M86</f>
        <v>14554.5</v>
      </c>
      <c r="T83" s="50">
        <v>6</v>
      </c>
      <c r="U83" s="32">
        <f>'REPRO SEPTIEMBRE'!N86</f>
        <v>0</v>
      </c>
      <c r="V83" s="33">
        <v>0</v>
      </c>
      <c r="W83" s="32">
        <v>0</v>
      </c>
      <c r="X83" s="33">
        <v>0</v>
      </c>
      <c r="Y83" s="32">
        <v>0</v>
      </c>
      <c r="Z83" s="33">
        <v>0</v>
      </c>
      <c r="AA83" s="32">
        <v>0</v>
      </c>
      <c r="AB83" s="39">
        <v>0</v>
      </c>
      <c r="AC83" s="32">
        <v>0</v>
      </c>
      <c r="AD83" s="32">
        <f t="shared" si="0"/>
        <v>900</v>
      </c>
      <c r="AE83" s="32">
        <v>75</v>
      </c>
      <c r="AF83" s="32">
        <f t="shared" si="2"/>
        <v>126720</v>
      </c>
      <c r="AG83" s="32">
        <f t="shared" si="3"/>
        <v>10560</v>
      </c>
      <c r="AH83" s="32">
        <v>0</v>
      </c>
      <c r="AI83" s="32">
        <v>0</v>
      </c>
      <c r="AJ83" s="32">
        <v>0</v>
      </c>
      <c r="AK83" s="34">
        <f t="shared" si="1"/>
        <v>110169</v>
      </c>
    </row>
    <row r="84" spans="2:40" s="6" customFormat="1" ht="15" customHeight="1" x14ac:dyDescent="0.25">
      <c r="B84" s="36">
        <v>65</v>
      </c>
      <c r="C84" s="435"/>
      <c r="D84" s="44" t="s">
        <v>39</v>
      </c>
      <c r="E84" s="45">
        <v>78.25</v>
      </c>
      <c r="F84" s="50">
        <v>1</v>
      </c>
      <c r="G84" s="32">
        <f>'REPRO SEPTIEMBRE'!G87</f>
        <v>0</v>
      </c>
      <c r="H84" s="50">
        <v>1</v>
      </c>
      <c r="I84" s="32">
        <f>'REPRO SEPTIEMBRE'!H87</f>
        <v>0</v>
      </c>
      <c r="J84" s="50">
        <v>1</v>
      </c>
      <c r="K84" s="32">
        <f>'REPRO SEPTIEMBRE'!I87</f>
        <v>0</v>
      </c>
      <c r="L84" s="50">
        <v>1</v>
      </c>
      <c r="M84" s="38">
        <f>'REPRO SEPTIEMBRE'!J87</f>
        <v>0</v>
      </c>
      <c r="N84" s="50">
        <v>1</v>
      </c>
      <c r="O84" s="32">
        <f>'REPRO SEPTIEMBRE'!K87</f>
        <v>0</v>
      </c>
      <c r="P84" s="50">
        <v>1</v>
      </c>
      <c r="Q84" s="32">
        <f>'REPRO SEPTIEMBRE'!L87</f>
        <v>0</v>
      </c>
      <c r="R84" s="50">
        <v>1</v>
      </c>
      <c r="S84" s="32">
        <f>'REPRO SEPTIEMBRE'!M87</f>
        <v>0</v>
      </c>
      <c r="T84" s="50">
        <v>1</v>
      </c>
      <c r="U84" s="32">
        <f>'REPRO SEPTIEMBRE'!N87</f>
        <v>0</v>
      </c>
      <c r="V84" s="33">
        <v>0</v>
      </c>
      <c r="W84" s="32">
        <v>0</v>
      </c>
      <c r="X84" s="33">
        <v>0</v>
      </c>
      <c r="Y84" s="32">
        <v>0</v>
      </c>
      <c r="Z84" s="33">
        <v>0</v>
      </c>
      <c r="AA84" s="32">
        <v>0</v>
      </c>
      <c r="AB84" s="39">
        <v>0</v>
      </c>
      <c r="AC84" s="32">
        <v>0</v>
      </c>
      <c r="AD84" s="32">
        <f t="shared" si="0"/>
        <v>900</v>
      </c>
      <c r="AE84" s="32">
        <v>75</v>
      </c>
      <c r="AF84" s="32">
        <f t="shared" si="2"/>
        <v>21120</v>
      </c>
      <c r="AG84" s="32">
        <f t="shared" si="3"/>
        <v>1760</v>
      </c>
      <c r="AH84" s="32">
        <v>0</v>
      </c>
      <c r="AI84" s="32">
        <v>0</v>
      </c>
      <c r="AJ84" s="32">
        <v>0</v>
      </c>
      <c r="AK84" s="34">
        <f t="shared" si="1"/>
        <v>1835</v>
      </c>
    </row>
    <row r="85" spans="2:40" s="6" customFormat="1" ht="15" customHeight="1" x14ac:dyDescent="0.25">
      <c r="B85" s="36">
        <v>66</v>
      </c>
      <c r="C85" s="435"/>
      <c r="D85" s="44" t="s">
        <v>32</v>
      </c>
      <c r="E85" s="45">
        <v>71.400000000000006</v>
      </c>
      <c r="F85" s="50">
        <v>44</v>
      </c>
      <c r="G85" s="32">
        <f>'REPRO SEPTIEMBRE'!G88</f>
        <v>97389.6</v>
      </c>
      <c r="H85" s="50">
        <v>44</v>
      </c>
      <c r="I85" s="32">
        <f>'REPRO SEPTIEMBRE'!H88</f>
        <v>87964.800000000017</v>
      </c>
      <c r="J85" s="50">
        <v>44</v>
      </c>
      <c r="K85" s="32">
        <f>'REPRO SEPTIEMBRE'!I88</f>
        <v>97389.6</v>
      </c>
      <c r="L85" s="50">
        <v>44</v>
      </c>
      <c r="M85" s="38">
        <f>'REPRO SEPTIEMBRE'!J88</f>
        <v>94248.000000000015</v>
      </c>
      <c r="N85" s="50">
        <v>44</v>
      </c>
      <c r="O85" s="32">
        <f>'REPRO SEPTIEMBRE'!K88</f>
        <v>97389.6</v>
      </c>
      <c r="P85" s="50">
        <v>44</v>
      </c>
      <c r="Q85" s="32">
        <f>'REPRO SEPTIEMBRE'!L88</f>
        <v>94248.000000000015</v>
      </c>
      <c r="R85" s="50">
        <v>44</v>
      </c>
      <c r="S85" s="32">
        <f>'REPRO SEPTIEMBRE'!M88</f>
        <v>97389.6</v>
      </c>
      <c r="T85" s="50">
        <v>44</v>
      </c>
      <c r="U85" s="32">
        <f>'REPRO SEPTIEMBRE'!N88</f>
        <v>0</v>
      </c>
      <c r="V85" s="33">
        <v>0</v>
      </c>
      <c r="W85" s="32">
        <v>0</v>
      </c>
      <c r="X85" s="33">
        <v>0</v>
      </c>
      <c r="Y85" s="32">
        <v>0</v>
      </c>
      <c r="Z85" s="33">
        <v>0</v>
      </c>
      <c r="AA85" s="32">
        <v>0</v>
      </c>
      <c r="AB85" s="33">
        <v>0</v>
      </c>
      <c r="AC85" s="32">
        <v>0</v>
      </c>
      <c r="AD85" s="32">
        <v>0</v>
      </c>
      <c r="AE85" s="32">
        <v>0</v>
      </c>
      <c r="AF85" s="32">
        <f t="shared" si="2"/>
        <v>929280</v>
      </c>
      <c r="AG85" s="32">
        <f t="shared" si="3"/>
        <v>77440</v>
      </c>
      <c r="AH85" s="32">
        <v>0</v>
      </c>
      <c r="AI85" s="32">
        <v>0</v>
      </c>
      <c r="AJ85" s="32">
        <v>0</v>
      </c>
      <c r="AK85" s="34">
        <f t="shared" si="1"/>
        <v>743459.2</v>
      </c>
    </row>
    <row r="86" spans="2:40" s="6" customFormat="1" ht="15" customHeight="1" x14ac:dyDescent="0.25">
      <c r="B86" s="30">
        <v>67</v>
      </c>
      <c r="C86" s="435"/>
      <c r="D86" s="44" t="s">
        <v>32</v>
      </c>
      <c r="E86" s="45">
        <v>71.400000000000006</v>
      </c>
      <c r="F86" s="50">
        <v>1</v>
      </c>
      <c r="G86" s="32">
        <f>'REPRO SEPTIEMBRE'!G89</f>
        <v>0</v>
      </c>
      <c r="H86" s="50">
        <v>1</v>
      </c>
      <c r="I86" s="32">
        <f>'REPRO SEPTIEMBRE'!H89</f>
        <v>0</v>
      </c>
      <c r="J86" s="50">
        <v>1</v>
      </c>
      <c r="K86" s="32">
        <f>'REPRO SEPTIEMBRE'!I89</f>
        <v>0</v>
      </c>
      <c r="L86" s="50">
        <v>1</v>
      </c>
      <c r="M86" s="38">
        <f>'REPRO SEPTIEMBRE'!J89</f>
        <v>0</v>
      </c>
      <c r="N86" s="50">
        <v>1</v>
      </c>
      <c r="O86" s="32">
        <f>'REPRO SEPTIEMBRE'!K89</f>
        <v>4355.3999999999996</v>
      </c>
      <c r="P86" s="50">
        <v>1</v>
      </c>
      <c r="Q86" s="32">
        <f>'REPRO SEPTIEMBRE'!L89</f>
        <v>2142</v>
      </c>
      <c r="R86" s="50">
        <v>1</v>
      </c>
      <c r="S86" s="32">
        <f>'REPRO SEPTIEMBRE'!M89</f>
        <v>0</v>
      </c>
      <c r="T86" s="50">
        <v>1</v>
      </c>
      <c r="U86" s="32">
        <f>'REPRO SEPTIEMBRE'!N89</f>
        <v>0</v>
      </c>
      <c r="V86" s="33">
        <v>0</v>
      </c>
      <c r="W86" s="32">
        <v>0</v>
      </c>
      <c r="X86" s="33">
        <v>0</v>
      </c>
      <c r="Y86" s="32">
        <v>0</v>
      </c>
      <c r="Z86" s="33">
        <v>0</v>
      </c>
      <c r="AA86" s="32">
        <v>0</v>
      </c>
      <c r="AB86" s="33">
        <v>0</v>
      </c>
      <c r="AC86" s="32">
        <v>0</v>
      </c>
      <c r="AD86" s="32">
        <v>0</v>
      </c>
      <c r="AE86" s="32">
        <v>0</v>
      </c>
      <c r="AF86" s="32">
        <f t="shared" si="2"/>
        <v>21120</v>
      </c>
      <c r="AG86" s="32">
        <f t="shared" si="3"/>
        <v>1760</v>
      </c>
      <c r="AH86" s="32">
        <v>0</v>
      </c>
      <c r="AI86" s="32">
        <v>0</v>
      </c>
      <c r="AJ86" s="32">
        <v>0</v>
      </c>
      <c r="AK86" s="34">
        <f t="shared" ref="AK86" si="29">+G86+I86+K86+M86+O86+Q86+S86+U86+W86+Y86+AA86+AC86+AE86+AG86</f>
        <v>8257.4</v>
      </c>
    </row>
    <row r="87" spans="2:40" s="6" customFormat="1" ht="15" customHeight="1" x14ac:dyDescent="0.25">
      <c r="B87" s="30">
        <v>68</v>
      </c>
      <c r="C87" s="435"/>
      <c r="D87" s="44" t="s">
        <v>32</v>
      </c>
      <c r="E87" s="45">
        <v>71.400000000000006</v>
      </c>
      <c r="F87" s="50">
        <v>1</v>
      </c>
      <c r="G87" s="32">
        <f>'REPRO SEPTIEMBRE'!G90</f>
        <v>2213.4</v>
      </c>
      <c r="H87" s="50">
        <v>1</v>
      </c>
      <c r="I87" s="32">
        <f>'REPRO SEPTIEMBRE'!H90</f>
        <v>0</v>
      </c>
      <c r="J87" s="50">
        <v>1</v>
      </c>
      <c r="K87" s="32">
        <f>'REPRO SEPTIEMBRE'!I90</f>
        <v>0</v>
      </c>
      <c r="L87" s="50">
        <v>1</v>
      </c>
      <c r="M87" s="38">
        <f>'REPRO SEPTIEMBRE'!J90</f>
        <v>-285.60000000000002</v>
      </c>
      <c r="N87" s="50">
        <v>1</v>
      </c>
      <c r="O87" s="32">
        <f>'REPRO SEPTIEMBRE'!K90</f>
        <v>2427.6</v>
      </c>
      <c r="P87" s="50">
        <v>1</v>
      </c>
      <c r="Q87" s="32">
        <f>'REPRO SEPTIEMBRE'!L90</f>
        <v>2142</v>
      </c>
      <c r="R87" s="50">
        <v>1</v>
      </c>
      <c r="S87" s="32">
        <f>'REPRO SEPTIEMBRE'!M90</f>
        <v>2213.4</v>
      </c>
      <c r="T87" s="50">
        <v>1</v>
      </c>
      <c r="U87" s="32">
        <f>'REPRO SEPTIEMBRE'!N90</f>
        <v>0</v>
      </c>
      <c r="V87" s="33">
        <v>0</v>
      </c>
      <c r="W87" s="32">
        <v>0</v>
      </c>
      <c r="X87" s="33">
        <v>0</v>
      </c>
      <c r="Y87" s="32">
        <v>0</v>
      </c>
      <c r="Z87" s="33">
        <v>0</v>
      </c>
      <c r="AA87" s="32">
        <v>0</v>
      </c>
      <c r="AB87" s="39">
        <v>0</v>
      </c>
      <c r="AC87" s="32">
        <v>0</v>
      </c>
      <c r="AD87" s="32">
        <f t="shared" si="0"/>
        <v>900</v>
      </c>
      <c r="AE87" s="32">
        <v>75</v>
      </c>
      <c r="AF87" s="32">
        <f t="shared" si="2"/>
        <v>21120</v>
      </c>
      <c r="AG87" s="32">
        <f t="shared" si="3"/>
        <v>1760</v>
      </c>
      <c r="AH87" s="32">
        <v>0</v>
      </c>
      <c r="AI87" s="32">
        <v>0</v>
      </c>
      <c r="AJ87" s="32">
        <v>0</v>
      </c>
      <c r="AK87" s="34">
        <f t="shared" si="1"/>
        <v>10545.8</v>
      </c>
    </row>
    <row r="88" spans="2:40" s="6" customFormat="1" ht="15" customHeight="1" x14ac:dyDescent="0.25">
      <c r="B88" s="36">
        <v>69</v>
      </c>
      <c r="C88" s="435"/>
      <c r="D88" s="44" t="s">
        <v>32</v>
      </c>
      <c r="E88" s="45">
        <v>71.400000000000006</v>
      </c>
      <c r="F88" s="50">
        <v>1</v>
      </c>
      <c r="G88" s="32">
        <f>'REPRO SEPTIEMBRE'!G91</f>
        <v>2213.4</v>
      </c>
      <c r="H88" s="50">
        <v>1</v>
      </c>
      <c r="I88" s="32">
        <f>'REPRO SEPTIEMBRE'!H91</f>
        <v>1999.2000000000003</v>
      </c>
      <c r="J88" s="50">
        <v>1</v>
      </c>
      <c r="K88" s="32">
        <f>'REPRO SEPTIEMBRE'!I91</f>
        <v>571.20000000000005</v>
      </c>
      <c r="L88" s="50">
        <v>1</v>
      </c>
      <c r="M88" s="38">
        <f>'REPRO SEPTIEMBRE'!J91</f>
        <v>2784.6</v>
      </c>
      <c r="N88" s="50">
        <v>1</v>
      </c>
      <c r="O88" s="32">
        <f>'REPRO SEPTIEMBRE'!K91</f>
        <v>856.80000000000007</v>
      </c>
      <c r="P88" s="50">
        <v>1</v>
      </c>
      <c r="Q88" s="32">
        <f>'REPRO SEPTIEMBRE'!L91</f>
        <v>0</v>
      </c>
      <c r="R88" s="50">
        <v>1</v>
      </c>
      <c r="S88" s="32">
        <f>'REPRO SEPTIEMBRE'!M91</f>
        <v>0</v>
      </c>
      <c r="T88" s="50">
        <v>1</v>
      </c>
      <c r="U88" s="32">
        <f>'REPRO SEPTIEMBRE'!N91</f>
        <v>0</v>
      </c>
      <c r="V88" s="33">
        <v>0</v>
      </c>
      <c r="W88" s="32">
        <v>0</v>
      </c>
      <c r="X88" s="33">
        <v>0</v>
      </c>
      <c r="Y88" s="32">
        <v>0</v>
      </c>
      <c r="Z88" s="33">
        <v>0</v>
      </c>
      <c r="AA88" s="32">
        <v>0</v>
      </c>
      <c r="AB88" s="39">
        <v>0</v>
      </c>
      <c r="AC88" s="32">
        <v>0</v>
      </c>
      <c r="AD88" s="32">
        <f t="shared" si="0"/>
        <v>900</v>
      </c>
      <c r="AE88" s="32">
        <v>75</v>
      </c>
      <c r="AF88" s="32">
        <f t="shared" si="2"/>
        <v>21120</v>
      </c>
      <c r="AG88" s="32">
        <f t="shared" si="3"/>
        <v>1760</v>
      </c>
      <c r="AH88" s="32">
        <v>0</v>
      </c>
      <c r="AI88" s="32">
        <v>0</v>
      </c>
      <c r="AJ88" s="32">
        <v>0</v>
      </c>
      <c r="AK88" s="34">
        <f t="shared" si="1"/>
        <v>10260.199999999999</v>
      </c>
    </row>
    <row r="89" spans="2:40" s="6" customFormat="1" ht="15" customHeight="1" x14ac:dyDescent="0.25">
      <c r="B89" s="36">
        <v>70</v>
      </c>
      <c r="C89" s="435"/>
      <c r="D89" s="44" t="s">
        <v>32</v>
      </c>
      <c r="E89" s="45">
        <v>71.400000000000006</v>
      </c>
      <c r="F89" s="50">
        <v>1</v>
      </c>
      <c r="G89" s="32">
        <f>'REPRO SEPTIEMBRE'!G92</f>
        <v>2213.4</v>
      </c>
      <c r="H89" s="50">
        <v>1</v>
      </c>
      <c r="I89" s="32">
        <f>'REPRO SEPTIEMBRE'!H92</f>
        <v>1999.2000000000003</v>
      </c>
      <c r="J89" s="50">
        <v>1</v>
      </c>
      <c r="K89" s="32">
        <f>'REPRO SEPTIEMBRE'!I92</f>
        <v>785.40000000000009</v>
      </c>
      <c r="L89" s="50">
        <v>1</v>
      </c>
      <c r="M89" s="38">
        <f>'REPRO SEPTIEMBRE'!J92</f>
        <v>0</v>
      </c>
      <c r="N89" s="50">
        <v>1</v>
      </c>
      <c r="O89" s="32">
        <f>'REPRO SEPTIEMBRE'!K92</f>
        <v>0</v>
      </c>
      <c r="P89" s="50">
        <v>1</v>
      </c>
      <c r="Q89" s="32">
        <f>'REPRO SEPTIEMBRE'!L92</f>
        <v>0</v>
      </c>
      <c r="R89" s="50">
        <v>1</v>
      </c>
      <c r="S89" s="32">
        <f>'REPRO SEPTIEMBRE'!M92</f>
        <v>0</v>
      </c>
      <c r="T89" s="50">
        <v>1</v>
      </c>
      <c r="U89" s="32">
        <f>'REPRO SEPTIEMBRE'!N92</f>
        <v>0</v>
      </c>
      <c r="V89" s="33">
        <v>0</v>
      </c>
      <c r="W89" s="32">
        <v>0</v>
      </c>
      <c r="X89" s="33">
        <v>0</v>
      </c>
      <c r="Y89" s="32">
        <v>0</v>
      </c>
      <c r="Z89" s="33">
        <v>0</v>
      </c>
      <c r="AA89" s="32">
        <v>0</v>
      </c>
      <c r="AB89" s="39">
        <v>0</v>
      </c>
      <c r="AC89" s="32">
        <v>0</v>
      </c>
      <c r="AD89" s="32">
        <f t="shared" si="0"/>
        <v>9600</v>
      </c>
      <c r="AE89" s="32">
        <v>800</v>
      </c>
      <c r="AF89" s="32">
        <f t="shared" si="2"/>
        <v>21120</v>
      </c>
      <c r="AG89" s="32">
        <f t="shared" si="3"/>
        <v>1760</v>
      </c>
      <c r="AH89" s="32">
        <v>0</v>
      </c>
      <c r="AI89" s="32">
        <v>0</v>
      </c>
      <c r="AJ89" s="32">
        <v>0</v>
      </c>
      <c r="AK89" s="34">
        <f t="shared" si="1"/>
        <v>7558</v>
      </c>
    </row>
    <row r="90" spans="2:40" s="6" customFormat="1" ht="15" customHeight="1" x14ac:dyDescent="0.25">
      <c r="B90" s="30">
        <v>71</v>
      </c>
      <c r="C90" s="435"/>
      <c r="D90" s="44" t="s">
        <v>55</v>
      </c>
      <c r="E90" s="45">
        <v>72.540000000000006</v>
      </c>
      <c r="F90" s="50">
        <v>9</v>
      </c>
      <c r="G90" s="32">
        <f>'REPRO SEPTIEMBRE'!G93</f>
        <v>20238.66</v>
      </c>
      <c r="H90" s="50">
        <v>9</v>
      </c>
      <c r="I90" s="32">
        <f>'REPRO SEPTIEMBRE'!H93</f>
        <v>18280.080000000002</v>
      </c>
      <c r="J90" s="50">
        <v>9</v>
      </c>
      <c r="K90" s="32">
        <f>'REPRO SEPTIEMBRE'!I93</f>
        <v>20238.66</v>
      </c>
      <c r="L90" s="50">
        <v>9</v>
      </c>
      <c r="M90" s="38">
        <f>'REPRO SEPTIEMBRE'!J93</f>
        <v>19585.8</v>
      </c>
      <c r="N90" s="50">
        <v>9</v>
      </c>
      <c r="O90" s="32">
        <f>'REPRO SEPTIEMBRE'!K93</f>
        <v>20238.66</v>
      </c>
      <c r="P90" s="50">
        <v>9</v>
      </c>
      <c r="Q90" s="32">
        <f>'REPRO SEPTIEMBRE'!L93</f>
        <v>19585.8</v>
      </c>
      <c r="R90" s="50">
        <v>9</v>
      </c>
      <c r="S90" s="32">
        <f>'REPRO SEPTIEMBRE'!M93</f>
        <v>20238.66</v>
      </c>
      <c r="T90" s="50">
        <v>9</v>
      </c>
      <c r="U90" s="32">
        <f>'REPRO SEPTIEMBRE'!N93</f>
        <v>0</v>
      </c>
      <c r="V90" s="33">
        <v>0</v>
      </c>
      <c r="W90" s="32">
        <v>0</v>
      </c>
      <c r="X90" s="33">
        <v>0</v>
      </c>
      <c r="Y90" s="32">
        <v>0</v>
      </c>
      <c r="Z90" s="33">
        <v>0</v>
      </c>
      <c r="AA90" s="32">
        <v>0</v>
      </c>
      <c r="AB90" s="39">
        <v>0</v>
      </c>
      <c r="AC90" s="32">
        <v>0</v>
      </c>
      <c r="AD90" s="32">
        <f t="shared" si="0"/>
        <v>37500</v>
      </c>
      <c r="AE90" s="32">
        <v>3125</v>
      </c>
      <c r="AF90" s="32">
        <f t="shared" si="2"/>
        <v>190080</v>
      </c>
      <c r="AG90" s="32">
        <f t="shared" si="3"/>
        <v>15840</v>
      </c>
      <c r="AH90" s="32">
        <v>0</v>
      </c>
      <c r="AI90" s="32">
        <v>0</v>
      </c>
      <c r="AJ90" s="32">
        <v>0</v>
      </c>
      <c r="AK90" s="34">
        <f t="shared" si="1"/>
        <v>157371.32</v>
      </c>
      <c r="AM90" s="41"/>
      <c r="AN90" s="41"/>
    </row>
    <row r="91" spans="2:40" s="6" customFormat="1" ht="15" customHeight="1" x14ac:dyDescent="0.25">
      <c r="B91" s="30">
        <v>72</v>
      </c>
      <c r="C91" s="435"/>
      <c r="D91" s="44" t="s">
        <v>56</v>
      </c>
      <c r="E91" s="45">
        <v>71.400000000000006</v>
      </c>
      <c r="F91" s="50">
        <v>1</v>
      </c>
      <c r="G91" s="32">
        <f>'REPRO SEPTIEMBRE'!G94</f>
        <v>2213.4</v>
      </c>
      <c r="H91" s="50">
        <v>1</v>
      </c>
      <c r="I91" s="32">
        <f>'REPRO SEPTIEMBRE'!H94</f>
        <v>1999.2000000000003</v>
      </c>
      <c r="J91" s="50">
        <v>1</v>
      </c>
      <c r="K91" s="32">
        <f>'REPRO SEPTIEMBRE'!I94</f>
        <v>2213.4</v>
      </c>
      <c r="L91" s="50">
        <v>1</v>
      </c>
      <c r="M91" s="38">
        <f>'REPRO SEPTIEMBRE'!J94</f>
        <v>2142</v>
      </c>
      <c r="N91" s="50">
        <v>1</v>
      </c>
      <c r="O91" s="32">
        <f>'REPRO SEPTIEMBRE'!K94</f>
        <v>2213.4</v>
      </c>
      <c r="P91" s="50">
        <v>1</v>
      </c>
      <c r="Q91" s="32">
        <f>'REPRO SEPTIEMBRE'!L94</f>
        <v>2142</v>
      </c>
      <c r="R91" s="50">
        <v>1</v>
      </c>
      <c r="S91" s="32">
        <f>'REPRO SEPTIEMBRE'!M94</f>
        <v>2213.4</v>
      </c>
      <c r="T91" s="50">
        <v>1</v>
      </c>
      <c r="U91" s="32">
        <f>'REPRO SEPTIEMBRE'!N94</f>
        <v>0</v>
      </c>
      <c r="V91" s="33">
        <v>0</v>
      </c>
      <c r="W91" s="32">
        <v>0</v>
      </c>
      <c r="X91" s="33">
        <v>0</v>
      </c>
      <c r="Y91" s="32">
        <v>0</v>
      </c>
      <c r="Z91" s="33">
        <v>0</v>
      </c>
      <c r="AA91" s="32">
        <v>0</v>
      </c>
      <c r="AB91" s="39">
        <v>0</v>
      </c>
      <c r="AC91" s="32">
        <v>0</v>
      </c>
      <c r="AD91" s="32">
        <f t="shared" ref="AD91" si="30">+AE91*12</f>
        <v>420</v>
      </c>
      <c r="AE91" s="32">
        <v>35</v>
      </c>
      <c r="AF91" s="32">
        <f t="shared" ref="AF91" si="31">+AG91*12</f>
        <v>21120</v>
      </c>
      <c r="AG91" s="32">
        <f t="shared" si="3"/>
        <v>1760</v>
      </c>
      <c r="AH91" s="32">
        <v>0</v>
      </c>
      <c r="AI91" s="32">
        <v>0</v>
      </c>
      <c r="AJ91" s="32">
        <v>0</v>
      </c>
      <c r="AK91" s="34">
        <f t="shared" ref="AK91" si="32">+G91+I91+K91+M91+O91+Q91+S91+U91+W91+Y91+AA91+AC91+AE91+AG91</f>
        <v>16931.8</v>
      </c>
      <c r="AM91" s="41"/>
      <c r="AN91" s="41"/>
    </row>
    <row r="92" spans="2:40" s="6" customFormat="1" ht="15" customHeight="1" x14ac:dyDescent="0.25">
      <c r="B92" s="36">
        <v>73</v>
      </c>
      <c r="C92" s="435"/>
      <c r="D92" s="44" t="s">
        <v>130</v>
      </c>
      <c r="E92" s="45">
        <v>71.400000000000006</v>
      </c>
      <c r="F92" s="50">
        <v>1</v>
      </c>
      <c r="G92" s="32">
        <f>'REPRO SEPTIEMBRE'!G95</f>
        <v>0</v>
      </c>
      <c r="H92" s="50">
        <v>1</v>
      </c>
      <c r="I92" s="32">
        <f>'REPRO SEPTIEMBRE'!H95</f>
        <v>0</v>
      </c>
      <c r="J92" s="50">
        <v>1</v>
      </c>
      <c r="K92" s="32">
        <f>'REPRO SEPTIEMBRE'!I95</f>
        <v>0</v>
      </c>
      <c r="L92" s="50">
        <v>1</v>
      </c>
      <c r="M92" s="38">
        <f>'REPRO SEPTIEMBRE'!J95</f>
        <v>0</v>
      </c>
      <c r="N92" s="50">
        <v>1</v>
      </c>
      <c r="O92" s="32">
        <f>'REPRO SEPTIEMBRE'!K95</f>
        <v>4355.3999999999996</v>
      </c>
      <c r="P92" s="50">
        <v>1</v>
      </c>
      <c r="Q92" s="32">
        <f>'REPRO SEPTIEMBRE'!L95</f>
        <v>2142</v>
      </c>
      <c r="R92" s="50">
        <v>1</v>
      </c>
      <c r="S92" s="32">
        <f>'REPRO SEPTIEMBRE'!M95</f>
        <v>0</v>
      </c>
      <c r="T92" s="50">
        <v>1</v>
      </c>
      <c r="U92" s="32">
        <f>'REPRO SEPTIEMBRE'!N95</f>
        <v>0</v>
      </c>
      <c r="V92" s="33">
        <v>0</v>
      </c>
      <c r="W92" s="32">
        <v>0</v>
      </c>
      <c r="X92" s="33">
        <v>0</v>
      </c>
      <c r="Y92" s="32">
        <v>0</v>
      </c>
      <c r="Z92" s="33">
        <v>0</v>
      </c>
      <c r="AA92" s="32">
        <v>0</v>
      </c>
      <c r="AB92" s="39">
        <v>0</v>
      </c>
      <c r="AC92" s="32">
        <v>0</v>
      </c>
      <c r="AD92" s="32">
        <f t="shared" si="0"/>
        <v>96600</v>
      </c>
      <c r="AE92" s="32">
        <v>8050</v>
      </c>
      <c r="AF92" s="32">
        <f t="shared" si="2"/>
        <v>21120</v>
      </c>
      <c r="AG92" s="32">
        <f t="shared" si="3"/>
        <v>1760</v>
      </c>
      <c r="AH92" s="32">
        <v>0</v>
      </c>
      <c r="AI92" s="32">
        <v>0</v>
      </c>
      <c r="AJ92" s="32">
        <v>0</v>
      </c>
      <c r="AK92" s="34">
        <f t="shared" si="1"/>
        <v>16307.4</v>
      </c>
      <c r="AL92" s="41"/>
    </row>
    <row r="93" spans="2:40" s="6" customFormat="1" ht="15" customHeight="1" x14ac:dyDescent="0.25">
      <c r="B93" s="36">
        <v>74</v>
      </c>
      <c r="C93" s="435"/>
      <c r="D93" s="44" t="s">
        <v>54</v>
      </c>
      <c r="E93" s="45">
        <v>71.400000000000006</v>
      </c>
      <c r="F93" s="50">
        <v>1</v>
      </c>
      <c r="G93" s="32">
        <f>'REPRO SEPTIEMBRE'!G96</f>
        <v>0</v>
      </c>
      <c r="H93" s="50">
        <v>1</v>
      </c>
      <c r="I93" s="32">
        <f>'REPRO SEPTIEMBRE'!H96</f>
        <v>0</v>
      </c>
      <c r="J93" s="50">
        <v>1</v>
      </c>
      <c r="K93" s="32">
        <f>'REPRO SEPTIEMBRE'!I96</f>
        <v>0</v>
      </c>
      <c r="L93" s="50">
        <v>1</v>
      </c>
      <c r="M93" s="38">
        <f>'REPRO SEPTIEMBRE'!J96</f>
        <v>0</v>
      </c>
      <c r="N93" s="50">
        <v>1</v>
      </c>
      <c r="O93" s="32">
        <f>'REPRO SEPTIEMBRE'!K96</f>
        <v>4355.3999999999996</v>
      </c>
      <c r="P93" s="50">
        <v>1</v>
      </c>
      <c r="Q93" s="32">
        <f>'REPRO SEPTIEMBRE'!L96</f>
        <v>2142</v>
      </c>
      <c r="R93" s="50">
        <v>1</v>
      </c>
      <c r="S93" s="32">
        <f>'REPRO SEPTIEMBRE'!M96</f>
        <v>0</v>
      </c>
      <c r="T93" s="50">
        <v>1</v>
      </c>
      <c r="U93" s="32">
        <f>'REPRO SEPTIEMBRE'!N96</f>
        <v>0</v>
      </c>
      <c r="V93" s="33">
        <v>0</v>
      </c>
      <c r="W93" s="32">
        <v>0</v>
      </c>
      <c r="X93" s="33">
        <v>0</v>
      </c>
      <c r="Y93" s="32">
        <v>0</v>
      </c>
      <c r="Z93" s="33">
        <v>0</v>
      </c>
      <c r="AA93" s="32">
        <v>0</v>
      </c>
      <c r="AB93" s="39">
        <v>0</v>
      </c>
      <c r="AC93" s="32">
        <v>0</v>
      </c>
      <c r="AD93" s="32">
        <f t="shared" si="0"/>
        <v>6900</v>
      </c>
      <c r="AE93" s="32">
        <v>575</v>
      </c>
      <c r="AF93" s="32">
        <f t="shared" si="2"/>
        <v>21120</v>
      </c>
      <c r="AG93" s="32">
        <f t="shared" si="3"/>
        <v>1760</v>
      </c>
      <c r="AH93" s="32">
        <v>0</v>
      </c>
      <c r="AI93" s="32">
        <v>0</v>
      </c>
      <c r="AJ93" s="32">
        <v>0</v>
      </c>
      <c r="AK93" s="34">
        <f t="shared" si="1"/>
        <v>8832.4</v>
      </c>
    </row>
    <row r="94" spans="2:40" s="6" customFormat="1" ht="15" customHeight="1" x14ac:dyDescent="0.25">
      <c r="B94" s="30">
        <v>75</v>
      </c>
      <c r="C94" s="435"/>
      <c r="D94" s="44" t="s">
        <v>57</v>
      </c>
      <c r="E94" s="45">
        <v>74.63</v>
      </c>
      <c r="F94" s="50">
        <v>2</v>
      </c>
      <c r="G94" s="32">
        <f>'REPRO SEPTIEMBRE'!G97</f>
        <v>4627.0599999999995</v>
      </c>
      <c r="H94" s="50">
        <v>2</v>
      </c>
      <c r="I94" s="32">
        <f>'REPRO SEPTIEMBRE'!H97</f>
        <v>4179.28</v>
      </c>
      <c r="J94" s="50">
        <v>2</v>
      </c>
      <c r="K94" s="32">
        <f>'REPRO SEPTIEMBRE'!I97</f>
        <v>4627.0599999999995</v>
      </c>
      <c r="L94" s="50">
        <v>2</v>
      </c>
      <c r="M94" s="38">
        <f>'REPRO SEPTIEMBRE'!J97</f>
        <v>4477.7999999999993</v>
      </c>
      <c r="N94" s="50">
        <v>2</v>
      </c>
      <c r="O94" s="32">
        <f>'REPRO SEPTIEMBRE'!K97</f>
        <v>4627.0599999999995</v>
      </c>
      <c r="P94" s="50">
        <v>2</v>
      </c>
      <c r="Q94" s="32">
        <f>'REPRO SEPTIEMBRE'!L97</f>
        <v>4477.7999999999993</v>
      </c>
      <c r="R94" s="50">
        <v>2</v>
      </c>
      <c r="S94" s="32">
        <f>'REPRO SEPTIEMBRE'!M97</f>
        <v>4627.0599999999995</v>
      </c>
      <c r="T94" s="50">
        <v>2</v>
      </c>
      <c r="U94" s="32">
        <f>'REPRO SEPTIEMBRE'!N97</f>
        <v>0</v>
      </c>
      <c r="V94" s="33">
        <v>0</v>
      </c>
      <c r="W94" s="32">
        <v>0</v>
      </c>
      <c r="X94" s="33">
        <v>0</v>
      </c>
      <c r="Y94" s="32">
        <v>0</v>
      </c>
      <c r="Z94" s="33">
        <v>0</v>
      </c>
      <c r="AA94" s="32">
        <v>0</v>
      </c>
      <c r="AB94" s="39">
        <v>0</v>
      </c>
      <c r="AC94" s="32">
        <v>0</v>
      </c>
      <c r="AD94" s="32">
        <f t="shared" si="0"/>
        <v>600</v>
      </c>
      <c r="AE94" s="32">
        <v>50</v>
      </c>
      <c r="AF94" s="32">
        <f t="shared" si="2"/>
        <v>42240</v>
      </c>
      <c r="AG94" s="32">
        <f t="shared" si="3"/>
        <v>3520</v>
      </c>
      <c r="AH94" s="32">
        <v>0</v>
      </c>
      <c r="AI94" s="32">
        <v>0</v>
      </c>
      <c r="AJ94" s="32">
        <v>0</v>
      </c>
      <c r="AK94" s="34">
        <f t="shared" si="1"/>
        <v>35213.119999999995</v>
      </c>
    </row>
    <row r="95" spans="2:40" s="6" customFormat="1" ht="15" customHeight="1" x14ac:dyDescent="0.25">
      <c r="B95" s="30">
        <v>76</v>
      </c>
      <c r="C95" s="435"/>
      <c r="D95" s="270" t="s">
        <v>44</v>
      </c>
      <c r="E95" s="271">
        <v>72.540000000000006</v>
      </c>
      <c r="F95" s="272">
        <v>6</v>
      </c>
      <c r="G95" s="32">
        <f>'REPRO SEPTIEMBRE'!G98</f>
        <v>0</v>
      </c>
      <c r="H95" s="272">
        <v>6</v>
      </c>
      <c r="I95" s="32">
        <f>'REPRO SEPTIEMBRE'!H98</f>
        <v>0</v>
      </c>
      <c r="J95" s="272">
        <v>6</v>
      </c>
      <c r="K95" s="32">
        <f>'REPRO SEPTIEMBRE'!I98</f>
        <v>0</v>
      </c>
      <c r="L95" s="272">
        <v>6</v>
      </c>
      <c r="M95" s="38">
        <f>'REPRO SEPTIEMBRE'!J98</f>
        <v>0</v>
      </c>
      <c r="N95" s="272">
        <v>6</v>
      </c>
      <c r="O95" s="32">
        <f>'REPRO SEPTIEMBRE'!K98</f>
        <v>0</v>
      </c>
      <c r="P95" s="272">
        <v>6</v>
      </c>
      <c r="Q95" s="32">
        <f>'REPRO SEPTIEMBRE'!L98</f>
        <v>0</v>
      </c>
      <c r="R95" s="272">
        <v>6</v>
      </c>
      <c r="S95" s="32">
        <f>'REPRO SEPTIEMBRE'!M98</f>
        <v>0</v>
      </c>
      <c r="T95" s="272">
        <v>6</v>
      </c>
      <c r="U95" s="32">
        <f>'REPRO SEPTIEMBRE'!N98</f>
        <v>13492.44</v>
      </c>
      <c r="V95" s="33">
        <v>0</v>
      </c>
      <c r="W95" s="32">
        <v>0</v>
      </c>
      <c r="X95" s="33">
        <v>0</v>
      </c>
      <c r="Y95" s="32">
        <v>0</v>
      </c>
      <c r="Z95" s="33">
        <v>0</v>
      </c>
      <c r="AA95" s="32">
        <v>0</v>
      </c>
      <c r="AB95" s="39">
        <v>0</v>
      </c>
      <c r="AC95" s="32">
        <v>0</v>
      </c>
      <c r="AD95" s="32">
        <f t="shared" si="0"/>
        <v>1800</v>
      </c>
      <c r="AE95" s="32">
        <v>150</v>
      </c>
      <c r="AF95" s="32">
        <f t="shared" si="2"/>
        <v>126720</v>
      </c>
      <c r="AG95" s="32">
        <f t="shared" si="3"/>
        <v>10560</v>
      </c>
      <c r="AH95" s="32">
        <v>0</v>
      </c>
      <c r="AI95" s="32">
        <v>0</v>
      </c>
      <c r="AJ95" s="32">
        <v>0</v>
      </c>
      <c r="AK95" s="34">
        <f t="shared" si="1"/>
        <v>24202.440000000002</v>
      </c>
    </row>
    <row r="96" spans="2:40" s="6" customFormat="1" ht="15" customHeight="1" x14ac:dyDescent="0.25">
      <c r="B96" s="36">
        <v>77</v>
      </c>
      <c r="C96" s="435"/>
      <c r="D96" s="44" t="s">
        <v>48</v>
      </c>
      <c r="E96" s="45">
        <v>71.400000000000006</v>
      </c>
      <c r="F96" s="47">
        <v>1</v>
      </c>
      <c r="G96" s="32">
        <f>'REPRO SEPTIEMBRE'!G99</f>
        <v>0</v>
      </c>
      <c r="H96" s="47">
        <v>1</v>
      </c>
      <c r="I96" s="32">
        <f>'REPRO SEPTIEMBRE'!H99</f>
        <v>0</v>
      </c>
      <c r="J96" s="47">
        <v>1</v>
      </c>
      <c r="K96" s="32">
        <f>'REPRO SEPTIEMBRE'!I99</f>
        <v>0</v>
      </c>
      <c r="L96" s="47">
        <v>1</v>
      </c>
      <c r="M96" s="38">
        <f>'REPRO SEPTIEMBRE'!J99</f>
        <v>0</v>
      </c>
      <c r="N96" s="47">
        <v>1</v>
      </c>
      <c r="O96" s="32">
        <f>'REPRO SEPTIEMBRE'!K99</f>
        <v>0</v>
      </c>
      <c r="P96" s="47">
        <v>1</v>
      </c>
      <c r="Q96" s="32">
        <f>'REPRO SEPTIEMBRE'!L99</f>
        <v>0</v>
      </c>
      <c r="R96" s="47">
        <v>1</v>
      </c>
      <c r="S96" s="32">
        <f>'REPRO SEPTIEMBRE'!M99</f>
        <v>0</v>
      </c>
      <c r="T96" s="47">
        <v>1</v>
      </c>
      <c r="U96" s="32">
        <f>'REPRO SEPTIEMBRE'!N99</f>
        <v>0</v>
      </c>
      <c r="V96" s="33">
        <v>0</v>
      </c>
      <c r="W96" s="32">
        <v>0</v>
      </c>
      <c r="X96" s="33">
        <v>0</v>
      </c>
      <c r="Y96" s="32">
        <v>0</v>
      </c>
      <c r="Z96" s="33">
        <v>0</v>
      </c>
      <c r="AA96" s="32">
        <v>0</v>
      </c>
      <c r="AB96" s="39">
        <v>0</v>
      </c>
      <c r="AC96" s="32">
        <v>0</v>
      </c>
      <c r="AD96" s="32">
        <f t="shared" si="0"/>
        <v>600</v>
      </c>
      <c r="AE96" s="32">
        <v>50</v>
      </c>
      <c r="AF96" s="32">
        <f t="shared" si="2"/>
        <v>21120</v>
      </c>
      <c r="AG96" s="32">
        <f t="shared" si="3"/>
        <v>1760</v>
      </c>
      <c r="AH96" s="32">
        <v>0</v>
      </c>
      <c r="AI96" s="32">
        <v>0</v>
      </c>
      <c r="AJ96" s="32">
        <v>0</v>
      </c>
      <c r="AK96" s="34">
        <f t="shared" si="1"/>
        <v>1810</v>
      </c>
    </row>
    <row r="97" spans="2:37" s="6" customFormat="1" ht="15" customHeight="1" x14ac:dyDescent="0.25">
      <c r="B97" s="36">
        <v>78</v>
      </c>
      <c r="C97" s="435"/>
      <c r="D97" s="44" t="s">
        <v>49</v>
      </c>
      <c r="E97" s="45">
        <v>74.63</v>
      </c>
      <c r="F97" s="47">
        <v>1</v>
      </c>
      <c r="G97" s="32">
        <f>'REPRO SEPTIEMBRE'!G100</f>
        <v>0</v>
      </c>
      <c r="H97" s="47">
        <v>1</v>
      </c>
      <c r="I97" s="32">
        <f>'REPRO SEPTIEMBRE'!H100</f>
        <v>0</v>
      </c>
      <c r="J97" s="47">
        <v>1</v>
      </c>
      <c r="K97" s="32">
        <f>'REPRO SEPTIEMBRE'!I100</f>
        <v>0</v>
      </c>
      <c r="L97" s="47">
        <v>1</v>
      </c>
      <c r="M97" s="38">
        <f>'REPRO SEPTIEMBRE'!J100</f>
        <v>0</v>
      </c>
      <c r="N97" s="47">
        <v>1</v>
      </c>
      <c r="O97" s="32">
        <f>'REPRO SEPTIEMBRE'!K100</f>
        <v>0</v>
      </c>
      <c r="P97" s="47">
        <v>1</v>
      </c>
      <c r="Q97" s="32">
        <f>'REPRO SEPTIEMBRE'!L100</f>
        <v>0</v>
      </c>
      <c r="R97" s="47">
        <v>1</v>
      </c>
      <c r="S97" s="32">
        <f>'REPRO SEPTIEMBRE'!M100</f>
        <v>0</v>
      </c>
      <c r="T97" s="47">
        <v>1</v>
      </c>
      <c r="U97" s="32">
        <f>'REPRO SEPTIEMBRE'!N100</f>
        <v>2313.5299999999997</v>
      </c>
      <c r="V97" s="33">
        <v>0</v>
      </c>
      <c r="W97" s="32">
        <v>0</v>
      </c>
      <c r="X97" s="33">
        <v>0</v>
      </c>
      <c r="Y97" s="32">
        <v>0</v>
      </c>
      <c r="Z97" s="33">
        <v>0</v>
      </c>
      <c r="AA97" s="32">
        <v>0</v>
      </c>
      <c r="AB97" s="39">
        <v>0</v>
      </c>
      <c r="AC97" s="32">
        <v>0</v>
      </c>
      <c r="AD97" s="32">
        <v>0</v>
      </c>
      <c r="AE97" s="32">
        <v>0</v>
      </c>
      <c r="AF97" s="32">
        <f t="shared" ref="AF97:AF160" si="33">+AG97*12</f>
        <v>21120</v>
      </c>
      <c r="AG97" s="32">
        <f t="shared" ref="AG97:AG160" si="34">1760*T97</f>
        <v>1760</v>
      </c>
      <c r="AH97" s="32">
        <v>0</v>
      </c>
      <c r="AI97" s="32">
        <v>0</v>
      </c>
      <c r="AJ97" s="32">
        <v>0</v>
      </c>
      <c r="AK97" s="34">
        <f t="shared" ref="AK97:AK160" si="35">+G97+I97+K97+M97+O97+Q97+S97+U97+W97+Y97+AA97+AC97+AE97+AG97</f>
        <v>4073.5299999999997</v>
      </c>
    </row>
    <row r="98" spans="2:37" s="6" customFormat="1" ht="15" customHeight="1" x14ac:dyDescent="0.25">
      <c r="B98" s="30">
        <v>79</v>
      </c>
      <c r="C98" s="435"/>
      <c r="D98" s="44" t="s">
        <v>35</v>
      </c>
      <c r="E98" s="45">
        <v>71.400000000000006</v>
      </c>
      <c r="F98" s="47">
        <v>4</v>
      </c>
      <c r="G98" s="32">
        <f>'REPRO SEPTIEMBRE'!G101</f>
        <v>0</v>
      </c>
      <c r="H98" s="47">
        <v>4</v>
      </c>
      <c r="I98" s="32">
        <f>'REPRO SEPTIEMBRE'!H101</f>
        <v>0</v>
      </c>
      <c r="J98" s="47">
        <v>4</v>
      </c>
      <c r="K98" s="32">
        <f>'REPRO SEPTIEMBRE'!I101</f>
        <v>0</v>
      </c>
      <c r="L98" s="47">
        <v>4</v>
      </c>
      <c r="M98" s="38">
        <f>'REPRO SEPTIEMBRE'!J101</f>
        <v>0</v>
      </c>
      <c r="N98" s="47">
        <v>4</v>
      </c>
      <c r="O98" s="32">
        <f>'REPRO SEPTIEMBRE'!K101</f>
        <v>0</v>
      </c>
      <c r="P98" s="47">
        <v>4</v>
      </c>
      <c r="Q98" s="32">
        <f>'REPRO SEPTIEMBRE'!L101</f>
        <v>0</v>
      </c>
      <c r="R98" s="47">
        <v>4</v>
      </c>
      <c r="S98" s="32">
        <f>'REPRO SEPTIEMBRE'!M101</f>
        <v>0</v>
      </c>
      <c r="T98" s="47">
        <v>4</v>
      </c>
      <c r="U98" s="32">
        <f>'REPRO SEPTIEMBRE'!N101</f>
        <v>8853.6</v>
      </c>
      <c r="V98" s="33">
        <v>0</v>
      </c>
      <c r="W98" s="32">
        <v>0</v>
      </c>
      <c r="X98" s="33">
        <v>0</v>
      </c>
      <c r="Y98" s="32">
        <v>0</v>
      </c>
      <c r="Z98" s="33">
        <v>0</v>
      </c>
      <c r="AA98" s="32">
        <v>0</v>
      </c>
      <c r="AB98" s="39">
        <v>0</v>
      </c>
      <c r="AC98" s="32">
        <v>0</v>
      </c>
      <c r="AD98" s="32">
        <v>0</v>
      </c>
      <c r="AE98" s="32">
        <v>0</v>
      </c>
      <c r="AF98" s="32">
        <f t="shared" si="33"/>
        <v>84480</v>
      </c>
      <c r="AG98" s="32">
        <f t="shared" si="34"/>
        <v>7040</v>
      </c>
      <c r="AH98" s="32">
        <v>0</v>
      </c>
      <c r="AI98" s="32">
        <v>0</v>
      </c>
      <c r="AJ98" s="32">
        <v>0</v>
      </c>
      <c r="AK98" s="34">
        <f t="shared" si="35"/>
        <v>15893.6</v>
      </c>
    </row>
    <row r="99" spans="2:37" s="6" customFormat="1" ht="15" customHeight="1" x14ac:dyDescent="0.25">
      <c r="B99" s="30">
        <v>80</v>
      </c>
      <c r="C99" s="435"/>
      <c r="D99" s="44" t="s">
        <v>35</v>
      </c>
      <c r="E99" s="45">
        <v>71.400000000000006</v>
      </c>
      <c r="F99" s="50">
        <v>1</v>
      </c>
      <c r="G99" s="32">
        <f>'REPRO SEPTIEMBRE'!G102</f>
        <v>0</v>
      </c>
      <c r="H99" s="50">
        <v>1</v>
      </c>
      <c r="I99" s="32">
        <f>'REPRO SEPTIEMBRE'!H102</f>
        <v>0</v>
      </c>
      <c r="J99" s="50">
        <v>1</v>
      </c>
      <c r="K99" s="32">
        <f>'REPRO SEPTIEMBRE'!I102</f>
        <v>0</v>
      </c>
      <c r="L99" s="50">
        <v>1</v>
      </c>
      <c r="M99" s="38">
        <f>'REPRO SEPTIEMBRE'!J102</f>
        <v>0</v>
      </c>
      <c r="N99" s="50">
        <v>1</v>
      </c>
      <c r="O99" s="32">
        <f>'REPRO SEPTIEMBRE'!K102</f>
        <v>0</v>
      </c>
      <c r="P99" s="50">
        <v>1</v>
      </c>
      <c r="Q99" s="32">
        <f>'REPRO SEPTIEMBRE'!L102</f>
        <v>0</v>
      </c>
      <c r="R99" s="50">
        <v>1</v>
      </c>
      <c r="S99" s="32">
        <f>'REPRO SEPTIEMBRE'!M102</f>
        <v>0</v>
      </c>
      <c r="T99" s="50">
        <v>1</v>
      </c>
      <c r="U99" s="32">
        <f>'REPRO SEPTIEMBRE'!N102</f>
        <v>0</v>
      </c>
      <c r="V99" s="33">
        <v>0</v>
      </c>
      <c r="W99" s="32">
        <v>0</v>
      </c>
      <c r="X99" s="33">
        <v>0</v>
      </c>
      <c r="Y99" s="32">
        <v>0</v>
      </c>
      <c r="Z99" s="33">
        <v>0</v>
      </c>
      <c r="AA99" s="32">
        <v>0</v>
      </c>
      <c r="AB99" s="39">
        <v>0</v>
      </c>
      <c r="AC99" s="32">
        <v>0</v>
      </c>
      <c r="AD99" s="32">
        <v>0</v>
      </c>
      <c r="AE99" s="32">
        <v>0</v>
      </c>
      <c r="AF99" s="32">
        <f t="shared" si="33"/>
        <v>21120</v>
      </c>
      <c r="AG99" s="32">
        <f t="shared" si="34"/>
        <v>1760</v>
      </c>
      <c r="AH99" s="32">
        <v>0</v>
      </c>
      <c r="AI99" s="32">
        <v>0</v>
      </c>
      <c r="AJ99" s="32">
        <v>0</v>
      </c>
      <c r="AK99" s="34">
        <f t="shared" si="35"/>
        <v>1760</v>
      </c>
    </row>
    <row r="100" spans="2:37" s="6" customFormat="1" ht="15" customHeight="1" x14ac:dyDescent="0.25">
      <c r="B100" s="36">
        <v>81</v>
      </c>
      <c r="C100" s="435"/>
      <c r="D100" s="44" t="s">
        <v>50</v>
      </c>
      <c r="E100" s="45">
        <v>74.63</v>
      </c>
      <c r="F100" s="47">
        <v>1</v>
      </c>
      <c r="G100" s="32">
        <f>'REPRO SEPTIEMBRE'!G103</f>
        <v>0</v>
      </c>
      <c r="H100" s="47">
        <v>1</v>
      </c>
      <c r="I100" s="32">
        <f>'REPRO SEPTIEMBRE'!H103</f>
        <v>0</v>
      </c>
      <c r="J100" s="47">
        <v>1</v>
      </c>
      <c r="K100" s="32">
        <f>'REPRO SEPTIEMBRE'!I103</f>
        <v>0</v>
      </c>
      <c r="L100" s="47">
        <v>1</v>
      </c>
      <c r="M100" s="38">
        <f>'REPRO SEPTIEMBRE'!J103</f>
        <v>0</v>
      </c>
      <c r="N100" s="47">
        <v>1</v>
      </c>
      <c r="O100" s="32">
        <f>'REPRO SEPTIEMBRE'!K103</f>
        <v>0</v>
      </c>
      <c r="P100" s="47">
        <v>1</v>
      </c>
      <c r="Q100" s="32">
        <f>'REPRO SEPTIEMBRE'!L103</f>
        <v>0</v>
      </c>
      <c r="R100" s="47">
        <v>1</v>
      </c>
      <c r="S100" s="32">
        <f>'REPRO SEPTIEMBRE'!M103</f>
        <v>0</v>
      </c>
      <c r="T100" s="47">
        <v>1</v>
      </c>
      <c r="U100" s="32">
        <f>'REPRO SEPTIEMBRE'!N103</f>
        <v>2313.5299999999997</v>
      </c>
      <c r="V100" s="33">
        <v>0</v>
      </c>
      <c r="W100" s="32">
        <v>0</v>
      </c>
      <c r="X100" s="33">
        <v>0</v>
      </c>
      <c r="Y100" s="32">
        <v>0</v>
      </c>
      <c r="Z100" s="33">
        <v>0</v>
      </c>
      <c r="AA100" s="32">
        <v>0</v>
      </c>
      <c r="AB100" s="39">
        <v>0</v>
      </c>
      <c r="AC100" s="32">
        <v>0</v>
      </c>
      <c r="AD100" s="32">
        <v>0</v>
      </c>
      <c r="AE100" s="32">
        <v>0</v>
      </c>
      <c r="AF100" s="32">
        <f t="shared" si="33"/>
        <v>21120</v>
      </c>
      <c r="AG100" s="32">
        <f t="shared" si="34"/>
        <v>1760</v>
      </c>
      <c r="AH100" s="32">
        <v>0</v>
      </c>
      <c r="AI100" s="32">
        <v>0</v>
      </c>
      <c r="AJ100" s="32">
        <v>0</v>
      </c>
      <c r="AK100" s="34">
        <f t="shared" si="35"/>
        <v>4073.5299999999997</v>
      </c>
    </row>
    <row r="101" spans="2:37" s="6" customFormat="1" ht="15" customHeight="1" x14ac:dyDescent="0.25">
      <c r="B101" s="36">
        <v>82</v>
      </c>
      <c r="C101" s="435"/>
      <c r="D101" s="44" t="s">
        <v>51</v>
      </c>
      <c r="E101" s="45">
        <v>74.63</v>
      </c>
      <c r="F101" s="47">
        <v>1</v>
      </c>
      <c r="G101" s="32">
        <f>'REPRO SEPTIEMBRE'!G104</f>
        <v>0</v>
      </c>
      <c r="H101" s="47">
        <v>1</v>
      </c>
      <c r="I101" s="32">
        <f>'REPRO SEPTIEMBRE'!H104</f>
        <v>0</v>
      </c>
      <c r="J101" s="47">
        <v>1</v>
      </c>
      <c r="K101" s="32">
        <f>'REPRO SEPTIEMBRE'!I104</f>
        <v>0</v>
      </c>
      <c r="L101" s="47">
        <v>1</v>
      </c>
      <c r="M101" s="38">
        <f>'REPRO SEPTIEMBRE'!J104</f>
        <v>0</v>
      </c>
      <c r="N101" s="47">
        <v>1</v>
      </c>
      <c r="O101" s="32">
        <f>'REPRO SEPTIEMBRE'!K104</f>
        <v>0</v>
      </c>
      <c r="P101" s="47">
        <v>1</v>
      </c>
      <c r="Q101" s="32">
        <f>'REPRO SEPTIEMBRE'!L104</f>
        <v>0</v>
      </c>
      <c r="R101" s="47">
        <v>1</v>
      </c>
      <c r="S101" s="32">
        <f>'REPRO SEPTIEMBRE'!M104</f>
        <v>0</v>
      </c>
      <c r="T101" s="47">
        <v>1</v>
      </c>
      <c r="U101" s="32">
        <f>'REPRO SEPTIEMBRE'!N104</f>
        <v>2313.5299999999997</v>
      </c>
      <c r="V101" s="33">
        <v>0</v>
      </c>
      <c r="W101" s="32">
        <v>0</v>
      </c>
      <c r="X101" s="33">
        <v>0</v>
      </c>
      <c r="Y101" s="32">
        <v>0</v>
      </c>
      <c r="Z101" s="33">
        <v>0</v>
      </c>
      <c r="AA101" s="32">
        <v>0</v>
      </c>
      <c r="AB101" s="39">
        <v>0</v>
      </c>
      <c r="AC101" s="32">
        <v>0</v>
      </c>
      <c r="AD101" s="32">
        <v>0</v>
      </c>
      <c r="AE101" s="32">
        <v>0</v>
      </c>
      <c r="AF101" s="32">
        <f t="shared" si="33"/>
        <v>21120</v>
      </c>
      <c r="AG101" s="32">
        <f t="shared" si="34"/>
        <v>1760</v>
      </c>
      <c r="AH101" s="32">
        <v>0</v>
      </c>
      <c r="AI101" s="32">
        <v>0</v>
      </c>
      <c r="AJ101" s="32">
        <v>0</v>
      </c>
      <c r="AK101" s="34">
        <f t="shared" si="35"/>
        <v>4073.5299999999997</v>
      </c>
    </row>
    <row r="102" spans="2:37" s="6" customFormat="1" ht="26.25" x14ac:dyDescent="0.25">
      <c r="B102" s="30">
        <v>83</v>
      </c>
      <c r="C102" s="435"/>
      <c r="D102" s="44" t="s">
        <v>53</v>
      </c>
      <c r="E102" s="45">
        <v>72.540000000000006</v>
      </c>
      <c r="F102" s="47">
        <v>1</v>
      </c>
      <c r="G102" s="32">
        <f>'REPRO SEPTIEMBRE'!G105</f>
        <v>0</v>
      </c>
      <c r="H102" s="47">
        <v>1</v>
      </c>
      <c r="I102" s="32">
        <f>'REPRO SEPTIEMBRE'!H105</f>
        <v>0</v>
      </c>
      <c r="J102" s="47">
        <v>1</v>
      </c>
      <c r="K102" s="32">
        <f>'REPRO SEPTIEMBRE'!I105</f>
        <v>0</v>
      </c>
      <c r="L102" s="47">
        <v>1</v>
      </c>
      <c r="M102" s="38">
        <f>'REPRO SEPTIEMBRE'!J105</f>
        <v>0</v>
      </c>
      <c r="N102" s="47">
        <v>1</v>
      </c>
      <c r="O102" s="32">
        <f>'REPRO SEPTIEMBRE'!K105</f>
        <v>0</v>
      </c>
      <c r="P102" s="47">
        <v>1</v>
      </c>
      <c r="Q102" s="32">
        <f>'REPRO SEPTIEMBRE'!L105</f>
        <v>0</v>
      </c>
      <c r="R102" s="47">
        <v>1</v>
      </c>
      <c r="S102" s="32">
        <f>'REPRO SEPTIEMBRE'!M105</f>
        <v>0</v>
      </c>
      <c r="T102" s="47">
        <v>1</v>
      </c>
      <c r="U102" s="32">
        <f>'REPRO SEPTIEMBRE'!N105</f>
        <v>2248.7400000000002</v>
      </c>
      <c r="V102" s="33">
        <v>0</v>
      </c>
      <c r="W102" s="32">
        <v>0</v>
      </c>
      <c r="X102" s="33">
        <v>0</v>
      </c>
      <c r="Y102" s="32">
        <v>0</v>
      </c>
      <c r="Z102" s="33">
        <v>0</v>
      </c>
      <c r="AA102" s="32">
        <v>0</v>
      </c>
      <c r="AB102" s="39">
        <v>0</v>
      </c>
      <c r="AC102" s="32">
        <v>0</v>
      </c>
      <c r="AD102" s="32">
        <v>0</v>
      </c>
      <c r="AE102" s="32">
        <v>0</v>
      </c>
      <c r="AF102" s="32">
        <f t="shared" si="33"/>
        <v>21120</v>
      </c>
      <c r="AG102" s="32">
        <f t="shared" si="34"/>
        <v>1760</v>
      </c>
      <c r="AH102" s="32">
        <v>0</v>
      </c>
      <c r="AI102" s="32">
        <v>0</v>
      </c>
      <c r="AJ102" s="32">
        <v>0</v>
      </c>
      <c r="AK102" s="34">
        <f t="shared" si="35"/>
        <v>4008.7400000000002</v>
      </c>
    </row>
    <row r="103" spans="2:37" s="6" customFormat="1" ht="15" customHeight="1" x14ac:dyDescent="0.25">
      <c r="B103" s="30">
        <v>84</v>
      </c>
      <c r="C103" s="435"/>
      <c r="D103" s="44" t="s">
        <v>38</v>
      </c>
      <c r="E103" s="45">
        <v>71.400000000000006</v>
      </c>
      <c r="F103" s="50">
        <v>1</v>
      </c>
      <c r="G103" s="32">
        <f>'REPRO SEPTIEMBRE'!G106</f>
        <v>0</v>
      </c>
      <c r="H103" s="50">
        <v>1</v>
      </c>
      <c r="I103" s="32">
        <f>'REPRO SEPTIEMBRE'!H106</f>
        <v>0</v>
      </c>
      <c r="J103" s="50">
        <v>1</v>
      </c>
      <c r="K103" s="32">
        <f>'REPRO SEPTIEMBRE'!I106</f>
        <v>0</v>
      </c>
      <c r="L103" s="50">
        <v>1</v>
      </c>
      <c r="M103" s="38">
        <f>'REPRO SEPTIEMBRE'!J106</f>
        <v>0</v>
      </c>
      <c r="N103" s="50">
        <v>1</v>
      </c>
      <c r="O103" s="32">
        <f>'REPRO SEPTIEMBRE'!K106</f>
        <v>0</v>
      </c>
      <c r="P103" s="50">
        <v>1</v>
      </c>
      <c r="Q103" s="32">
        <f>'REPRO SEPTIEMBRE'!L106</f>
        <v>0</v>
      </c>
      <c r="R103" s="50">
        <v>1</v>
      </c>
      <c r="S103" s="32">
        <f>'REPRO SEPTIEMBRE'!M106</f>
        <v>0</v>
      </c>
      <c r="T103" s="50">
        <v>1</v>
      </c>
      <c r="U103" s="32">
        <f>'REPRO SEPTIEMBRE'!N106</f>
        <v>1213.8000000000002</v>
      </c>
      <c r="V103" s="33">
        <v>0</v>
      </c>
      <c r="W103" s="32">
        <v>0</v>
      </c>
      <c r="X103" s="33">
        <v>0</v>
      </c>
      <c r="Y103" s="32">
        <v>0</v>
      </c>
      <c r="Z103" s="33">
        <v>0</v>
      </c>
      <c r="AA103" s="32">
        <v>0</v>
      </c>
      <c r="AB103" s="39">
        <v>0</v>
      </c>
      <c r="AC103" s="32">
        <v>0</v>
      </c>
      <c r="AD103" s="32">
        <v>0</v>
      </c>
      <c r="AE103" s="32">
        <v>0</v>
      </c>
      <c r="AF103" s="32">
        <f t="shared" si="33"/>
        <v>21120</v>
      </c>
      <c r="AG103" s="32">
        <f t="shared" si="34"/>
        <v>1760</v>
      </c>
      <c r="AH103" s="32">
        <v>0</v>
      </c>
      <c r="AI103" s="32">
        <v>0</v>
      </c>
      <c r="AJ103" s="32">
        <v>0</v>
      </c>
      <c r="AK103" s="34">
        <f t="shared" si="35"/>
        <v>2973.8</v>
      </c>
    </row>
    <row r="104" spans="2:37" s="6" customFormat="1" ht="15" customHeight="1" x14ac:dyDescent="0.25">
      <c r="B104" s="36">
        <v>85</v>
      </c>
      <c r="C104" s="435"/>
      <c r="D104" s="44" t="s">
        <v>39</v>
      </c>
      <c r="E104" s="45">
        <v>78.25</v>
      </c>
      <c r="F104" s="50">
        <v>6</v>
      </c>
      <c r="G104" s="32">
        <f>'REPRO SEPTIEMBRE'!G107</f>
        <v>0</v>
      </c>
      <c r="H104" s="50">
        <v>6</v>
      </c>
      <c r="I104" s="32">
        <f>'REPRO SEPTIEMBRE'!H107</f>
        <v>0</v>
      </c>
      <c r="J104" s="50">
        <v>6</v>
      </c>
      <c r="K104" s="32">
        <f>'REPRO SEPTIEMBRE'!I107</f>
        <v>0</v>
      </c>
      <c r="L104" s="50">
        <v>6</v>
      </c>
      <c r="M104" s="38">
        <f>'REPRO SEPTIEMBRE'!J107</f>
        <v>0</v>
      </c>
      <c r="N104" s="50">
        <v>6</v>
      </c>
      <c r="O104" s="32">
        <f>'REPRO SEPTIEMBRE'!K107</f>
        <v>0</v>
      </c>
      <c r="P104" s="50">
        <v>6</v>
      </c>
      <c r="Q104" s="32">
        <f>'REPRO SEPTIEMBRE'!L107</f>
        <v>0</v>
      </c>
      <c r="R104" s="50">
        <v>6</v>
      </c>
      <c r="S104" s="32">
        <f>'REPRO SEPTIEMBRE'!M107</f>
        <v>0</v>
      </c>
      <c r="T104" s="50">
        <v>6</v>
      </c>
      <c r="U104" s="32">
        <f>'REPRO SEPTIEMBRE'!N107</f>
        <v>14554.5</v>
      </c>
      <c r="V104" s="33">
        <v>0</v>
      </c>
      <c r="W104" s="32">
        <v>0</v>
      </c>
      <c r="X104" s="33">
        <v>0</v>
      </c>
      <c r="Y104" s="32">
        <v>0</v>
      </c>
      <c r="Z104" s="33">
        <v>0</v>
      </c>
      <c r="AA104" s="32">
        <v>0</v>
      </c>
      <c r="AB104" s="39">
        <v>0</v>
      </c>
      <c r="AC104" s="32">
        <v>0</v>
      </c>
      <c r="AD104" s="32">
        <v>0</v>
      </c>
      <c r="AE104" s="32">
        <v>0</v>
      </c>
      <c r="AF104" s="32">
        <f t="shared" si="33"/>
        <v>126720</v>
      </c>
      <c r="AG104" s="32">
        <f t="shared" si="34"/>
        <v>10560</v>
      </c>
      <c r="AH104" s="32">
        <v>0</v>
      </c>
      <c r="AI104" s="32">
        <v>0</v>
      </c>
      <c r="AJ104" s="32">
        <v>0</v>
      </c>
      <c r="AK104" s="34">
        <f t="shared" si="35"/>
        <v>25114.5</v>
      </c>
    </row>
    <row r="105" spans="2:37" s="6" customFormat="1" ht="15" customHeight="1" x14ac:dyDescent="0.25">
      <c r="B105" s="36">
        <v>86</v>
      </c>
      <c r="C105" s="435"/>
      <c r="D105" s="44" t="s">
        <v>32</v>
      </c>
      <c r="E105" s="45">
        <v>71.400000000000006</v>
      </c>
      <c r="F105" s="50">
        <v>45</v>
      </c>
      <c r="G105" s="32">
        <f>'REPRO SEPTIEMBRE'!G108</f>
        <v>0</v>
      </c>
      <c r="H105" s="50">
        <v>45</v>
      </c>
      <c r="I105" s="32">
        <f>'REPRO SEPTIEMBRE'!H108</f>
        <v>0</v>
      </c>
      <c r="J105" s="50">
        <v>45</v>
      </c>
      <c r="K105" s="32">
        <f>'REPRO SEPTIEMBRE'!I108</f>
        <v>0</v>
      </c>
      <c r="L105" s="50">
        <v>45</v>
      </c>
      <c r="M105" s="38">
        <f>'REPRO SEPTIEMBRE'!J108</f>
        <v>0</v>
      </c>
      <c r="N105" s="50">
        <v>45</v>
      </c>
      <c r="O105" s="32">
        <f>'REPRO SEPTIEMBRE'!K108</f>
        <v>0</v>
      </c>
      <c r="P105" s="50">
        <v>45</v>
      </c>
      <c r="Q105" s="32">
        <f>'REPRO SEPTIEMBRE'!L108</f>
        <v>0</v>
      </c>
      <c r="R105" s="50">
        <v>45</v>
      </c>
      <c r="S105" s="32">
        <f>'REPRO SEPTIEMBRE'!M108</f>
        <v>0</v>
      </c>
      <c r="T105" s="50">
        <v>45</v>
      </c>
      <c r="U105" s="32">
        <f>'REPRO SEPTIEMBRE'!N108</f>
        <v>99603.000000000015</v>
      </c>
      <c r="V105" s="33">
        <v>0</v>
      </c>
      <c r="W105" s="32">
        <v>0</v>
      </c>
      <c r="X105" s="33">
        <v>0</v>
      </c>
      <c r="Y105" s="32">
        <v>0</v>
      </c>
      <c r="Z105" s="33">
        <v>0</v>
      </c>
      <c r="AA105" s="32">
        <v>0</v>
      </c>
      <c r="AB105" s="39">
        <v>0</v>
      </c>
      <c r="AC105" s="32">
        <v>0</v>
      </c>
      <c r="AD105" s="32">
        <v>0</v>
      </c>
      <c r="AE105" s="32">
        <v>0</v>
      </c>
      <c r="AF105" s="32">
        <f t="shared" si="33"/>
        <v>950400</v>
      </c>
      <c r="AG105" s="32">
        <f t="shared" si="34"/>
        <v>79200</v>
      </c>
      <c r="AH105" s="32">
        <v>0</v>
      </c>
      <c r="AI105" s="32">
        <v>0</v>
      </c>
      <c r="AJ105" s="32">
        <v>0</v>
      </c>
      <c r="AK105" s="34">
        <f t="shared" si="35"/>
        <v>178803</v>
      </c>
    </row>
    <row r="106" spans="2:37" s="6" customFormat="1" ht="15" customHeight="1" x14ac:dyDescent="0.25">
      <c r="B106" s="30">
        <v>87</v>
      </c>
      <c r="C106" s="435"/>
      <c r="D106" s="44" t="s">
        <v>32</v>
      </c>
      <c r="E106" s="45">
        <v>71.400000000000006</v>
      </c>
      <c r="F106" s="50">
        <v>1</v>
      </c>
      <c r="G106" s="32">
        <f>'REPRO SEPTIEMBRE'!G109</f>
        <v>0</v>
      </c>
      <c r="H106" s="50">
        <v>1</v>
      </c>
      <c r="I106" s="32">
        <f>'REPRO SEPTIEMBRE'!H109</f>
        <v>0</v>
      </c>
      <c r="J106" s="50">
        <v>1</v>
      </c>
      <c r="K106" s="32">
        <f>'REPRO SEPTIEMBRE'!I109</f>
        <v>0</v>
      </c>
      <c r="L106" s="50">
        <v>1</v>
      </c>
      <c r="M106" s="38">
        <f>'REPRO SEPTIEMBRE'!J109</f>
        <v>0</v>
      </c>
      <c r="N106" s="50">
        <v>1</v>
      </c>
      <c r="O106" s="32">
        <f>'REPRO SEPTIEMBRE'!K109</f>
        <v>0</v>
      </c>
      <c r="P106" s="50">
        <v>1</v>
      </c>
      <c r="Q106" s="32">
        <f>'REPRO SEPTIEMBRE'!L109</f>
        <v>0</v>
      </c>
      <c r="R106" s="50">
        <v>1</v>
      </c>
      <c r="S106" s="32">
        <f>'REPRO SEPTIEMBRE'!M109</f>
        <v>0</v>
      </c>
      <c r="T106" s="50">
        <v>1</v>
      </c>
      <c r="U106" s="32">
        <f>'REPRO SEPTIEMBRE'!N109</f>
        <v>0</v>
      </c>
      <c r="V106" s="33">
        <v>0</v>
      </c>
      <c r="W106" s="32">
        <v>0</v>
      </c>
      <c r="X106" s="33">
        <v>0</v>
      </c>
      <c r="Y106" s="32">
        <v>0</v>
      </c>
      <c r="Z106" s="33">
        <v>0</v>
      </c>
      <c r="AA106" s="32">
        <v>0</v>
      </c>
      <c r="AB106" s="39">
        <v>0</v>
      </c>
      <c r="AC106" s="32">
        <v>0</v>
      </c>
      <c r="AD106" s="32">
        <v>0</v>
      </c>
      <c r="AE106" s="32">
        <v>0</v>
      </c>
      <c r="AF106" s="32">
        <f t="shared" si="33"/>
        <v>21120</v>
      </c>
      <c r="AG106" s="32">
        <f t="shared" si="34"/>
        <v>1760</v>
      </c>
      <c r="AH106" s="32">
        <v>0</v>
      </c>
      <c r="AI106" s="32">
        <v>0</v>
      </c>
      <c r="AJ106" s="32">
        <v>0</v>
      </c>
      <c r="AK106" s="34">
        <f t="shared" si="35"/>
        <v>1760</v>
      </c>
    </row>
    <row r="107" spans="2:37" s="6" customFormat="1" ht="15" customHeight="1" x14ac:dyDescent="0.25">
      <c r="B107" s="30">
        <v>88</v>
      </c>
      <c r="C107" s="435"/>
      <c r="D107" s="44" t="s">
        <v>55</v>
      </c>
      <c r="E107" s="45">
        <v>72.540000000000006</v>
      </c>
      <c r="F107" s="50">
        <v>9</v>
      </c>
      <c r="G107" s="32">
        <f>'REPRO SEPTIEMBRE'!G110</f>
        <v>0</v>
      </c>
      <c r="H107" s="50">
        <v>9</v>
      </c>
      <c r="I107" s="32">
        <f>'REPRO SEPTIEMBRE'!H110</f>
        <v>0</v>
      </c>
      <c r="J107" s="50">
        <v>9</v>
      </c>
      <c r="K107" s="32">
        <f>'REPRO SEPTIEMBRE'!I110</f>
        <v>0</v>
      </c>
      <c r="L107" s="50">
        <v>9</v>
      </c>
      <c r="M107" s="38">
        <f>'REPRO SEPTIEMBRE'!J110</f>
        <v>0</v>
      </c>
      <c r="N107" s="50">
        <v>9</v>
      </c>
      <c r="O107" s="32">
        <f>'REPRO SEPTIEMBRE'!K110</f>
        <v>0</v>
      </c>
      <c r="P107" s="50">
        <v>9</v>
      </c>
      <c r="Q107" s="32">
        <f>'REPRO SEPTIEMBRE'!L110</f>
        <v>0</v>
      </c>
      <c r="R107" s="50">
        <v>9</v>
      </c>
      <c r="S107" s="32">
        <f>'REPRO SEPTIEMBRE'!M110</f>
        <v>0</v>
      </c>
      <c r="T107" s="50">
        <v>9</v>
      </c>
      <c r="U107" s="32">
        <f>'REPRO SEPTIEMBRE'!N110</f>
        <v>20238.66</v>
      </c>
      <c r="V107" s="33">
        <v>0</v>
      </c>
      <c r="W107" s="32">
        <v>0</v>
      </c>
      <c r="X107" s="33">
        <v>0</v>
      </c>
      <c r="Y107" s="32">
        <v>0</v>
      </c>
      <c r="Z107" s="33">
        <v>0</v>
      </c>
      <c r="AA107" s="32">
        <v>0</v>
      </c>
      <c r="AB107" s="39">
        <v>0</v>
      </c>
      <c r="AC107" s="32">
        <v>0</v>
      </c>
      <c r="AD107" s="32">
        <v>0</v>
      </c>
      <c r="AE107" s="32">
        <v>0</v>
      </c>
      <c r="AF107" s="32">
        <f t="shared" si="33"/>
        <v>190080</v>
      </c>
      <c r="AG107" s="32">
        <f t="shared" si="34"/>
        <v>15840</v>
      </c>
      <c r="AH107" s="32">
        <v>0</v>
      </c>
      <c r="AI107" s="32">
        <v>0</v>
      </c>
      <c r="AJ107" s="32">
        <v>0</v>
      </c>
      <c r="AK107" s="34">
        <f t="shared" si="35"/>
        <v>36078.660000000003</v>
      </c>
    </row>
    <row r="108" spans="2:37" s="6" customFormat="1" ht="15" customHeight="1" x14ac:dyDescent="0.25">
      <c r="B108" s="36">
        <v>89</v>
      </c>
      <c r="C108" s="435"/>
      <c r="D108" s="44" t="s">
        <v>56</v>
      </c>
      <c r="E108" s="45">
        <v>71.400000000000006</v>
      </c>
      <c r="F108" s="50">
        <v>1</v>
      </c>
      <c r="G108" s="32">
        <f>'REPRO SEPTIEMBRE'!G111</f>
        <v>0</v>
      </c>
      <c r="H108" s="50">
        <v>1</v>
      </c>
      <c r="I108" s="32">
        <f>'REPRO SEPTIEMBRE'!H111</f>
        <v>0</v>
      </c>
      <c r="J108" s="50">
        <v>1</v>
      </c>
      <c r="K108" s="32">
        <f>'REPRO SEPTIEMBRE'!I111</f>
        <v>0</v>
      </c>
      <c r="L108" s="50">
        <v>1</v>
      </c>
      <c r="M108" s="38">
        <f>'REPRO SEPTIEMBRE'!J111</f>
        <v>0</v>
      </c>
      <c r="N108" s="50">
        <v>1</v>
      </c>
      <c r="O108" s="32">
        <f>'REPRO SEPTIEMBRE'!K111</f>
        <v>0</v>
      </c>
      <c r="P108" s="50">
        <v>1</v>
      </c>
      <c r="Q108" s="32">
        <f>'REPRO SEPTIEMBRE'!L111</f>
        <v>0</v>
      </c>
      <c r="R108" s="50">
        <v>1</v>
      </c>
      <c r="S108" s="32">
        <f>'REPRO SEPTIEMBRE'!M111</f>
        <v>0</v>
      </c>
      <c r="T108" s="50">
        <v>1</v>
      </c>
      <c r="U108" s="32">
        <f>'REPRO SEPTIEMBRE'!N111</f>
        <v>2213.4</v>
      </c>
      <c r="V108" s="33">
        <v>0</v>
      </c>
      <c r="W108" s="32">
        <v>0</v>
      </c>
      <c r="X108" s="33">
        <v>0</v>
      </c>
      <c r="Y108" s="32">
        <v>0</v>
      </c>
      <c r="Z108" s="33">
        <v>0</v>
      </c>
      <c r="AA108" s="32">
        <v>0</v>
      </c>
      <c r="AB108" s="39">
        <v>0</v>
      </c>
      <c r="AC108" s="32">
        <v>0</v>
      </c>
      <c r="AD108" s="32">
        <v>0</v>
      </c>
      <c r="AE108" s="32">
        <v>0</v>
      </c>
      <c r="AF108" s="32">
        <f t="shared" si="33"/>
        <v>21120</v>
      </c>
      <c r="AG108" s="32">
        <f t="shared" si="34"/>
        <v>1760</v>
      </c>
      <c r="AH108" s="32">
        <v>0</v>
      </c>
      <c r="AI108" s="32">
        <v>0</v>
      </c>
      <c r="AJ108" s="32">
        <v>0</v>
      </c>
      <c r="AK108" s="34">
        <f t="shared" si="35"/>
        <v>3973.4</v>
      </c>
    </row>
    <row r="109" spans="2:37" s="6" customFormat="1" ht="15" customHeight="1" x14ac:dyDescent="0.25">
      <c r="B109" s="36">
        <v>90</v>
      </c>
      <c r="C109" s="435"/>
      <c r="D109" s="44" t="s">
        <v>57</v>
      </c>
      <c r="E109" s="45">
        <v>74.63</v>
      </c>
      <c r="F109" s="50">
        <v>2</v>
      </c>
      <c r="G109" s="32">
        <f>'REPRO SEPTIEMBRE'!G112</f>
        <v>0</v>
      </c>
      <c r="H109" s="50">
        <v>2</v>
      </c>
      <c r="I109" s="32">
        <f>'REPRO SEPTIEMBRE'!H112</f>
        <v>0</v>
      </c>
      <c r="J109" s="50">
        <v>2</v>
      </c>
      <c r="K109" s="32">
        <f>'REPRO SEPTIEMBRE'!I112</f>
        <v>0</v>
      </c>
      <c r="L109" s="50">
        <v>2</v>
      </c>
      <c r="M109" s="38">
        <f>'REPRO SEPTIEMBRE'!J112</f>
        <v>0</v>
      </c>
      <c r="N109" s="50">
        <v>2</v>
      </c>
      <c r="O109" s="32">
        <f>'REPRO SEPTIEMBRE'!K112</f>
        <v>0</v>
      </c>
      <c r="P109" s="50">
        <v>2</v>
      </c>
      <c r="Q109" s="32">
        <f>'REPRO SEPTIEMBRE'!L112</f>
        <v>0</v>
      </c>
      <c r="R109" s="50">
        <v>2</v>
      </c>
      <c r="S109" s="32">
        <f>'REPRO SEPTIEMBRE'!M112</f>
        <v>0</v>
      </c>
      <c r="T109" s="50">
        <v>2</v>
      </c>
      <c r="U109" s="32">
        <f>'REPRO SEPTIEMBRE'!N112</f>
        <v>4627.0599999999995</v>
      </c>
      <c r="V109" s="33">
        <v>0</v>
      </c>
      <c r="W109" s="32">
        <v>0</v>
      </c>
      <c r="X109" s="33">
        <v>0</v>
      </c>
      <c r="Y109" s="32">
        <v>0</v>
      </c>
      <c r="Z109" s="33">
        <v>0</v>
      </c>
      <c r="AA109" s="32">
        <v>0</v>
      </c>
      <c r="AB109" s="39">
        <v>0</v>
      </c>
      <c r="AC109" s="32">
        <v>0</v>
      </c>
      <c r="AD109" s="32">
        <v>0</v>
      </c>
      <c r="AE109" s="32">
        <v>0</v>
      </c>
      <c r="AF109" s="32">
        <f t="shared" si="33"/>
        <v>42240</v>
      </c>
      <c r="AG109" s="32">
        <f t="shared" si="34"/>
        <v>3520</v>
      </c>
      <c r="AH109" s="32">
        <v>0</v>
      </c>
      <c r="AI109" s="32">
        <v>0</v>
      </c>
      <c r="AJ109" s="32">
        <v>0</v>
      </c>
      <c r="AK109" s="34">
        <f t="shared" si="35"/>
        <v>8147.0599999999995</v>
      </c>
    </row>
    <row r="110" spans="2:37" s="6" customFormat="1" ht="15" customHeight="1" x14ac:dyDescent="0.25">
      <c r="B110" s="30">
        <v>91</v>
      </c>
      <c r="C110" s="435"/>
      <c r="D110" s="270" t="s">
        <v>32</v>
      </c>
      <c r="E110" s="271">
        <v>71.400000000000006</v>
      </c>
      <c r="F110" s="413">
        <v>1</v>
      </c>
      <c r="G110" s="32">
        <f>'REPRO SEPTIEMBRE'!G113</f>
        <v>0</v>
      </c>
      <c r="H110" s="413">
        <v>1</v>
      </c>
      <c r="I110" s="32">
        <f>'REPRO SEPTIEMBRE'!H113</f>
        <v>0</v>
      </c>
      <c r="J110" s="413">
        <v>1</v>
      </c>
      <c r="K110" s="32">
        <f>'REPRO SEPTIEMBRE'!I113</f>
        <v>0</v>
      </c>
      <c r="L110" s="413">
        <v>1</v>
      </c>
      <c r="M110" s="38">
        <f>'REPRO SEPTIEMBRE'!J113</f>
        <v>0</v>
      </c>
      <c r="N110" s="413">
        <v>1</v>
      </c>
      <c r="O110" s="32">
        <f>'REPRO SEPTIEMBRE'!K113</f>
        <v>0</v>
      </c>
      <c r="P110" s="413">
        <v>1</v>
      </c>
      <c r="Q110" s="32">
        <f>'REPRO SEPTIEMBRE'!L113</f>
        <v>0</v>
      </c>
      <c r="R110" s="413">
        <v>1</v>
      </c>
      <c r="S110" s="32">
        <f>'REPRO SEPTIEMBRE'!M113</f>
        <v>2213.4</v>
      </c>
      <c r="T110" s="413">
        <v>1</v>
      </c>
      <c r="U110" s="32">
        <f>'REPRO SEPTIEMBRE'!N113</f>
        <v>2213.4</v>
      </c>
      <c r="V110" s="33">
        <v>0</v>
      </c>
      <c r="W110" s="32">
        <v>0</v>
      </c>
      <c r="X110" s="33">
        <v>0</v>
      </c>
      <c r="Y110" s="32">
        <v>0</v>
      </c>
      <c r="Z110" s="33">
        <v>0</v>
      </c>
      <c r="AA110" s="32">
        <v>0</v>
      </c>
      <c r="AB110" s="39">
        <v>0</v>
      </c>
      <c r="AC110" s="32">
        <v>0</v>
      </c>
      <c r="AD110" s="32">
        <v>0</v>
      </c>
      <c r="AE110" s="32">
        <v>0</v>
      </c>
      <c r="AF110" s="32">
        <f t="shared" si="33"/>
        <v>21120</v>
      </c>
      <c r="AG110" s="32">
        <f t="shared" si="34"/>
        <v>1760</v>
      </c>
      <c r="AH110" s="32">
        <v>0</v>
      </c>
      <c r="AI110" s="32">
        <v>0</v>
      </c>
      <c r="AJ110" s="32">
        <v>0</v>
      </c>
      <c r="AK110" s="34">
        <f t="shared" si="35"/>
        <v>6186.8</v>
      </c>
    </row>
    <row r="111" spans="2:37" s="6" customFormat="1" ht="15" customHeight="1" x14ac:dyDescent="0.25">
      <c r="B111" s="36">
        <v>92</v>
      </c>
      <c r="C111" s="435"/>
      <c r="D111" s="44" t="s">
        <v>130</v>
      </c>
      <c r="E111" s="45">
        <v>71.400000000000006</v>
      </c>
      <c r="F111" s="50">
        <v>1</v>
      </c>
      <c r="G111" s="32">
        <f>'REPRO SEPTIEMBRE'!G114</f>
        <v>0</v>
      </c>
      <c r="H111" s="50">
        <v>1</v>
      </c>
      <c r="I111" s="32">
        <f>'REPRO SEPTIEMBRE'!H114</f>
        <v>0</v>
      </c>
      <c r="J111" s="50">
        <v>1</v>
      </c>
      <c r="K111" s="32">
        <f>'REPRO SEPTIEMBRE'!I114</f>
        <v>0</v>
      </c>
      <c r="L111" s="50">
        <v>1</v>
      </c>
      <c r="M111" s="38">
        <f>'REPRO SEPTIEMBRE'!J114</f>
        <v>0</v>
      </c>
      <c r="N111" s="50">
        <v>1</v>
      </c>
      <c r="O111" s="32">
        <f>'REPRO SEPTIEMBRE'!K114</f>
        <v>0</v>
      </c>
      <c r="P111" s="50">
        <v>1</v>
      </c>
      <c r="Q111" s="32">
        <f>'REPRO SEPTIEMBRE'!L114</f>
        <v>0</v>
      </c>
      <c r="R111" s="50">
        <v>1</v>
      </c>
      <c r="S111" s="32">
        <f>'REPRO SEPTIEMBRE'!M114</f>
        <v>2213.4</v>
      </c>
      <c r="T111" s="50">
        <v>1</v>
      </c>
      <c r="U111" s="32">
        <f>'REPRO SEPTIEMBRE'!N114</f>
        <v>2213.4</v>
      </c>
      <c r="V111" s="33">
        <v>0</v>
      </c>
      <c r="W111" s="32">
        <v>0</v>
      </c>
      <c r="X111" s="33">
        <v>0</v>
      </c>
      <c r="Y111" s="32">
        <v>0</v>
      </c>
      <c r="Z111" s="33">
        <v>0</v>
      </c>
      <c r="AA111" s="32">
        <v>0</v>
      </c>
      <c r="AB111" s="39">
        <v>0</v>
      </c>
      <c r="AC111" s="32">
        <v>0</v>
      </c>
      <c r="AD111" s="32">
        <v>0</v>
      </c>
      <c r="AE111" s="32">
        <v>0</v>
      </c>
      <c r="AF111" s="32">
        <f t="shared" si="33"/>
        <v>21120</v>
      </c>
      <c r="AG111" s="32">
        <f t="shared" si="34"/>
        <v>1760</v>
      </c>
      <c r="AH111" s="32">
        <v>0</v>
      </c>
      <c r="AI111" s="32">
        <v>0</v>
      </c>
      <c r="AJ111" s="32">
        <v>0</v>
      </c>
      <c r="AK111" s="34">
        <f t="shared" si="35"/>
        <v>6186.8</v>
      </c>
    </row>
    <row r="112" spans="2:37" s="6" customFormat="1" ht="15" customHeight="1" x14ac:dyDescent="0.25">
      <c r="B112" s="36">
        <v>93</v>
      </c>
      <c r="C112" s="435"/>
      <c r="D112" s="44" t="s">
        <v>54</v>
      </c>
      <c r="E112" s="45">
        <v>71.400000000000006</v>
      </c>
      <c r="F112" s="50">
        <v>1</v>
      </c>
      <c r="G112" s="32">
        <f>'REPRO SEPTIEMBRE'!G115</f>
        <v>0</v>
      </c>
      <c r="H112" s="50">
        <v>1</v>
      </c>
      <c r="I112" s="32">
        <f>'REPRO SEPTIEMBRE'!H115</f>
        <v>0</v>
      </c>
      <c r="J112" s="50">
        <v>1</v>
      </c>
      <c r="K112" s="32">
        <f>'REPRO SEPTIEMBRE'!I115</f>
        <v>0</v>
      </c>
      <c r="L112" s="50">
        <v>1</v>
      </c>
      <c r="M112" s="38">
        <f>'REPRO SEPTIEMBRE'!J115</f>
        <v>0</v>
      </c>
      <c r="N112" s="50">
        <v>1</v>
      </c>
      <c r="O112" s="32">
        <f>'REPRO SEPTIEMBRE'!K115</f>
        <v>0</v>
      </c>
      <c r="P112" s="50">
        <v>1</v>
      </c>
      <c r="Q112" s="32">
        <f>'REPRO SEPTIEMBRE'!L115</f>
        <v>0</v>
      </c>
      <c r="R112" s="50">
        <v>1</v>
      </c>
      <c r="S112" s="32">
        <f>'REPRO SEPTIEMBRE'!M115</f>
        <v>2213.4</v>
      </c>
      <c r="T112" s="50">
        <v>1</v>
      </c>
      <c r="U112" s="32">
        <f>'REPRO SEPTIEMBRE'!N115</f>
        <v>2213.4</v>
      </c>
      <c r="V112" s="33">
        <v>0</v>
      </c>
      <c r="W112" s="32">
        <v>0</v>
      </c>
      <c r="X112" s="33">
        <v>0</v>
      </c>
      <c r="Y112" s="32">
        <v>0</v>
      </c>
      <c r="Z112" s="33">
        <v>0</v>
      </c>
      <c r="AA112" s="32">
        <v>0</v>
      </c>
      <c r="AB112" s="39">
        <v>0</v>
      </c>
      <c r="AC112" s="32">
        <v>0</v>
      </c>
      <c r="AD112" s="32">
        <v>0</v>
      </c>
      <c r="AE112" s="32">
        <v>0</v>
      </c>
      <c r="AF112" s="32">
        <f t="shared" si="33"/>
        <v>21120</v>
      </c>
      <c r="AG112" s="32">
        <f t="shared" si="34"/>
        <v>1760</v>
      </c>
      <c r="AH112" s="32">
        <v>0</v>
      </c>
      <c r="AI112" s="32">
        <v>0</v>
      </c>
      <c r="AJ112" s="32">
        <v>0</v>
      </c>
      <c r="AK112" s="34">
        <f t="shared" si="35"/>
        <v>6186.8</v>
      </c>
    </row>
    <row r="113" spans="2:37" s="6" customFormat="1" ht="15" customHeight="1" x14ac:dyDescent="0.25">
      <c r="B113" s="30">
        <v>94</v>
      </c>
      <c r="C113" s="435"/>
      <c r="D113" s="44" t="s">
        <v>44</v>
      </c>
      <c r="E113" s="45">
        <v>72.540000000000006</v>
      </c>
      <c r="F113" s="47">
        <v>1</v>
      </c>
      <c r="G113" s="32">
        <f>'REPRO SEPTIEMBRE'!G116</f>
        <v>2248.7400000000002</v>
      </c>
      <c r="H113" s="47">
        <v>1</v>
      </c>
      <c r="I113" s="32">
        <f>'REPRO SEPTIEMBRE'!H116</f>
        <v>2031.1200000000001</v>
      </c>
      <c r="J113" s="47">
        <v>1</v>
      </c>
      <c r="K113" s="32">
        <f>'REPRO SEPTIEMBRE'!I116</f>
        <v>2248.7400000000002</v>
      </c>
      <c r="L113" s="47">
        <v>1</v>
      </c>
      <c r="M113" s="38">
        <f>'REPRO SEPTIEMBRE'!J116</f>
        <v>2176.2000000000003</v>
      </c>
      <c r="N113" s="47">
        <v>1</v>
      </c>
      <c r="O113" s="32">
        <f>'REPRO SEPTIEMBRE'!K116</f>
        <v>2248.7400000000002</v>
      </c>
      <c r="P113" s="47">
        <v>1</v>
      </c>
      <c r="Q113" s="32">
        <f>'REPRO SEPTIEMBRE'!L116</f>
        <v>2176.2000000000003</v>
      </c>
      <c r="R113" s="47">
        <v>1</v>
      </c>
      <c r="S113" s="32">
        <f>'REPRO SEPTIEMBRE'!M116</f>
        <v>2248.7400000000002</v>
      </c>
      <c r="T113" s="47">
        <v>1</v>
      </c>
      <c r="U113" s="32">
        <f>'REPRO SEPTIEMBRE'!N116</f>
        <v>0</v>
      </c>
      <c r="V113" s="33">
        <v>0</v>
      </c>
      <c r="W113" s="32">
        <v>0</v>
      </c>
      <c r="X113" s="33">
        <v>0</v>
      </c>
      <c r="Y113" s="32">
        <v>0</v>
      </c>
      <c r="Z113" s="33">
        <v>0</v>
      </c>
      <c r="AA113" s="32">
        <v>0</v>
      </c>
      <c r="AB113" s="39">
        <v>0</v>
      </c>
      <c r="AC113" s="32">
        <v>0</v>
      </c>
      <c r="AD113" s="32">
        <v>0</v>
      </c>
      <c r="AE113" s="32">
        <v>0</v>
      </c>
      <c r="AF113" s="32">
        <f t="shared" si="33"/>
        <v>21120</v>
      </c>
      <c r="AG113" s="32">
        <f t="shared" si="34"/>
        <v>1760</v>
      </c>
      <c r="AH113" s="32">
        <v>0</v>
      </c>
      <c r="AI113" s="32">
        <v>0</v>
      </c>
      <c r="AJ113" s="32">
        <v>0</v>
      </c>
      <c r="AK113" s="34">
        <f t="shared" si="35"/>
        <v>17138.480000000003</v>
      </c>
    </row>
    <row r="114" spans="2:37" s="6" customFormat="1" ht="15" customHeight="1" x14ac:dyDescent="0.25">
      <c r="B114" s="30">
        <v>95</v>
      </c>
      <c r="C114" s="435"/>
      <c r="D114" s="44" t="s">
        <v>46</v>
      </c>
      <c r="E114" s="45">
        <v>73.59</v>
      </c>
      <c r="F114" s="47">
        <v>2</v>
      </c>
      <c r="G114" s="32">
        <f>'REPRO SEPTIEMBRE'!G117</f>
        <v>4562.58</v>
      </c>
      <c r="H114" s="47">
        <v>2</v>
      </c>
      <c r="I114" s="32">
        <f>'REPRO SEPTIEMBRE'!H117</f>
        <v>4121.04</v>
      </c>
      <c r="J114" s="47">
        <v>2</v>
      </c>
      <c r="K114" s="32">
        <f>'REPRO SEPTIEMBRE'!I117</f>
        <v>4562.58</v>
      </c>
      <c r="L114" s="47">
        <v>2</v>
      </c>
      <c r="M114" s="38">
        <f>'REPRO SEPTIEMBRE'!J117</f>
        <v>4415.4000000000005</v>
      </c>
      <c r="N114" s="47">
        <v>2</v>
      </c>
      <c r="O114" s="32">
        <f>'REPRO SEPTIEMBRE'!K117</f>
        <v>4562.58</v>
      </c>
      <c r="P114" s="47">
        <v>2</v>
      </c>
      <c r="Q114" s="32">
        <f>'REPRO SEPTIEMBRE'!L117</f>
        <v>4415.4000000000005</v>
      </c>
      <c r="R114" s="47">
        <v>2</v>
      </c>
      <c r="S114" s="32">
        <f>'REPRO SEPTIEMBRE'!M117</f>
        <v>4562.58</v>
      </c>
      <c r="T114" s="47">
        <v>2</v>
      </c>
      <c r="U114" s="32">
        <f>'REPRO SEPTIEMBRE'!N117</f>
        <v>0</v>
      </c>
      <c r="V114" s="33">
        <v>0</v>
      </c>
      <c r="W114" s="32">
        <v>0</v>
      </c>
      <c r="X114" s="33">
        <v>0</v>
      </c>
      <c r="Y114" s="32">
        <v>0</v>
      </c>
      <c r="Z114" s="33">
        <v>0</v>
      </c>
      <c r="AA114" s="32">
        <v>0</v>
      </c>
      <c r="AB114" s="39">
        <v>0</v>
      </c>
      <c r="AC114" s="32">
        <v>0</v>
      </c>
      <c r="AD114" s="32">
        <v>0</v>
      </c>
      <c r="AE114" s="32">
        <v>0</v>
      </c>
      <c r="AF114" s="32">
        <f t="shared" si="33"/>
        <v>42240</v>
      </c>
      <c r="AG114" s="32">
        <f t="shared" si="34"/>
        <v>3520</v>
      </c>
      <c r="AH114" s="32">
        <v>0</v>
      </c>
      <c r="AI114" s="32">
        <v>0</v>
      </c>
      <c r="AJ114" s="32">
        <v>0</v>
      </c>
      <c r="AK114" s="34">
        <f t="shared" si="35"/>
        <v>34722.160000000003</v>
      </c>
    </row>
    <row r="115" spans="2:37" s="6" customFormat="1" ht="15" customHeight="1" x14ac:dyDescent="0.25">
      <c r="B115" s="36">
        <v>96</v>
      </c>
      <c r="C115" s="435"/>
      <c r="D115" s="44" t="s">
        <v>47</v>
      </c>
      <c r="E115" s="45">
        <v>74.63</v>
      </c>
      <c r="F115" s="47">
        <v>2</v>
      </c>
      <c r="G115" s="32">
        <f>'REPRO SEPTIEMBRE'!G118</f>
        <v>4627.0599999999995</v>
      </c>
      <c r="H115" s="47">
        <v>2</v>
      </c>
      <c r="I115" s="32">
        <f>'REPRO SEPTIEMBRE'!H118</f>
        <v>4179.28</v>
      </c>
      <c r="J115" s="47">
        <v>2</v>
      </c>
      <c r="K115" s="32">
        <f>'REPRO SEPTIEMBRE'!I118</f>
        <v>4627.0599999999995</v>
      </c>
      <c r="L115" s="47">
        <v>2</v>
      </c>
      <c r="M115" s="38">
        <f>'REPRO SEPTIEMBRE'!J118</f>
        <v>4477.7999999999993</v>
      </c>
      <c r="N115" s="47">
        <v>2</v>
      </c>
      <c r="O115" s="32">
        <f>'REPRO SEPTIEMBRE'!K118</f>
        <v>4627.0599999999995</v>
      </c>
      <c r="P115" s="47">
        <v>2</v>
      </c>
      <c r="Q115" s="32">
        <f>'REPRO SEPTIEMBRE'!L118</f>
        <v>4477.7999999999993</v>
      </c>
      <c r="R115" s="47">
        <v>2</v>
      </c>
      <c r="S115" s="32">
        <f>'REPRO SEPTIEMBRE'!M118</f>
        <v>4627.0599999999995</v>
      </c>
      <c r="T115" s="47">
        <v>2</v>
      </c>
      <c r="U115" s="32">
        <f>'REPRO SEPTIEMBRE'!N118</f>
        <v>0</v>
      </c>
      <c r="V115" s="33">
        <v>0</v>
      </c>
      <c r="W115" s="32">
        <v>0</v>
      </c>
      <c r="X115" s="33">
        <v>0</v>
      </c>
      <c r="Y115" s="32">
        <v>0</v>
      </c>
      <c r="Z115" s="33">
        <v>0</v>
      </c>
      <c r="AA115" s="32">
        <v>0</v>
      </c>
      <c r="AB115" s="39">
        <v>0</v>
      </c>
      <c r="AC115" s="32">
        <v>0</v>
      </c>
      <c r="AD115" s="32">
        <v>0</v>
      </c>
      <c r="AE115" s="32">
        <v>0</v>
      </c>
      <c r="AF115" s="32">
        <f t="shared" si="33"/>
        <v>42240</v>
      </c>
      <c r="AG115" s="32">
        <f t="shared" si="34"/>
        <v>3520</v>
      </c>
      <c r="AH115" s="32">
        <v>0</v>
      </c>
      <c r="AI115" s="32">
        <v>0</v>
      </c>
      <c r="AJ115" s="32">
        <v>0</v>
      </c>
      <c r="AK115" s="34">
        <f t="shared" si="35"/>
        <v>35163.119999999995</v>
      </c>
    </row>
    <row r="116" spans="2:37" s="6" customFormat="1" ht="15" customHeight="1" x14ac:dyDescent="0.25">
      <c r="B116" s="36">
        <v>97</v>
      </c>
      <c r="C116" s="435"/>
      <c r="D116" s="44" t="s">
        <v>35</v>
      </c>
      <c r="E116" s="45">
        <v>71.400000000000006</v>
      </c>
      <c r="F116" s="47">
        <v>3</v>
      </c>
      <c r="G116" s="32">
        <f>'REPRO SEPTIEMBRE'!G119</f>
        <v>6640.2000000000007</v>
      </c>
      <c r="H116" s="47">
        <v>3</v>
      </c>
      <c r="I116" s="32">
        <f>'REPRO SEPTIEMBRE'!H119</f>
        <v>5997.6</v>
      </c>
      <c r="J116" s="47">
        <v>3</v>
      </c>
      <c r="K116" s="32">
        <f>'REPRO SEPTIEMBRE'!I119</f>
        <v>6640.2000000000007</v>
      </c>
      <c r="L116" s="47">
        <v>3</v>
      </c>
      <c r="M116" s="38">
        <f>'REPRO SEPTIEMBRE'!J119</f>
        <v>6426.0000000000009</v>
      </c>
      <c r="N116" s="47">
        <v>3</v>
      </c>
      <c r="O116" s="32">
        <f>'REPRO SEPTIEMBRE'!K119</f>
        <v>6640.2000000000007</v>
      </c>
      <c r="P116" s="47">
        <v>3</v>
      </c>
      <c r="Q116" s="32">
        <f>'REPRO SEPTIEMBRE'!L119</f>
        <v>6426.0000000000009</v>
      </c>
      <c r="R116" s="47">
        <v>3</v>
      </c>
      <c r="S116" s="32">
        <f>'REPRO SEPTIEMBRE'!M119</f>
        <v>6640.2000000000007</v>
      </c>
      <c r="T116" s="47">
        <v>3</v>
      </c>
      <c r="U116" s="32">
        <f>'REPRO SEPTIEMBRE'!N119</f>
        <v>0</v>
      </c>
      <c r="V116" s="33">
        <v>0</v>
      </c>
      <c r="W116" s="32">
        <v>0</v>
      </c>
      <c r="X116" s="33">
        <v>0</v>
      </c>
      <c r="Y116" s="32">
        <v>0</v>
      </c>
      <c r="Z116" s="33">
        <v>0</v>
      </c>
      <c r="AA116" s="32">
        <v>0</v>
      </c>
      <c r="AB116" s="39">
        <v>0</v>
      </c>
      <c r="AC116" s="32">
        <v>0</v>
      </c>
      <c r="AD116" s="32">
        <v>0</v>
      </c>
      <c r="AE116" s="32">
        <v>0</v>
      </c>
      <c r="AF116" s="32">
        <f t="shared" si="33"/>
        <v>63360</v>
      </c>
      <c r="AG116" s="32">
        <f t="shared" si="34"/>
        <v>5280</v>
      </c>
      <c r="AH116" s="32">
        <v>0</v>
      </c>
      <c r="AI116" s="32">
        <v>0</v>
      </c>
      <c r="AJ116" s="32">
        <v>0</v>
      </c>
      <c r="AK116" s="34">
        <f t="shared" si="35"/>
        <v>50690.400000000009</v>
      </c>
    </row>
    <row r="117" spans="2:37" s="6" customFormat="1" ht="15" customHeight="1" x14ac:dyDescent="0.25">
      <c r="B117" s="30">
        <v>98</v>
      </c>
      <c r="C117" s="435"/>
      <c r="D117" s="44" t="s">
        <v>35</v>
      </c>
      <c r="E117" s="45">
        <v>71.400000000000006</v>
      </c>
      <c r="F117" s="47">
        <v>1</v>
      </c>
      <c r="G117" s="32">
        <f>'REPRO SEPTIEMBRE'!G120</f>
        <v>2213.4</v>
      </c>
      <c r="H117" s="47">
        <v>1</v>
      </c>
      <c r="I117" s="32">
        <f>'REPRO SEPTIEMBRE'!H120</f>
        <v>1999.2000000000003</v>
      </c>
      <c r="J117" s="47">
        <v>1</v>
      </c>
      <c r="K117" s="32">
        <f>'REPRO SEPTIEMBRE'!I120</f>
        <v>2213.4</v>
      </c>
      <c r="L117" s="47">
        <v>1</v>
      </c>
      <c r="M117" s="38">
        <f>'REPRO SEPTIEMBRE'!J120</f>
        <v>2142</v>
      </c>
      <c r="N117" s="47">
        <v>1</v>
      </c>
      <c r="O117" s="32">
        <f>'REPRO SEPTIEMBRE'!K120</f>
        <v>2213.4</v>
      </c>
      <c r="P117" s="47">
        <v>1</v>
      </c>
      <c r="Q117" s="32">
        <f>'REPRO SEPTIEMBRE'!L120</f>
        <v>2142</v>
      </c>
      <c r="R117" s="47">
        <v>1</v>
      </c>
      <c r="S117" s="32">
        <f>'REPRO SEPTIEMBRE'!M120</f>
        <v>0</v>
      </c>
      <c r="T117" s="47">
        <v>1</v>
      </c>
      <c r="U117" s="32">
        <f>'REPRO SEPTIEMBRE'!N120</f>
        <v>0</v>
      </c>
      <c r="V117" s="33">
        <v>0</v>
      </c>
      <c r="W117" s="32">
        <v>0</v>
      </c>
      <c r="X117" s="33">
        <v>0</v>
      </c>
      <c r="Y117" s="32">
        <v>0</v>
      </c>
      <c r="Z117" s="33">
        <v>0</v>
      </c>
      <c r="AA117" s="32">
        <v>0</v>
      </c>
      <c r="AB117" s="39">
        <v>0</v>
      </c>
      <c r="AC117" s="32">
        <v>0</v>
      </c>
      <c r="AD117" s="32">
        <v>0</v>
      </c>
      <c r="AE117" s="32">
        <v>0</v>
      </c>
      <c r="AF117" s="32">
        <f t="shared" si="33"/>
        <v>21120</v>
      </c>
      <c r="AG117" s="32">
        <f t="shared" si="34"/>
        <v>1760</v>
      </c>
      <c r="AH117" s="32">
        <v>0</v>
      </c>
      <c r="AI117" s="32">
        <v>0</v>
      </c>
      <c r="AJ117" s="32">
        <v>0</v>
      </c>
      <c r="AK117" s="34">
        <f t="shared" si="35"/>
        <v>14683.4</v>
      </c>
    </row>
    <row r="118" spans="2:37" s="6" customFormat="1" ht="15" customHeight="1" x14ac:dyDescent="0.25">
      <c r="B118" s="30">
        <v>99</v>
      </c>
      <c r="C118" s="435"/>
      <c r="D118" s="44" t="s">
        <v>39</v>
      </c>
      <c r="E118" s="45">
        <v>78.25</v>
      </c>
      <c r="F118" s="47">
        <v>5</v>
      </c>
      <c r="G118" s="32">
        <f>'REPRO SEPTIEMBRE'!G121</f>
        <v>12128.75</v>
      </c>
      <c r="H118" s="47">
        <v>5</v>
      </c>
      <c r="I118" s="32">
        <f>'REPRO SEPTIEMBRE'!H121</f>
        <v>10955</v>
      </c>
      <c r="J118" s="47">
        <v>5</v>
      </c>
      <c r="K118" s="32">
        <f>'REPRO SEPTIEMBRE'!I121</f>
        <v>12128.75</v>
      </c>
      <c r="L118" s="47">
        <v>5</v>
      </c>
      <c r="M118" s="38">
        <f>'REPRO SEPTIEMBRE'!J121</f>
        <v>11737.5</v>
      </c>
      <c r="N118" s="47">
        <v>5</v>
      </c>
      <c r="O118" s="32">
        <f>'REPRO SEPTIEMBRE'!K121</f>
        <v>12128.75</v>
      </c>
      <c r="P118" s="47">
        <v>5</v>
      </c>
      <c r="Q118" s="32">
        <f>'REPRO SEPTIEMBRE'!L121</f>
        <v>11737.5</v>
      </c>
      <c r="R118" s="47">
        <v>5</v>
      </c>
      <c r="S118" s="32">
        <f>'REPRO SEPTIEMBRE'!M121</f>
        <v>12128.75</v>
      </c>
      <c r="T118" s="47">
        <v>5</v>
      </c>
      <c r="U118" s="32">
        <f>'REPRO SEPTIEMBRE'!N121</f>
        <v>0</v>
      </c>
      <c r="V118" s="33">
        <v>0</v>
      </c>
      <c r="W118" s="32">
        <v>0</v>
      </c>
      <c r="X118" s="33">
        <v>0</v>
      </c>
      <c r="Y118" s="32">
        <v>0</v>
      </c>
      <c r="Z118" s="33">
        <v>0</v>
      </c>
      <c r="AA118" s="32">
        <v>0</v>
      </c>
      <c r="AB118" s="39">
        <v>0</v>
      </c>
      <c r="AC118" s="32">
        <v>0</v>
      </c>
      <c r="AD118" s="32">
        <v>0</v>
      </c>
      <c r="AE118" s="32">
        <v>0</v>
      </c>
      <c r="AF118" s="32">
        <f t="shared" si="33"/>
        <v>105600</v>
      </c>
      <c r="AG118" s="32">
        <f t="shared" si="34"/>
        <v>8800</v>
      </c>
      <c r="AH118" s="32">
        <v>0</v>
      </c>
      <c r="AI118" s="32">
        <v>0</v>
      </c>
      <c r="AJ118" s="32">
        <v>0</v>
      </c>
      <c r="AK118" s="34">
        <f t="shared" si="35"/>
        <v>91745</v>
      </c>
    </row>
    <row r="119" spans="2:37" s="6" customFormat="1" ht="15" customHeight="1" x14ac:dyDescent="0.25">
      <c r="B119" s="36">
        <v>100</v>
      </c>
      <c r="C119" s="435"/>
      <c r="D119" s="44" t="s">
        <v>32</v>
      </c>
      <c r="E119" s="45">
        <v>71.400000000000006</v>
      </c>
      <c r="F119" s="47">
        <v>12</v>
      </c>
      <c r="G119" s="32">
        <f>'REPRO SEPTIEMBRE'!G122</f>
        <v>26560.800000000003</v>
      </c>
      <c r="H119" s="47">
        <v>12</v>
      </c>
      <c r="I119" s="32">
        <f>'REPRO SEPTIEMBRE'!H122</f>
        <v>23990.400000000001</v>
      </c>
      <c r="J119" s="47">
        <v>12</v>
      </c>
      <c r="K119" s="32">
        <f>'REPRO SEPTIEMBRE'!I122</f>
        <v>26560.800000000003</v>
      </c>
      <c r="L119" s="47">
        <v>12</v>
      </c>
      <c r="M119" s="38">
        <f>'REPRO SEPTIEMBRE'!J122</f>
        <v>25704.000000000004</v>
      </c>
      <c r="N119" s="47">
        <v>12</v>
      </c>
      <c r="O119" s="32">
        <f>'REPRO SEPTIEMBRE'!K122</f>
        <v>26560.800000000003</v>
      </c>
      <c r="P119" s="47">
        <v>12</v>
      </c>
      <c r="Q119" s="32">
        <f>'REPRO SEPTIEMBRE'!L122</f>
        <v>25704.000000000004</v>
      </c>
      <c r="R119" s="47">
        <v>12</v>
      </c>
      <c r="S119" s="32">
        <f>'REPRO SEPTIEMBRE'!M122</f>
        <v>26560.800000000003</v>
      </c>
      <c r="T119" s="47">
        <v>12</v>
      </c>
      <c r="U119" s="32">
        <f>'REPRO SEPTIEMBRE'!N122</f>
        <v>0</v>
      </c>
      <c r="V119" s="33">
        <v>0</v>
      </c>
      <c r="W119" s="32">
        <v>0</v>
      </c>
      <c r="X119" s="33">
        <v>0</v>
      </c>
      <c r="Y119" s="32">
        <v>0</v>
      </c>
      <c r="Z119" s="33">
        <v>0</v>
      </c>
      <c r="AA119" s="32">
        <v>0</v>
      </c>
      <c r="AB119" s="39">
        <v>0</v>
      </c>
      <c r="AC119" s="32">
        <v>0</v>
      </c>
      <c r="AD119" s="32">
        <v>0</v>
      </c>
      <c r="AE119" s="32">
        <v>0</v>
      </c>
      <c r="AF119" s="32">
        <f t="shared" si="33"/>
        <v>253440</v>
      </c>
      <c r="AG119" s="32">
        <f t="shared" si="34"/>
        <v>21120</v>
      </c>
      <c r="AH119" s="32">
        <v>0</v>
      </c>
      <c r="AI119" s="32">
        <v>0</v>
      </c>
      <c r="AJ119" s="32">
        <v>0</v>
      </c>
      <c r="AK119" s="34">
        <f t="shared" si="35"/>
        <v>202761.60000000003</v>
      </c>
    </row>
    <row r="120" spans="2:37" s="6" customFormat="1" ht="15" customHeight="1" x14ac:dyDescent="0.25">
      <c r="B120" s="36">
        <v>101</v>
      </c>
      <c r="C120" s="435"/>
      <c r="D120" s="44" t="s">
        <v>32</v>
      </c>
      <c r="E120" s="45">
        <v>71.400000000000006</v>
      </c>
      <c r="F120" s="47">
        <v>1</v>
      </c>
      <c r="G120" s="32">
        <f>'REPRO SEPTIEMBRE'!G123</f>
        <v>2213.4</v>
      </c>
      <c r="H120" s="47">
        <v>1</v>
      </c>
      <c r="I120" s="32">
        <f>'REPRO SEPTIEMBRE'!H123</f>
        <v>1999.2000000000003</v>
      </c>
      <c r="J120" s="47">
        <v>1</v>
      </c>
      <c r="K120" s="32">
        <f>'REPRO SEPTIEMBRE'!I123</f>
        <v>2213.4</v>
      </c>
      <c r="L120" s="47">
        <v>1</v>
      </c>
      <c r="M120" s="38">
        <f>'REPRO SEPTIEMBRE'!J123</f>
        <v>2142</v>
      </c>
      <c r="N120" s="47">
        <v>1</v>
      </c>
      <c r="O120" s="32">
        <f>'REPRO SEPTIEMBRE'!K123</f>
        <v>2213.4</v>
      </c>
      <c r="P120" s="47">
        <v>1</v>
      </c>
      <c r="Q120" s="32">
        <f>'REPRO SEPTIEMBRE'!L123</f>
        <v>2142</v>
      </c>
      <c r="R120" s="47">
        <v>1</v>
      </c>
      <c r="S120" s="32">
        <f>'REPRO SEPTIEMBRE'!M123</f>
        <v>714</v>
      </c>
      <c r="T120" s="47">
        <v>1</v>
      </c>
      <c r="U120" s="32">
        <f>'REPRO SEPTIEMBRE'!N123</f>
        <v>0</v>
      </c>
      <c r="V120" s="33">
        <v>0</v>
      </c>
      <c r="W120" s="32">
        <v>0</v>
      </c>
      <c r="X120" s="33">
        <v>0</v>
      </c>
      <c r="Y120" s="32">
        <v>0</v>
      </c>
      <c r="Z120" s="33">
        <v>0</v>
      </c>
      <c r="AA120" s="32">
        <v>0</v>
      </c>
      <c r="AB120" s="39">
        <v>0</v>
      </c>
      <c r="AC120" s="32">
        <v>0</v>
      </c>
      <c r="AD120" s="32">
        <v>0</v>
      </c>
      <c r="AE120" s="32">
        <v>0</v>
      </c>
      <c r="AF120" s="32">
        <f t="shared" si="33"/>
        <v>21120</v>
      </c>
      <c r="AG120" s="32">
        <f t="shared" si="34"/>
        <v>1760</v>
      </c>
      <c r="AH120" s="32">
        <v>0</v>
      </c>
      <c r="AI120" s="32">
        <v>0</v>
      </c>
      <c r="AJ120" s="32">
        <v>0</v>
      </c>
      <c r="AK120" s="34">
        <f t="shared" si="35"/>
        <v>15397.4</v>
      </c>
    </row>
    <row r="121" spans="2:37" s="6" customFormat="1" ht="15" customHeight="1" x14ac:dyDescent="0.25">
      <c r="B121" s="30">
        <v>102</v>
      </c>
      <c r="C121" s="435"/>
      <c r="D121" s="44" t="s">
        <v>54</v>
      </c>
      <c r="E121" s="45">
        <v>71.400000000000006</v>
      </c>
      <c r="F121" s="47">
        <v>6</v>
      </c>
      <c r="G121" s="32">
        <f>'REPRO SEPTIEMBRE'!G124</f>
        <v>0</v>
      </c>
      <c r="H121" s="47">
        <v>6</v>
      </c>
      <c r="I121" s="32">
        <f>'REPRO SEPTIEMBRE'!H124</f>
        <v>18421.2</v>
      </c>
      <c r="J121" s="47">
        <v>6</v>
      </c>
      <c r="K121" s="32">
        <f>'REPRO SEPTIEMBRE'!I124</f>
        <v>13280.400000000001</v>
      </c>
      <c r="L121" s="47">
        <v>6</v>
      </c>
      <c r="M121" s="38">
        <f>'REPRO SEPTIEMBRE'!J124</f>
        <v>0</v>
      </c>
      <c r="N121" s="47">
        <v>6</v>
      </c>
      <c r="O121" s="32">
        <f>'REPRO SEPTIEMBRE'!K124</f>
        <v>0</v>
      </c>
      <c r="P121" s="47">
        <v>6</v>
      </c>
      <c r="Q121" s="32">
        <f>'REPRO SEPTIEMBRE'!L124</f>
        <v>0</v>
      </c>
      <c r="R121" s="47">
        <v>6</v>
      </c>
      <c r="S121" s="32">
        <f>'REPRO SEPTIEMBRE'!M124</f>
        <v>0</v>
      </c>
      <c r="T121" s="47">
        <v>6</v>
      </c>
      <c r="U121" s="32">
        <f>'REPRO SEPTIEMBRE'!N124</f>
        <v>0</v>
      </c>
      <c r="V121" s="33">
        <v>0</v>
      </c>
      <c r="W121" s="32">
        <v>0</v>
      </c>
      <c r="X121" s="33">
        <v>0</v>
      </c>
      <c r="Y121" s="32">
        <v>0</v>
      </c>
      <c r="Z121" s="33">
        <v>0</v>
      </c>
      <c r="AA121" s="32">
        <v>0</v>
      </c>
      <c r="AB121" s="39">
        <v>0</v>
      </c>
      <c r="AC121" s="32">
        <v>0</v>
      </c>
      <c r="AD121" s="32">
        <v>0</v>
      </c>
      <c r="AE121" s="32">
        <v>0</v>
      </c>
      <c r="AF121" s="32">
        <f t="shared" si="33"/>
        <v>126720</v>
      </c>
      <c r="AG121" s="32">
        <f t="shared" si="34"/>
        <v>10560</v>
      </c>
      <c r="AH121" s="32">
        <v>0</v>
      </c>
      <c r="AI121" s="32">
        <v>0</v>
      </c>
      <c r="AJ121" s="32">
        <v>0</v>
      </c>
      <c r="AK121" s="34">
        <f t="shared" si="35"/>
        <v>42261.600000000006</v>
      </c>
    </row>
    <row r="122" spans="2:37" s="6" customFormat="1" ht="15" customHeight="1" x14ac:dyDescent="0.25">
      <c r="B122" s="30">
        <v>103</v>
      </c>
      <c r="C122" s="435"/>
      <c r="D122" s="44" t="s">
        <v>54</v>
      </c>
      <c r="E122" s="45">
        <v>71.400000000000006</v>
      </c>
      <c r="F122" s="47">
        <v>6</v>
      </c>
      <c r="G122" s="32">
        <f>'REPRO SEPTIEMBRE'!G125</f>
        <v>0</v>
      </c>
      <c r="H122" s="47">
        <v>6</v>
      </c>
      <c r="I122" s="32">
        <f>'REPRO SEPTIEMBRE'!H125</f>
        <v>0</v>
      </c>
      <c r="J122" s="47">
        <v>6</v>
      </c>
      <c r="K122" s="32">
        <f>'REPRO SEPTIEMBRE'!I125</f>
        <v>0</v>
      </c>
      <c r="L122" s="47">
        <v>6</v>
      </c>
      <c r="M122" s="38">
        <f>'REPRO SEPTIEMBRE'!J125</f>
        <v>12852.000000000002</v>
      </c>
      <c r="N122" s="47">
        <v>6</v>
      </c>
      <c r="O122" s="32">
        <f>'REPRO SEPTIEMBRE'!K125</f>
        <v>13280.400000000001</v>
      </c>
      <c r="P122" s="47">
        <v>6</v>
      </c>
      <c r="Q122" s="32">
        <f>'REPRO SEPTIEMBRE'!L125</f>
        <v>12852.000000000002</v>
      </c>
      <c r="R122" s="47">
        <v>6</v>
      </c>
      <c r="S122" s="32">
        <f>'REPRO SEPTIEMBRE'!M125</f>
        <v>0</v>
      </c>
      <c r="T122" s="47">
        <v>6</v>
      </c>
      <c r="U122" s="32">
        <f>'REPRO SEPTIEMBRE'!N125</f>
        <v>0</v>
      </c>
      <c r="V122" s="33">
        <v>0</v>
      </c>
      <c r="W122" s="32">
        <v>0</v>
      </c>
      <c r="X122" s="33">
        <v>0</v>
      </c>
      <c r="Y122" s="32">
        <v>0</v>
      </c>
      <c r="Z122" s="33">
        <v>0</v>
      </c>
      <c r="AA122" s="32">
        <v>0</v>
      </c>
      <c r="AB122" s="39">
        <v>0</v>
      </c>
      <c r="AC122" s="32">
        <v>0</v>
      </c>
      <c r="AD122" s="32">
        <v>0</v>
      </c>
      <c r="AE122" s="32">
        <v>0</v>
      </c>
      <c r="AF122" s="32">
        <f t="shared" si="33"/>
        <v>126720</v>
      </c>
      <c r="AG122" s="32">
        <f t="shared" si="34"/>
        <v>10560</v>
      </c>
      <c r="AH122" s="32">
        <v>0</v>
      </c>
      <c r="AI122" s="32">
        <v>0</v>
      </c>
      <c r="AJ122" s="32">
        <v>0</v>
      </c>
      <c r="AK122" s="34">
        <f t="shared" si="35"/>
        <v>49544.4</v>
      </c>
    </row>
    <row r="123" spans="2:37" s="6" customFormat="1" ht="15" customHeight="1" x14ac:dyDescent="0.25">
      <c r="B123" s="36">
        <v>104</v>
      </c>
      <c r="C123" s="435"/>
      <c r="D123" s="44" t="s">
        <v>54</v>
      </c>
      <c r="E123" s="45">
        <v>71.400000000000006</v>
      </c>
      <c r="F123" s="47">
        <v>1</v>
      </c>
      <c r="G123" s="32">
        <f>'REPRO SEPTIEMBRE'!G126</f>
        <v>0</v>
      </c>
      <c r="H123" s="47">
        <v>1</v>
      </c>
      <c r="I123" s="32">
        <f>'REPRO SEPTIEMBRE'!H126</f>
        <v>0</v>
      </c>
      <c r="J123" s="47">
        <v>1</v>
      </c>
      <c r="K123" s="32">
        <f>'REPRO SEPTIEMBRE'!I126</f>
        <v>0</v>
      </c>
      <c r="L123" s="47">
        <v>1</v>
      </c>
      <c r="M123" s="38">
        <f>'REPRO SEPTIEMBRE'!J126</f>
        <v>0</v>
      </c>
      <c r="N123" s="47">
        <v>1</v>
      </c>
      <c r="O123" s="32">
        <f>'REPRO SEPTIEMBRE'!K126</f>
        <v>4355.3999999999996</v>
      </c>
      <c r="P123" s="47">
        <v>1</v>
      </c>
      <c r="Q123" s="32">
        <f>'REPRO SEPTIEMBRE'!L126</f>
        <v>2142</v>
      </c>
      <c r="R123" s="47">
        <v>1</v>
      </c>
      <c r="S123" s="32">
        <f>'REPRO SEPTIEMBRE'!M126</f>
        <v>0</v>
      </c>
      <c r="T123" s="47">
        <v>1</v>
      </c>
      <c r="U123" s="32">
        <f>'REPRO SEPTIEMBRE'!N126</f>
        <v>0</v>
      </c>
      <c r="V123" s="33">
        <v>0</v>
      </c>
      <c r="W123" s="32">
        <v>0</v>
      </c>
      <c r="X123" s="33">
        <v>0</v>
      </c>
      <c r="Y123" s="32">
        <v>0</v>
      </c>
      <c r="Z123" s="33">
        <v>0</v>
      </c>
      <c r="AA123" s="32">
        <v>0</v>
      </c>
      <c r="AB123" s="39">
        <v>0</v>
      </c>
      <c r="AC123" s="32">
        <v>0</v>
      </c>
      <c r="AD123" s="32">
        <v>0</v>
      </c>
      <c r="AE123" s="32">
        <v>0</v>
      </c>
      <c r="AF123" s="32">
        <f t="shared" si="33"/>
        <v>21120</v>
      </c>
      <c r="AG123" s="32">
        <f t="shared" si="34"/>
        <v>1760</v>
      </c>
      <c r="AH123" s="32">
        <v>0</v>
      </c>
      <c r="AI123" s="32">
        <v>0</v>
      </c>
      <c r="AJ123" s="32">
        <v>0</v>
      </c>
      <c r="AK123" s="34">
        <f t="shared" si="35"/>
        <v>8257.4</v>
      </c>
    </row>
    <row r="124" spans="2:37" s="6" customFormat="1" ht="15" customHeight="1" x14ac:dyDescent="0.25">
      <c r="B124" s="36">
        <v>105</v>
      </c>
      <c r="C124" s="435"/>
      <c r="D124" s="44" t="s">
        <v>54</v>
      </c>
      <c r="E124" s="45">
        <v>71.400000000000006</v>
      </c>
      <c r="F124" s="47">
        <v>1</v>
      </c>
      <c r="G124" s="32">
        <f>'REPRO SEPTIEMBRE'!G127</f>
        <v>2213.4</v>
      </c>
      <c r="H124" s="47">
        <v>1</v>
      </c>
      <c r="I124" s="32">
        <f>'REPRO SEPTIEMBRE'!H127</f>
        <v>1999.2000000000003</v>
      </c>
      <c r="J124" s="47">
        <v>1</v>
      </c>
      <c r="K124" s="32">
        <f>'REPRO SEPTIEMBRE'!I127</f>
        <v>2213.4</v>
      </c>
      <c r="L124" s="47">
        <v>1</v>
      </c>
      <c r="M124" s="38">
        <f>'REPRO SEPTIEMBRE'!J127</f>
        <v>2142</v>
      </c>
      <c r="N124" s="47">
        <v>1</v>
      </c>
      <c r="O124" s="32">
        <f>'REPRO SEPTIEMBRE'!K127</f>
        <v>0</v>
      </c>
      <c r="P124" s="47">
        <v>1</v>
      </c>
      <c r="Q124" s="32">
        <f>'REPRO SEPTIEMBRE'!L127</f>
        <v>0</v>
      </c>
      <c r="R124" s="47">
        <v>1</v>
      </c>
      <c r="S124" s="32">
        <f>'REPRO SEPTIEMBRE'!M127</f>
        <v>0</v>
      </c>
      <c r="T124" s="47">
        <v>1</v>
      </c>
      <c r="U124" s="32">
        <f>'REPRO SEPTIEMBRE'!N127</f>
        <v>0</v>
      </c>
      <c r="V124" s="33">
        <v>0</v>
      </c>
      <c r="W124" s="32">
        <v>0</v>
      </c>
      <c r="X124" s="33">
        <v>0</v>
      </c>
      <c r="Y124" s="32">
        <v>0</v>
      </c>
      <c r="Z124" s="33">
        <v>0</v>
      </c>
      <c r="AA124" s="32">
        <v>0</v>
      </c>
      <c r="AB124" s="39">
        <v>0</v>
      </c>
      <c r="AC124" s="32">
        <v>0</v>
      </c>
      <c r="AD124" s="32">
        <v>0</v>
      </c>
      <c r="AE124" s="32">
        <v>0</v>
      </c>
      <c r="AF124" s="32">
        <f t="shared" si="33"/>
        <v>21120</v>
      </c>
      <c r="AG124" s="32">
        <f t="shared" si="34"/>
        <v>1760</v>
      </c>
      <c r="AH124" s="32">
        <v>0</v>
      </c>
      <c r="AI124" s="32">
        <v>0</v>
      </c>
      <c r="AJ124" s="32">
        <v>0</v>
      </c>
      <c r="AK124" s="34">
        <f t="shared" si="35"/>
        <v>10328</v>
      </c>
    </row>
    <row r="125" spans="2:37" s="6" customFormat="1" ht="15" customHeight="1" x14ac:dyDescent="0.25">
      <c r="B125" s="30">
        <v>106</v>
      </c>
      <c r="C125" s="435"/>
      <c r="D125" s="44" t="s">
        <v>54</v>
      </c>
      <c r="E125" s="45">
        <v>71.400000000000006</v>
      </c>
      <c r="F125" s="47">
        <v>124</v>
      </c>
      <c r="G125" s="32">
        <f>'REPRO SEPTIEMBRE'!G128</f>
        <v>274461.60000000003</v>
      </c>
      <c r="H125" s="47">
        <v>124</v>
      </c>
      <c r="I125" s="32">
        <f>'REPRO SEPTIEMBRE'!H128</f>
        <v>247900.80000000002</v>
      </c>
      <c r="J125" s="47">
        <v>124</v>
      </c>
      <c r="K125" s="32">
        <f>'REPRO SEPTIEMBRE'!I128</f>
        <v>274461.60000000003</v>
      </c>
      <c r="L125" s="47">
        <v>124</v>
      </c>
      <c r="M125" s="38">
        <f>'REPRO SEPTIEMBRE'!J128</f>
        <v>265608</v>
      </c>
      <c r="N125" s="47">
        <v>124</v>
      </c>
      <c r="O125" s="32">
        <f>'REPRO SEPTIEMBRE'!K128</f>
        <v>274461.60000000003</v>
      </c>
      <c r="P125" s="47">
        <v>124</v>
      </c>
      <c r="Q125" s="32">
        <f>'REPRO SEPTIEMBRE'!L128</f>
        <v>265608</v>
      </c>
      <c r="R125" s="47">
        <v>124</v>
      </c>
      <c r="S125" s="32">
        <f>'REPRO SEPTIEMBRE'!M128</f>
        <v>274461.60000000003</v>
      </c>
      <c r="T125" s="47">
        <v>124</v>
      </c>
      <c r="U125" s="32">
        <f>'REPRO SEPTIEMBRE'!N128</f>
        <v>0</v>
      </c>
      <c r="V125" s="33">
        <v>0</v>
      </c>
      <c r="W125" s="32">
        <v>0</v>
      </c>
      <c r="X125" s="33">
        <v>0</v>
      </c>
      <c r="Y125" s="32">
        <v>0</v>
      </c>
      <c r="Z125" s="33">
        <v>0</v>
      </c>
      <c r="AA125" s="32">
        <v>0</v>
      </c>
      <c r="AB125" s="39">
        <v>0</v>
      </c>
      <c r="AC125" s="32">
        <v>0</v>
      </c>
      <c r="AD125" s="32">
        <v>0</v>
      </c>
      <c r="AE125" s="32">
        <v>0</v>
      </c>
      <c r="AF125" s="32">
        <f t="shared" si="33"/>
        <v>2618880</v>
      </c>
      <c r="AG125" s="32">
        <f t="shared" si="34"/>
        <v>218240</v>
      </c>
      <c r="AH125" s="32">
        <v>0</v>
      </c>
      <c r="AI125" s="32">
        <v>0</v>
      </c>
      <c r="AJ125" s="32">
        <v>0</v>
      </c>
      <c r="AK125" s="34">
        <f t="shared" si="35"/>
        <v>2095203.2000000002</v>
      </c>
    </row>
    <row r="126" spans="2:37" s="6" customFormat="1" ht="15" customHeight="1" x14ac:dyDescent="0.25">
      <c r="B126" s="30">
        <v>107</v>
      </c>
      <c r="C126" s="435"/>
      <c r="D126" s="44" t="s">
        <v>54</v>
      </c>
      <c r="E126" s="45">
        <v>71.400000000000006</v>
      </c>
      <c r="F126" s="47">
        <v>1</v>
      </c>
      <c r="G126" s="32">
        <f>'REPRO SEPTIEMBRE'!G129</f>
        <v>2213.4</v>
      </c>
      <c r="H126" s="47">
        <v>1</v>
      </c>
      <c r="I126" s="32">
        <f>'REPRO SEPTIEMBRE'!H129</f>
        <v>1999.2000000000003</v>
      </c>
      <c r="J126" s="47">
        <v>1</v>
      </c>
      <c r="K126" s="32">
        <f>'REPRO SEPTIEMBRE'!I129</f>
        <v>2213.4</v>
      </c>
      <c r="L126" s="47">
        <v>1</v>
      </c>
      <c r="M126" s="38">
        <f>'REPRO SEPTIEMBRE'!J129</f>
        <v>2142</v>
      </c>
      <c r="N126" s="47">
        <v>1</v>
      </c>
      <c r="O126" s="32">
        <f>'REPRO SEPTIEMBRE'!K129</f>
        <v>2213.4</v>
      </c>
      <c r="P126" s="47">
        <v>1</v>
      </c>
      <c r="Q126" s="32">
        <f>'REPRO SEPTIEMBRE'!L129</f>
        <v>499.80000000000007</v>
      </c>
      <c r="R126" s="47">
        <v>1</v>
      </c>
      <c r="S126" s="32">
        <f>'REPRO SEPTIEMBRE'!M129</f>
        <v>0</v>
      </c>
      <c r="T126" s="47">
        <v>1</v>
      </c>
      <c r="U126" s="32">
        <f>'REPRO SEPTIEMBRE'!N129</f>
        <v>0</v>
      </c>
      <c r="V126" s="33">
        <v>0</v>
      </c>
      <c r="W126" s="32">
        <v>0</v>
      </c>
      <c r="X126" s="33">
        <v>0</v>
      </c>
      <c r="Y126" s="32">
        <v>0</v>
      </c>
      <c r="Z126" s="33">
        <v>0</v>
      </c>
      <c r="AA126" s="32">
        <v>0</v>
      </c>
      <c r="AB126" s="39">
        <v>0</v>
      </c>
      <c r="AC126" s="32">
        <v>0</v>
      </c>
      <c r="AD126" s="32">
        <v>0</v>
      </c>
      <c r="AE126" s="32">
        <v>0</v>
      </c>
      <c r="AF126" s="32">
        <f t="shared" si="33"/>
        <v>21120</v>
      </c>
      <c r="AG126" s="32">
        <f t="shared" si="34"/>
        <v>1760</v>
      </c>
      <c r="AH126" s="32">
        <v>0</v>
      </c>
      <c r="AI126" s="32">
        <v>0</v>
      </c>
      <c r="AJ126" s="32">
        <v>0</v>
      </c>
      <c r="AK126" s="34">
        <f t="shared" si="35"/>
        <v>13041.199999999999</v>
      </c>
    </row>
    <row r="127" spans="2:37" s="6" customFormat="1" ht="15" customHeight="1" x14ac:dyDescent="0.25">
      <c r="B127" s="36">
        <v>108</v>
      </c>
      <c r="C127" s="435"/>
      <c r="D127" s="44" t="s">
        <v>54</v>
      </c>
      <c r="E127" s="45">
        <v>71.400000000000006</v>
      </c>
      <c r="F127" s="47">
        <v>1</v>
      </c>
      <c r="G127" s="32">
        <f>'REPRO SEPTIEMBRE'!G130</f>
        <v>2213.4</v>
      </c>
      <c r="H127" s="47">
        <v>1</v>
      </c>
      <c r="I127" s="32">
        <f>'REPRO SEPTIEMBRE'!H130</f>
        <v>1999.2000000000003</v>
      </c>
      <c r="J127" s="47">
        <v>1</v>
      </c>
      <c r="K127" s="32">
        <f>'REPRO SEPTIEMBRE'!I130</f>
        <v>2213.4</v>
      </c>
      <c r="L127" s="47">
        <v>1</v>
      </c>
      <c r="M127" s="38">
        <f>'REPRO SEPTIEMBRE'!J130</f>
        <v>2142</v>
      </c>
      <c r="N127" s="47">
        <v>1</v>
      </c>
      <c r="O127" s="32">
        <f>'REPRO SEPTIEMBRE'!K130</f>
        <v>2213.4</v>
      </c>
      <c r="P127" s="47">
        <v>1</v>
      </c>
      <c r="Q127" s="32">
        <f>'REPRO SEPTIEMBRE'!L130</f>
        <v>0</v>
      </c>
      <c r="R127" s="47">
        <v>1</v>
      </c>
      <c r="S127" s="32">
        <f>'REPRO SEPTIEMBRE'!M130</f>
        <v>0</v>
      </c>
      <c r="T127" s="47">
        <v>1</v>
      </c>
      <c r="U127" s="32">
        <f>'REPRO SEPTIEMBRE'!N130</f>
        <v>0</v>
      </c>
      <c r="V127" s="33">
        <v>0</v>
      </c>
      <c r="W127" s="32">
        <v>0</v>
      </c>
      <c r="X127" s="33">
        <v>0</v>
      </c>
      <c r="Y127" s="32">
        <v>0</v>
      </c>
      <c r="Z127" s="33">
        <v>0</v>
      </c>
      <c r="AA127" s="32">
        <v>0</v>
      </c>
      <c r="AB127" s="39">
        <v>0</v>
      </c>
      <c r="AC127" s="32">
        <v>0</v>
      </c>
      <c r="AD127" s="32">
        <v>0</v>
      </c>
      <c r="AE127" s="32">
        <v>0</v>
      </c>
      <c r="AF127" s="32">
        <f t="shared" si="33"/>
        <v>21120</v>
      </c>
      <c r="AG127" s="32">
        <f t="shared" si="34"/>
        <v>1760</v>
      </c>
      <c r="AH127" s="32">
        <v>0</v>
      </c>
      <c r="AI127" s="32">
        <v>0</v>
      </c>
      <c r="AJ127" s="32">
        <v>0</v>
      </c>
      <c r="AK127" s="34">
        <f t="shared" si="35"/>
        <v>12541.4</v>
      </c>
    </row>
    <row r="128" spans="2:37" s="6" customFormat="1" ht="15" customHeight="1" x14ac:dyDescent="0.25">
      <c r="B128" s="36">
        <v>109</v>
      </c>
      <c r="C128" s="435"/>
      <c r="D128" s="44" t="s">
        <v>54</v>
      </c>
      <c r="E128" s="45">
        <v>71.400000000000006</v>
      </c>
      <c r="F128" s="47">
        <v>1</v>
      </c>
      <c r="G128" s="32">
        <f>'REPRO SEPTIEMBRE'!G131</f>
        <v>2213.4</v>
      </c>
      <c r="H128" s="47">
        <v>1</v>
      </c>
      <c r="I128" s="32">
        <f>'REPRO SEPTIEMBRE'!H131</f>
        <v>1999.2000000000003</v>
      </c>
      <c r="J128" s="47">
        <v>1</v>
      </c>
      <c r="K128" s="32">
        <f>'REPRO SEPTIEMBRE'!I131</f>
        <v>2213.4</v>
      </c>
      <c r="L128" s="47">
        <v>1</v>
      </c>
      <c r="M128" s="38">
        <f>'REPRO SEPTIEMBRE'!J131</f>
        <v>2142</v>
      </c>
      <c r="N128" s="47">
        <v>1</v>
      </c>
      <c r="O128" s="32">
        <f>'REPRO SEPTIEMBRE'!K131</f>
        <v>2213.4</v>
      </c>
      <c r="P128" s="47">
        <v>1</v>
      </c>
      <c r="Q128" s="32">
        <f>'REPRO SEPTIEMBRE'!L131</f>
        <v>-642.6</v>
      </c>
      <c r="R128" s="47">
        <v>1</v>
      </c>
      <c r="S128" s="32">
        <f>'REPRO SEPTIEMBRE'!M131</f>
        <v>0</v>
      </c>
      <c r="T128" s="47">
        <v>1</v>
      </c>
      <c r="U128" s="32">
        <f>'REPRO SEPTIEMBRE'!N131</f>
        <v>0</v>
      </c>
      <c r="V128" s="33">
        <v>0</v>
      </c>
      <c r="W128" s="32">
        <v>0</v>
      </c>
      <c r="X128" s="33">
        <v>0</v>
      </c>
      <c r="Y128" s="32">
        <v>0</v>
      </c>
      <c r="Z128" s="33">
        <v>0</v>
      </c>
      <c r="AA128" s="32">
        <v>0</v>
      </c>
      <c r="AB128" s="39">
        <v>0</v>
      </c>
      <c r="AC128" s="32">
        <v>0</v>
      </c>
      <c r="AD128" s="32">
        <v>0</v>
      </c>
      <c r="AE128" s="32">
        <v>0</v>
      </c>
      <c r="AF128" s="32">
        <f t="shared" si="33"/>
        <v>21120</v>
      </c>
      <c r="AG128" s="32">
        <f t="shared" si="34"/>
        <v>1760</v>
      </c>
      <c r="AH128" s="32">
        <v>0</v>
      </c>
      <c r="AI128" s="32">
        <v>0</v>
      </c>
      <c r="AJ128" s="32">
        <v>0</v>
      </c>
      <c r="AK128" s="34">
        <f t="shared" si="35"/>
        <v>11898.8</v>
      </c>
    </row>
    <row r="129" spans="2:37" s="6" customFormat="1" ht="15" customHeight="1" x14ac:dyDescent="0.25">
      <c r="B129" s="30">
        <v>110</v>
      </c>
      <c r="C129" s="435"/>
      <c r="D129" s="44" t="s">
        <v>54</v>
      </c>
      <c r="E129" s="45">
        <v>71.400000000000006</v>
      </c>
      <c r="F129" s="47">
        <v>6</v>
      </c>
      <c r="G129" s="32">
        <f>'REPRO SEPTIEMBRE'!G132</f>
        <v>0</v>
      </c>
      <c r="H129" s="47">
        <v>6</v>
      </c>
      <c r="I129" s="32">
        <f>'REPRO SEPTIEMBRE'!H132</f>
        <v>0</v>
      </c>
      <c r="J129" s="47">
        <v>6</v>
      </c>
      <c r="K129" s="32">
        <f>'REPRO SEPTIEMBRE'!I132</f>
        <v>0</v>
      </c>
      <c r="L129" s="47">
        <v>6</v>
      </c>
      <c r="M129" s="38">
        <f>'REPRO SEPTIEMBRE'!J132</f>
        <v>0</v>
      </c>
      <c r="N129" s="47">
        <v>6</v>
      </c>
      <c r="O129" s="32">
        <f>'REPRO SEPTIEMBRE'!K132</f>
        <v>0</v>
      </c>
      <c r="P129" s="47">
        <v>6</v>
      </c>
      <c r="Q129" s="32">
        <f>'REPRO SEPTIEMBRE'!L132</f>
        <v>0</v>
      </c>
      <c r="R129" s="47">
        <v>6</v>
      </c>
      <c r="S129" s="32">
        <f>'REPRO SEPTIEMBRE'!M132</f>
        <v>13280.400000000001</v>
      </c>
      <c r="T129" s="47">
        <v>6</v>
      </c>
      <c r="U129" s="32">
        <f>'REPRO SEPTIEMBRE'!N132</f>
        <v>13280.400000000001</v>
      </c>
      <c r="V129" s="33">
        <v>0</v>
      </c>
      <c r="W129" s="32">
        <v>0</v>
      </c>
      <c r="X129" s="33">
        <v>0</v>
      </c>
      <c r="Y129" s="32">
        <v>0</v>
      </c>
      <c r="Z129" s="33">
        <v>0</v>
      </c>
      <c r="AA129" s="32">
        <v>0</v>
      </c>
      <c r="AB129" s="39">
        <v>0</v>
      </c>
      <c r="AC129" s="32">
        <v>0</v>
      </c>
      <c r="AD129" s="32">
        <v>0</v>
      </c>
      <c r="AE129" s="32">
        <v>0</v>
      </c>
      <c r="AF129" s="32">
        <f t="shared" si="33"/>
        <v>126720</v>
      </c>
      <c r="AG129" s="32">
        <f t="shared" si="34"/>
        <v>10560</v>
      </c>
      <c r="AH129" s="32">
        <v>0</v>
      </c>
      <c r="AI129" s="32">
        <v>0</v>
      </c>
      <c r="AJ129" s="32">
        <v>0</v>
      </c>
      <c r="AK129" s="34">
        <f t="shared" si="35"/>
        <v>37120.800000000003</v>
      </c>
    </row>
    <row r="130" spans="2:37" s="6" customFormat="1" ht="15" customHeight="1" x14ac:dyDescent="0.25">
      <c r="B130" s="30">
        <v>111</v>
      </c>
      <c r="C130" s="435"/>
      <c r="D130" s="44" t="s">
        <v>54</v>
      </c>
      <c r="E130" s="45">
        <v>71.400000000000006</v>
      </c>
      <c r="F130" s="47">
        <v>1</v>
      </c>
      <c r="G130" s="32">
        <f>'REPRO SEPTIEMBRE'!G133</f>
        <v>0</v>
      </c>
      <c r="H130" s="47">
        <v>1</v>
      </c>
      <c r="I130" s="32">
        <f>'REPRO SEPTIEMBRE'!H133</f>
        <v>0</v>
      </c>
      <c r="J130" s="47">
        <v>1</v>
      </c>
      <c r="K130" s="32">
        <f>'REPRO SEPTIEMBRE'!I133</f>
        <v>0</v>
      </c>
      <c r="L130" s="47">
        <v>1</v>
      </c>
      <c r="M130" s="38">
        <f>'REPRO SEPTIEMBRE'!J133</f>
        <v>0</v>
      </c>
      <c r="N130" s="47">
        <v>1</v>
      </c>
      <c r="O130" s="32">
        <f>'REPRO SEPTIEMBRE'!K133</f>
        <v>0</v>
      </c>
      <c r="P130" s="47">
        <v>1</v>
      </c>
      <c r="Q130" s="32">
        <f>'REPRO SEPTIEMBRE'!L133</f>
        <v>0</v>
      </c>
      <c r="R130" s="47">
        <v>1</v>
      </c>
      <c r="S130" s="32">
        <f>'REPRO SEPTIEMBRE'!M133</f>
        <v>2213.4</v>
      </c>
      <c r="T130" s="47">
        <v>1</v>
      </c>
      <c r="U130" s="32">
        <f>'REPRO SEPTIEMBRE'!N133</f>
        <v>2213.4</v>
      </c>
      <c r="V130" s="33">
        <v>0</v>
      </c>
      <c r="W130" s="32">
        <v>0</v>
      </c>
      <c r="X130" s="33">
        <v>0</v>
      </c>
      <c r="Y130" s="32">
        <v>0</v>
      </c>
      <c r="Z130" s="33">
        <v>0</v>
      </c>
      <c r="AA130" s="32">
        <v>0</v>
      </c>
      <c r="AB130" s="39">
        <v>0</v>
      </c>
      <c r="AC130" s="32">
        <v>0</v>
      </c>
      <c r="AD130" s="32">
        <v>0</v>
      </c>
      <c r="AE130" s="32">
        <v>0</v>
      </c>
      <c r="AF130" s="32">
        <f t="shared" si="33"/>
        <v>21120</v>
      </c>
      <c r="AG130" s="32">
        <f t="shared" si="34"/>
        <v>1760</v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
    <row r="131" spans="2:37" s="6" customFormat="1" ht="15" customHeight="1" x14ac:dyDescent="0.25">
      <c r="B131" s="36">
        <v>112</v>
      </c>
      <c r="C131" s="435"/>
      <c r="D131" s="270" t="s">
        <v>39</v>
      </c>
      <c r="E131" s="271">
        <v>78.25</v>
      </c>
      <c r="F131" s="272">
        <v>5</v>
      </c>
      <c r="G131" s="32">
        <f>'REPRO SEPTIEMBRE'!G134</f>
        <v>0</v>
      </c>
      <c r="H131" s="272">
        <v>5</v>
      </c>
      <c r="I131" s="32">
        <f>'REPRO SEPTIEMBRE'!H134</f>
        <v>0</v>
      </c>
      <c r="J131" s="272">
        <v>5</v>
      </c>
      <c r="K131" s="32">
        <f>'REPRO SEPTIEMBRE'!I134</f>
        <v>0</v>
      </c>
      <c r="L131" s="272">
        <v>5</v>
      </c>
      <c r="M131" s="38">
        <f>'REPRO SEPTIEMBRE'!J134</f>
        <v>0</v>
      </c>
      <c r="N131" s="272">
        <v>5</v>
      </c>
      <c r="O131" s="32">
        <f>'REPRO SEPTIEMBRE'!K134</f>
        <v>0</v>
      </c>
      <c r="P131" s="272">
        <v>5</v>
      </c>
      <c r="Q131" s="32">
        <f>'REPRO SEPTIEMBRE'!L134</f>
        <v>0</v>
      </c>
      <c r="R131" s="272">
        <v>5</v>
      </c>
      <c r="S131" s="32">
        <f>'REPRO SEPTIEMBRE'!M134</f>
        <v>0</v>
      </c>
      <c r="T131" s="272">
        <v>5</v>
      </c>
      <c r="U131" s="32">
        <f>'REPRO SEPTIEMBRE'!N134</f>
        <v>24257.5</v>
      </c>
      <c r="V131" s="33">
        <v>0</v>
      </c>
      <c r="W131" s="32">
        <v>0</v>
      </c>
      <c r="X131" s="33">
        <v>0</v>
      </c>
      <c r="Y131" s="32">
        <v>0</v>
      </c>
      <c r="Z131" s="33">
        <v>0</v>
      </c>
      <c r="AA131" s="32">
        <v>0</v>
      </c>
      <c r="AB131" s="39">
        <v>0</v>
      </c>
      <c r="AC131" s="32">
        <v>0</v>
      </c>
      <c r="AD131" s="32">
        <v>0</v>
      </c>
      <c r="AE131" s="32">
        <v>0</v>
      </c>
      <c r="AF131" s="32">
        <f t="shared" si="33"/>
        <v>105600</v>
      </c>
      <c r="AG131" s="32">
        <f t="shared" si="34"/>
        <v>8800</v>
      </c>
      <c r="AH131" s="32">
        <v>0</v>
      </c>
      <c r="AI131" s="32">
        <v>0</v>
      </c>
      <c r="AJ131" s="32">
        <v>0</v>
      </c>
      <c r="AK131" s="34">
        <f t="shared" si="35"/>
        <v>33057.5</v>
      </c>
    </row>
    <row r="132" spans="2:37" s="6" customFormat="1" ht="15" customHeight="1" x14ac:dyDescent="0.25">
      <c r="B132" s="36">
        <v>113</v>
      </c>
      <c r="C132" s="435"/>
      <c r="D132" s="270" t="s">
        <v>39</v>
      </c>
      <c r="E132" s="271">
        <v>78.25</v>
      </c>
      <c r="F132" s="272">
        <v>7</v>
      </c>
      <c r="G132" s="32">
        <f>'REPRO SEPTIEMBRE'!G135</f>
        <v>0</v>
      </c>
      <c r="H132" s="272">
        <v>7</v>
      </c>
      <c r="I132" s="32">
        <f>'REPRO SEPTIEMBRE'!H135</f>
        <v>0</v>
      </c>
      <c r="J132" s="272">
        <v>7</v>
      </c>
      <c r="K132" s="32">
        <f>'REPRO SEPTIEMBRE'!I135</f>
        <v>0</v>
      </c>
      <c r="L132" s="272">
        <v>7</v>
      </c>
      <c r="M132" s="38">
        <f>'REPRO SEPTIEMBRE'!J135</f>
        <v>0</v>
      </c>
      <c r="N132" s="272">
        <v>7</v>
      </c>
      <c r="O132" s="32">
        <f>'REPRO SEPTIEMBRE'!K135</f>
        <v>0</v>
      </c>
      <c r="P132" s="272">
        <v>7</v>
      </c>
      <c r="Q132" s="32">
        <f>'REPRO SEPTIEMBRE'!L135</f>
        <v>0</v>
      </c>
      <c r="R132" s="272">
        <v>7</v>
      </c>
      <c r="S132" s="32">
        <f>'REPRO SEPTIEMBRE'!M135</f>
        <v>0</v>
      </c>
      <c r="T132" s="272">
        <v>7</v>
      </c>
      <c r="U132" s="32">
        <f>'REPRO SEPTIEMBRE'!N135</f>
        <v>0</v>
      </c>
      <c r="V132" s="33">
        <v>0</v>
      </c>
      <c r="W132" s="32">
        <v>0</v>
      </c>
      <c r="X132" s="33">
        <v>0</v>
      </c>
      <c r="Y132" s="32">
        <v>0</v>
      </c>
      <c r="Z132" s="33">
        <v>0</v>
      </c>
      <c r="AA132" s="32">
        <v>0</v>
      </c>
      <c r="AB132" s="39">
        <v>0</v>
      </c>
      <c r="AC132" s="32">
        <v>0</v>
      </c>
      <c r="AD132" s="32">
        <v>0</v>
      </c>
      <c r="AE132" s="32">
        <v>0</v>
      </c>
      <c r="AF132" s="32">
        <f t="shared" si="33"/>
        <v>147840</v>
      </c>
      <c r="AG132" s="32">
        <f t="shared" si="34"/>
        <v>12320</v>
      </c>
      <c r="AH132" s="32">
        <v>0</v>
      </c>
      <c r="AI132" s="32">
        <v>0</v>
      </c>
      <c r="AJ132" s="32">
        <v>0</v>
      </c>
      <c r="AK132" s="34">
        <f t="shared" si="35"/>
        <v>12320</v>
      </c>
    </row>
    <row r="133" spans="2:37" s="6" customFormat="1" ht="15" customHeight="1" x14ac:dyDescent="0.25">
      <c r="B133" s="30">
        <v>114</v>
      </c>
      <c r="C133" s="435"/>
      <c r="D133" s="270" t="s">
        <v>61</v>
      </c>
      <c r="E133" s="271">
        <v>77.59</v>
      </c>
      <c r="F133" s="272">
        <v>4</v>
      </c>
      <c r="G133" s="32">
        <f>'REPRO SEPTIEMBRE'!G136</f>
        <v>0</v>
      </c>
      <c r="H133" s="272">
        <v>4</v>
      </c>
      <c r="I133" s="32">
        <f>'REPRO SEPTIEMBRE'!H136</f>
        <v>0</v>
      </c>
      <c r="J133" s="272">
        <v>4</v>
      </c>
      <c r="K133" s="32">
        <f>'REPRO SEPTIEMBRE'!I136</f>
        <v>0</v>
      </c>
      <c r="L133" s="272">
        <v>4</v>
      </c>
      <c r="M133" s="38">
        <f>'REPRO SEPTIEMBRE'!J136</f>
        <v>0</v>
      </c>
      <c r="N133" s="272">
        <v>4</v>
      </c>
      <c r="O133" s="32">
        <f>'REPRO SEPTIEMBRE'!K136</f>
        <v>0</v>
      </c>
      <c r="P133" s="272">
        <v>4</v>
      </c>
      <c r="Q133" s="32">
        <f>'REPRO SEPTIEMBRE'!L136</f>
        <v>0</v>
      </c>
      <c r="R133" s="272">
        <v>4</v>
      </c>
      <c r="S133" s="32">
        <f>'REPRO SEPTIEMBRE'!M136</f>
        <v>0</v>
      </c>
      <c r="T133" s="272">
        <v>4</v>
      </c>
      <c r="U133" s="32">
        <f>'REPRO SEPTIEMBRE'!N136</f>
        <v>19242.32</v>
      </c>
      <c r="V133" s="33">
        <v>0</v>
      </c>
      <c r="W133" s="32">
        <v>0</v>
      </c>
      <c r="X133" s="33">
        <v>0</v>
      </c>
      <c r="Y133" s="32">
        <v>0</v>
      </c>
      <c r="Z133" s="33">
        <v>0</v>
      </c>
      <c r="AA133" s="32">
        <v>0</v>
      </c>
      <c r="AB133" s="39">
        <v>0</v>
      </c>
      <c r="AC133" s="32">
        <v>0</v>
      </c>
      <c r="AD133" s="32">
        <v>0</v>
      </c>
      <c r="AE133" s="32">
        <v>0</v>
      </c>
      <c r="AF133" s="32">
        <f t="shared" si="33"/>
        <v>84480</v>
      </c>
      <c r="AG133" s="32">
        <f t="shared" si="34"/>
        <v>7040</v>
      </c>
      <c r="AH133" s="32">
        <v>0</v>
      </c>
      <c r="AI133" s="32">
        <v>0</v>
      </c>
      <c r="AJ133" s="32">
        <v>0</v>
      </c>
      <c r="AK133" s="34">
        <f t="shared" si="35"/>
        <v>26282.32</v>
      </c>
    </row>
    <row r="134" spans="2:37" s="6" customFormat="1" ht="15" customHeight="1" x14ac:dyDescent="0.25">
      <c r="B134" s="30">
        <v>115</v>
      </c>
      <c r="C134" s="435"/>
      <c r="D134" s="270" t="s">
        <v>59</v>
      </c>
      <c r="E134" s="271">
        <v>77.59</v>
      </c>
      <c r="F134" s="272">
        <v>23</v>
      </c>
      <c r="G134" s="32">
        <f>'REPRO SEPTIEMBRE'!G137</f>
        <v>0</v>
      </c>
      <c r="H134" s="272">
        <v>23</v>
      </c>
      <c r="I134" s="32">
        <f>'REPRO SEPTIEMBRE'!H137</f>
        <v>0</v>
      </c>
      <c r="J134" s="272">
        <v>23</v>
      </c>
      <c r="K134" s="32">
        <f>'REPRO SEPTIEMBRE'!I137</f>
        <v>0</v>
      </c>
      <c r="L134" s="272">
        <v>23</v>
      </c>
      <c r="M134" s="38">
        <f>'REPRO SEPTIEMBRE'!J137</f>
        <v>0</v>
      </c>
      <c r="N134" s="272">
        <v>23</v>
      </c>
      <c r="O134" s="32">
        <f>'REPRO SEPTIEMBRE'!K137</f>
        <v>0</v>
      </c>
      <c r="P134" s="272">
        <v>23</v>
      </c>
      <c r="Q134" s="32">
        <f>'REPRO SEPTIEMBRE'!L137</f>
        <v>0</v>
      </c>
      <c r="R134" s="272">
        <v>23</v>
      </c>
      <c r="S134" s="32">
        <f>'REPRO SEPTIEMBRE'!M137</f>
        <v>0</v>
      </c>
      <c r="T134" s="272">
        <v>23</v>
      </c>
      <c r="U134" s="32">
        <f>'REPRO SEPTIEMBRE'!N137</f>
        <v>110643.34000000001</v>
      </c>
      <c r="V134" s="33">
        <v>0</v>
      </c>
      <c r="W134" s="32">
        <v>0</v>
      </c>
      <c r="X134" s="33">
        <v>0</v>
      </c>
      <c r="Y134" s="32">
        <v>0</v>
      </c>
      <c r="Z134" s="33">
        <v>0</v>
      </c>
      <c r="AA134" s="32">
        <v>0</v>
      </c>
      <c r="AB134" s="39">
        <v>0</v>
      </c>
      <c r="AC134" s="32">
        <v>0</v>
      </c>
      <c r="AD134" s="32">
        <v>0</v>
      </c>
      <c r="AE134" s="32">
        <v>0</v>
      </c>
      <c r="AF134" s="32">
        <f t="shared" si="33"/>
        <v>485760</v>
      </c>
      <c r="AG134" s="32">
        <f t="shared" si="34"/>
        <v>40480</v>
      </c>
      <c r="AH134" s="32">
        <v>0</v>
      </c>
      <c r="AI134" s="32">
        <v>0</v>
      </c>
      <c r="AJ134" s="32">
        <v>0</v>
      </c>
      <c r="AK134" s="34">
        <f t="shared" si="35"/>
        <v>151123.34000000003</v>
      </c>
    </row>
    <row r="135" spans="2:37" s="6" customFormat="1" ht="15" customHeight="1" x14ac:dyDescent="0.25">
      <c r="B135" s="36">
        <v>116</v>
      </c>
      <c r="C135" s="435"/>
      <c r="D135" s="270" t="s">
        <v>59</v>
      </c>
      <c r="E135" s="271">
        <v>77.59</v>
      </c>
      <c r="F135" s="272">
        <v>1</v>
      </c>
      <c r="G135" s="32">
        <f>'REPRO SEPTIEMBRE'!G138</f>
        <v>0</v>
      </c>
      <c r="H135" s="272">
        <v>1</v>
      </c>
      <c r="I135" s="32">
        <f>'REPRO SEPTIEMBRE'!H138</f>
        <v>0</v>
      </c>
      <c r="J135" s="272">
        <v>1</v>
      </c>
      <c r="K135" s="32">
        <f>'REPRO SEPTIEMBRE'!I138</f>
        <v>0</v>
      </c>
      <c r="L135" s="272">
        <v>1</v>
      </c>
      <c r="M135" s="38">
        <f>'REPRO SEPTIEMBRE'!J138</f>
        <v>0</v>
      </c>
      <c r="N135" s="272">
        <v>1</v>
      </c>
      <c r="O135" s="32">
        <f>'REPRO SEPTIEMBRE'!K138</f>
        <v>0</v>
      </c>
      <c r="P135" s="272">
        <v>1</v>
      </c>
      <c r="Q135" s="32">
        <f>'REPRO SEPTIEMBRE'!L138</f>
        <v>0</v>
      </c>
      <c r="R135" s="272">
        <v>1</v>
      </c>
      <c r="S135" s="32">
        <f>'REPRO SEPTIEMBRE'!M138</f>
        <v>0</v>
      </c>
      <c r="T135" s="272">
        <v>1</v>
      </c>
      <c r="U135" s="32">
        <f>'REPRO SEPTIEMBRE'!N138</f>
        <v>0</v>
      </c>
      <c r="V135" s="33">
        <v>0</v>
      </c>
      <c r="W135" s="32">
        <v>0</v>
      </c>
      <c r="X135" s="33">
        <v>0</v>
      </c>
      <c r="Y135" s="32">
        <v>0</v>
      </c>
      <c r="Z135" s="33">
        <v>0</v>
      </c>
      <c r="AA135" s="32">
        <v>0</v>
      </c>
      <c r="AB135" s="39">
        <v>0</v>
      </c>
      <c r="AC135" s="32">
        <v>0</v>
      </c>
      <c r="AD135" s="32">
        <v>0</v>
      </c>
      <c r="AE135" s="32">
        <v>0</v>
      </c>
      <c r="AF135" s="32">
        <f t="shared" si="33"/>
        <v>21120</v>
      </c>
      <c r="AG135" s="32">
        <f t="shared" si="34"/>
        <v>1760</v>
      </c>
      <c r="AH135" s="32">
        <v>0</v>
      </c>
      <c r="AI135" s="32">
        <v>0</v>
      </c>
      <c r="AJ135" s="32">
        <v>0</v>
      </c>
      <c r="AK135" s="34">
        <f t="shared" si="35"/>
        <v>1760</v>
      </c>
    </row>
    <row r="136" spans="2:37" s="6" customFormat="1" ht="15" customHeight="1" x14ac:dyDescent="0.25">
      <c r="B136" s="36">
        <v>117</v>
      </c>
      <c r="C136" s="435"/>
      <c r="D136" s="270" t="s">
        <v>89</v>
      </c>
      <c r="E136" s="271">
        <v>75.64</v>
      </c>
      <c r="F136" s="272">
        <v>16</v>
      </c>
      <c r="G136" s="32">
        <f>'REPRO SEPTIEMBRE'!G139</f>
        <v>0</v>
      </c>
      <c r="H136" s="272">
        <v>16</v>
      </c>
      <c r="I136" s="32">
        <f>'REPRO SEPTIEMBRE'!H139</f>
        <v>0</v>
      </c>
      <c r="J136" s="272">
        <v>16</v>
      </c>
      <c r="K136" s="32">
        <f>'REPRO SEPTIEMBRE'!I139</f>
        <v>0</v>
      </c>
      <c r="L136" s="272">
        <v>16</v>
      </c>
      <c r="M136" s="38">
        <f>'REPRO SEPTIEMBRE'!J139</f>
        <v>0</v>
      </c>
      <c r="N136" s="272">
        <v>16</v>
      </c>
      <c r="O136" s="32">
        <f>'REPRO SEPTIEMBRE'!K139</f>
        <v>0</v>
      </c>
      <c r="P136" s="272">
        <v>16</v>
      </c>
      <c r="Q136" s="32">
        <f>'REPRO SEPTIEMBRE'!L139</f>
        <v>0</v>
      </c>
      <c r="R136" s="272">
        <v>16</v>
      </c>
      <c r="S136" s="32">
        <f>'REPRO SEPTIEMBRE'!M139</f>
        <v>0</v>
      </c>
      <c r="T136" s="272">
        <v>16</v>
      </c>
      <c r="U136" s="32">
        <f>'REPRO SEPTIEMBRE'!N139</f>
        <v>75034.880000000005</v>
      </c>
      <c r="V136" s="33">
        <v>0</v>
      </c>
      <c r="W136" s="32">
        <v>0</v>
      </c>
      <c r="X136" s="33">
        <v>0</v>
      </c>
      <c r="Y136" s="32">
        <v>0</v>
      </c>
      <c r="Z136" s="33">
        <v>0</v>
      </c>
      <c r="AA136" s="32">
        <v>0</v>
      </c>
      <c r="AB136" s="39">
        <v>0</v>
      </c>
      <c r="AC136" s="32">
        <v>0</v>
      </c>
      <c r="AD136" s="32">
        <v>0</v>
      </c>
      <c r="AE136" s="32">
        <v>0</v>
      </c>
      <c r="AF136" s="32">
        <f t="shared" si="33"/>
        <v>337920</v>
      </c>
      <c r="AG136" s="32">
        <f t="shared" si="34"/>
        <v>28160</v>
      </c>
      <c r="AH136" s="32">
        <v>0</v>
      </c>
      <c r="AI136" s="32">
        <v>0</v>
      </c>
      <c r="AJ136" s="32">
        <v>0</v>
      </c>
      <c r="AK136" s="34">
        <f t="shared" si="35"/>
        <v>103194.88</v>
      </c>
    </row>
    <row r="137" spans="2:37" s="6" customFormat="1" ht="15" customHeight="1" x14ac:dyDescent="0.25">
      <c r="B137" s="30">
        <v>118</v>
      </c>
      <c r="C137" s="435"/>
      <c r="D137" s="44" t="s">
        <v>131</v>
      </c>
      <c r="E137" s="45">
        <v>71.400000000000006</v>
      </c>
      <c r="F137" s="47">
        <v>14</v>
      </c>
      <c r="G137" s="32">
        <f>'REPRO SEPTIEMBRE'!G140</f>
        <v>0</v>
      </c>
      <c r="H137" s="47">
        <v>14</v>
      </c>
      <c r="I137" s="32">
        <f>'REPRO SEPTIEMBRE'!H140</f>
        <v>0</v>
      </c>
      <c r="J137" s="47">
        <v>14</v>
      </c>
      <c r="K137" s="32">
        <f>'REPRO SEPTIEMBRE'!I140</f>
        <v>0</v>
      </c>
      <c r="L137" s="47">
        <v>14</v>
      </c>
      <c r="M137" s="38">
        <f>'REPRO SEPTIEMBRE'!J140</f>
        <v>0</v>
      </c>
      <c r="N137" s="47">
        <v>14</v>
      </c>
      <c r="O137" s="32">
        <f>'REPRO SEPTIEMBRE'!K140</f>
        <v>0</v>
      </c>
      <c r="P137" s="47">
        <v>14</v>
      </c>
      <c r="Q137" s="32">
        <f>'REPRO SEPTIEMBRE'!L140</f>
        <v>0</v>
      </c>
      <c r="R137" s="47">
        <v>14</v>
      </c>
      <c r="S137" s="32">
        <f>'REPRO SEPTIEMBRE'!M140</f>
        <v>0</v>
      </c>
      <c r="T137" s="47">
        <v>14</v>
      </c>
      <c r="U137" s="32">
        <f>'REPRO SEPTIEMBRE'!N140</f>
        <v>61975.200000000012</v>
      </c>
      <c r="V137" s="33">
        <v>0</v>
      </c>
      <c r="W137" s="32">
        <v>0</v>
      </c>
      <c r="X137" s="33">
        <v>0</v>
      </c>
      <c r="Y137" s="32">
        <v>0</v>
      </c>
      <c r="Z137" s="33">
        <v>0</v>
      </c>
      <c r="AA137" s="32">
        <v>0</v>
      </c>
      <c r="AB137" s="39">
        <v>0</v>
      </c>
      <c r="AC137" s="32">
        <v>0</v>
      </c>
      <c r="AD137" s="32">
        <v>0</v>
      </c>
      <c r="AE137" s="32">
        <v>0</v>
      </c>
      <c r="AF137" s="32">
        <f t="shared" si="33"/>
        <v>295680</v>
      </c>
      <c r="AG137" s="32">
        <f t="shared" si="34"/>
        <v>24640</v>
      </c>
      <c r="AH137" s="32">
        <v>0</v>
      </c>
      <c r="AI137" s="32">
        <v>0</v>
      </c>
      <c r="AJ137" s="32">
        <v>0</v>
      </c>
      <c r="AK137" s="34">
        <f t="shared" si="35"/>
        <v>86615.200000000012</v>
      </c>
    </row>
    <row r="138" spans="2:37" s="6" customFormat="1" ht="15" customHeight="1" x14ac:dyDescent="0.25">
      <c r="B138" s="30">
        <v>119</v>
      </c>
      <c r="C138" s="435"/>
      <c r="D138" s="44" t="s">
        <v>131</v>
      </c>
      <c r="E138" s="45">
        <v>71.400000000000006</v>
      </c>
      <c r="F138" s="47">
        <v>1</v>
      </c>
      <c r="G138" s="32">
        <f>'REPRO SEPTIEMBRE'!G141</f>
        <v>0</v>
      </c>
      <c r="H138" s="47">
        <v>1</v>
      </c>
      <c r="I138" s="32">
        <f>'REPRO SEPTIEMBRE'!H141</f>
        <v>0</v>
      </c>
      <c r="J138" s="47">
        <v>1</v>
      </c>
      <c r="K138" s="32">
        <f>'REPRO SEPTIEMBRE'!I141</f>
        <v>0</v>
      </c>
      <c r="L138" s="47">
        <v>1</v>
      </c>
      <c r="M138" s="38">
        <f>'REPRO SEPTIEMBRE'!J141</f>
        <v>0</v>
      </c>
      <c r="N138" s="47">
        <v>1</v>
      </c>
      <c r="O138" s="32">
        <f>'REPRO SEPTIEMBRE'!K141</f>
        <v>0</v>
      </c>
      <c r="P138" s="47">
        <v>1</v>
      </c>
      <c r="Q138" s="32">
        <f>'REPRO SEPTIEMBRE'!L141</f>
        <v>0</v>
      </c>
      <c r="R138" s="47">
        <v>1</v>
      </c>
      <c r="S138" s="32">
        <f>'REPRO SEPTIEMBRE'!M141</f>
        <v>0</v>
      </c>
      <c r="T138" s="47">
        <v>1</v>
      </c>
      <c r="U138" s="32">
        <f>'REPRO SEPTIEMBRE'!N141</f>
        <v>0</v>
      </c>
      <c r="V138" s="33">
        <v>0</v>
      </c>
      <c r="W138" s="32">
        <v>0</v>
      </c>
      <c r="X138" s="33">
        <v>0</v>
      </c>
      <c r="Y138" s="32">
        <v>0</v>
      </c>
      <c r="Z138" s="33">
        <v>0</v>
      </c>
      <c r="AA138" s="32">
        <v>0</v>
      </c>
      <c r="AB138" s="39">
        <v>0</v>
      </c>
      <c r="AC138" s="32">
        <v>0</v>
      </c>
      <c r="AD138" s="32">
        <v>0</v>
      </c>
      <c r="AE138" s="32">
        <v>0</v>
      </c>
      <c r="AF138" s="32">
        <f t="shared" si="33"/>
        <v>21120</v>
      </c>
      <c r="AG138" s="32">
        <f t="shared" si="34"/>
        <v>1760</v>
      </c>
      <c r="AH138" s="32">
        <v>0</v>
      </c>
      <c r="AI138" s="32">
        <v>0</v>
      </c>
      <c r="AJ138" s="32">
        <v>0</v>
      </c>
      <c r="AK138" s="34">
        <f t="shared" si="35"/>
        <v>1760</v>
      </c>
    </row>
    <row r="139" spans="2:37" s="6" customFormat="1" ht="15" customHeight="1" x14ac:dyDescent="0.25">
      <c r="B139" s="36">
        <v>120</v>
      </c>
      <c r="C139" s="435"/>
      <c r="D139" s="44" t="s">
        <v>62</v>
      </c>
      <c r="E139" s="45">
        <v>75.64</v>
      </c>
      <c r="F139" s="47">
        <v>1</v>
      </c>
      <c r="G139" s="32">
        <f>'REPRO SEPTIEMBRE'!G142</f>
        <v>0</v>
      </c>
      <c r="H139" s="47">
        <v>1</v>
      </c>
      <c r="I139" s="32">
        <f>'REPRO SEPTIEMBRE'!H142</f>
        <v>0</v>
      </c>
      <c r="J139" s="47">
        <v>1</v>
      </c>
      <c r="K139" s="32">
        <f>'REPRO SEPTIEMBRE'!I142</f>
        <v>0</v>
      </c>
      <c r="L139" s="47">
        <v>1</v>
      </c>
      <c r="M139" s="38">
        <f>'REPRO SEPTIEMBRE'!J142</f>
        <v>0</v>
      </c>
      <c r="N139" s="47">
        <v>1</v>
      </c>
      <c r="O139" s="32">
        <f>'REPRO SEPTIEMBRE'!K142</f>
        <v>0</v>
      </c>
      <c r="P139" s="47">
        <v>1</v>
      </c>
      <c r="Q139" s="32">
        <f>'REPRO SEPTIEMBRE'!L142</f>
        <v>0</v>
      </c>
      <c r="R139" s="47">
        <v>1</v>
      </c>
      <c r="S139" s="32">
        <f>'REPRO SEPTIEMBRE'!M142</f>
        <v>0</v>
      </c>
      <c r="T139" s="47">
        <v>1</v>
      </c>
      <c r="U139" s="32">
        <f>'REPRO SEPTIEMBRE'!N142</f>
        <v>4689.68</v>
      </c>
      <c r="V139" s="33">
        <v>0</v>
      </c>
      <c r="W139" s="32">
        <v>0</v>
      </c>
      <c r="X139" s="33">
        <v>0</v>
      </c>
      <c r="Y139" s="32">
        <v>0</v>
      </c>
      <c r="Z139" s="33">
        <v>0</v>
      </c>
      <c r="AA139" s="32">
        <v>0</v>
      </c>
      <c r="AB139" s="39">
        <v>0</v>
      </c>
      <c r="AC139" s="32">
        <v>0</v>
      </c>
      <c r="AD139" s="32">
        <v>0</v>
      </c>
      <c r="AE139" s="32">
        <v>0</v>
      </c>
      <c r="AF139" s="32">
        <f t="shared" si="33"/>
        <v>21120</v>
      </c>
      <c r="AG139" s="32">
        <f t="shared" si="34"/>
        <v>1760</v>
      </c>
      <c r="AH139" s="32">
        <v>0</v>
      </c>
      <c r="AI139" s="32">
        <v>0</v>
      </c>
      <c r="AJ139" s="32">
        <v>0</v>
      </c>
      <c r="AK139" s="34">
        <f t="shared" si="35"/>
        <v>6449.68</v>
      </c>
    </row>
    <row r="140" spans="2:37" s="6" customFormat="1" ht="15" customHeight="1" x14ac:dyDescent="0.25">
      <c r="B140" s="36">
        <v>121</v>
      </c>
      <c r="C140" s="435"/>
      <c r="D140" s="44" t="s">
        <v>132</v>
      </c>
      <c r="E140" s="45">
        <v>75.64</v>
      </c>
      <c r="F140" s="47">
        <v>2</v>
      </c>
      <c r="G140" s="32">
        <f>'REPRO SEPTIEMBRE'!G143</f>
        <v>0</v>
      </c>
      <c r="H140" s="47">
        <v>2</v>
      </c>
      <c r="I140" s="32">
        <f>'REPRO SEPTIEMBRE'!H143</f>
        <v>0</v>
      </c>
      <c r="J140" s="47">
        <v>2</v>
      </c>
      <c r="K140" s="32">
        <f>'REPRO SEPTIEMBRE'!I143</f>
        <v>0</v>
      </c>
      <c r="L140" s="47">
        <v>2</v>
      </c>
      <c r="M140" s="38">
        <f>'REPRO SEPTIEMBRE'!J143</f>
        <v>0</v>
      </c>
      <c r="N140" s="47">
        <v>2</v>
      </c>
      <c r="O140" s="32">
        <f>'REPRO SEPTIEMBRE'!K143</f>
        <v>0</v>
      </c>
      <c r="P140" s="47">
        <v>2</v>
      </c>
      <c r="Q140" s="32">
        <f>'REPRO SEPTIEMBRE'!L143</f>
        <v>0</v>
      </c>
      <c r="R140" s="47">
        <v>2</v>
      </c>
      <c r="S140" s="32">
        <f>'REPRO SEPTIEMBRE'!M143</f>
        <v>0</v>
      </c>
      <c r="T140" s="47">
        <v>2</v>
      </c>
      <c r="U140" s="32">
        <f>'REPRO SEPTIEMBRE'!N143</f>
        <v>9379.36</v>
      </c>
      <c r="V140" s="33">
        <v>0</v>
      </c>
      <c r="W140" s="32">
        <v>0</v>
      </c>
      <c r="X140" s="33">
        <v>0</v>
      </c>
      <c r="Y140" s="32">
        <v>0</v>
      </c>
      <c r="Z140" s="33">
        <v>0</v>
      </c>
      <c r="AA140" s="32">
        <v>0</v>
      </c>
      <c r="AB140" s="39">
        <v>0</v>
      </c>
      <c r="AC140" s="32">
        <v>0</v>
      </c>
      <c r="AD140" s="32">
        <v>0</v>
      </c>
      <c r="AE140" s="32">
        <v>0</v>
      </c>
      <c r="AF140" s="32">
        <f t="shared" si="33"/>
        <v>42240</v>
      </c>
      <c r="AG140" s="32">
        <f t="shared" si="34"/>
        <v>3520</v>
      </c>
      <c r="AH140" s="32">
        <v>0</v>
      </c>
      <c r="AI140" s="32">
        <v>0</v>
      </c>
      <c r="AJ140" s="32">
        <v>0</v>
      </c>
      <c r="AK140" s="34">
        <f t="shared" si="35"/>
        <v>12899.36</v>
      </c>
    </row>
    <row r="141" spans="2:37" s="6" customFormat="1" ht="15" customHeight="1" x14ac:dyDescent="0.25">
      <c r="B141" s="30">
        <v>122</v>
      </c>
      <c r="C141" s="435"/>
      <c r="D141" s="44" t="s">
        <v>131</v>
      </c>
      <c r="E141" s="45">
        <v>71.400000000000006</v>
      </c>
      <c r="F141" s="47">
        <v>1</v>
      </c>
      <c r="G141" s="32">
        <f>'REPRO SEPTIEMBRE'!G144</f>
        <v>0</v>
      </c>
      <c r="H141" s="47">
        <v>1</v>
      </c>
      <c r="I141" s="32">
        <f>'REPRO SEPTIEMBRE'!H144</f>
        <v>0</v>
      </c>
      <c r="J141" s="47">
        <v>1</v>
      </c>
      <c r="K141" s="32">
        <f>'REPRO SEPTIEMBRE'!I144</f>
        <v>0</v>
      </c>
      <c r="L141" s="47">
        <v>1</v>
      </c>
      <c r="M141" s="38">
        <f>'REPRO SEPTIEMBRE'!J144</f>
        <v>0</v>
      </c>
      <c r="N141" s="47">
        <v>1</v>
      </c>
      <c r="O141" s="32">
        <f>'REPRO SEPTIEMBRE'!K144</f>
        <v>0</v>
      </c>
      <c r="P141" s="47">
        <v>1</v>
      </c>
      <c r="Q141" s="32">
        <f>'REPRO SEPTIEMBRE'!L144</f>
        <v>0</v>
      </c>
      <c r="R141" s="47">
        <v>1</v>
      </c>
      <c r="S141" s="32">
        <f>'REPRO SEPTIEMBRE'!M144</f>
        <v>0</v>
      </c>
      <c r="T141" s="47">
        <v>1</v>
      </c>
      <c r="U141" s="32">
        <f>'REPRO SEPTIEMBRE'!N144</f>
        <v>3213.0000000000005</v>
      </c>
      <c r="V141" s="33">
        <v>0</v>
      </c>
      <c r="W141" s="32">
        <v>0</v>
      </c>
      <c r="X141" s="33">
        <v>0</v>
      </c>
      <c r="Y141" s="32">
        <v>0</v>
      </c>
      <c r="Z141" s="33">
        <v>0</v>
      </c>
      <c r="AA141" s="32">
        <v>0</v>
      </c>
      <c r="AB141" s="39">
        <v>0</v>
      </c>
      <c r="AC141" s="32">
        <v>0</v>
      </c>
      <c r="AD141" s="32">
        <v>0</v>
      </c>
      <c r="AE141" s="32">
        <v>0</v>
      </c>
      <c r="AF141" s="32">
        <f t="shared" si="33"/>
        <v>21120</v>
      </c>
      <c r="AG141" s="32">
        <f t="shared" si="34"/>
        <v>1760</v>
      </c>
      <c r="AH141" s="32">
        <v>0</v>
      </c>
      <c r="AI141" s="32">
        <v>0</v>
      </c>
      <c r="AJ141" s="32">
        <v>0</v>
      </c>
      <c r="AK141" s="34">
        <f t="shared" si="35"/>
        <v>4973</v>
      </c>
    </row>
    <row r="142" spans="2:37" s="6" customFormat="1" ht="15" customHeight="1" x14ac:dyDescent="0.25">
      <c r="B142" s="30">
        <v>123</v>
      </c>
      <c r="C142" s="435"/>
      <c r="D142" s="44" t="s">
        <v>62</v>
      </c>
      <c r="E142" s="45">
        <v>75.64</v>
      </c>
      <c r="F142" s="47">
        <v>1</v>
      </c>
      <c r="G142" s="32">
        <f>'REPRO SEPTIEMBRE'!G145</f>
        <v>0</v>
      </c>
      <c r="H142" s="47">
        <v>1</v>
      </c>
      <c r="I142" s="32">
        <f>'REPRO SEPTIEMBRE'!H145</f>
        <v>0</v>
      </c>
      <c r="J142" s="47">
        <v>1</v>
      </c>
      <c r="K142" s="32">
        <f>'REPRO SEPTIEMBRE'!I145</f>
        <v>0</v>
      </c>
      <c r="L142" s="47">
        <v>1</v>
      </c>
      <c r="M142" s="38">
        <f>'REPRO SEPTIEMBRE'!J145</f>
        <v>0</v>
      </c>
      <c r="N142" s="47">
        <v>1</v>
      </c>
      <c r="O142" s="32">
        <f>'REPRO SEPTIEMBRE'!K145</f>
        <v>0</v>
      </c>
      <c r="P142" s="47">
        <v>1</v>
      </c>
      <c r="Q142" s="32">
        <f>'REPRO SEPTIEMBRE'!L145</f>
        <v>0</v>
      </c>
      <c r="R142" s="47">
        <v>1</v>
      </c>
      <c r="S142" s="32">
        <f>'REPRO SEPTIEMBRE'!M145</f>
        <v>0</v>
      </c>
      <c r="T142" s="47">
        <v>1</v>
      </c>
      <c r="U142" s="32">
        <f>'REPRO SEPTIEMBRE'!N145</f>
        <v>3403.8</v>
      </c>
      <c r="V142" s="33">
        <v>0</v>
      </c>
      <c r="W142" s="32">
        <v>0</v>
      </c>
      <c r="X142" s="33">
        <v>0</v>
      </c>
      <c r="Y142" s="32">
        <v>0</v>
      </c>
      <c r="Z142" s="33">
        <v>0</v>
      </c>
      <c r="AA142" s="32">
        <v>0</v>
      </c>
      <c r="AB142" s="39">
        <v>0</v>
      </c>
      <c r="AC142" s="32">
        <v>0</v>
      </c>
      <c r="AD142" s="32">
        <v>0</v>
      </c>
      <c r="AE142" s="32">
        <v>0</v>
      </c>
      <c r="AF142" s="32">
        <f t="shared" si="33"/>
        <v>21120</v>
      </c>
      <c r="AG142" s="32">
        <f t="shared" si="34"/>
        <v>1760</v>
      </c>
      <c r="AH142" s="32">
        <v>0</v>
      </c>
      <c r="AI142" s="32">
        <v>0</v>
      </c>
      <c r="AJ142" s="32">
        <v>0</v>
      </c>
      <c r="AK142" s="34">
        <f t="shared" si="35"/>
        <v>5163.8</v>
      </c>
    </row>
    <row r="143" spans="2:37" s="6" customFormat="1" ht="15" customHeight="1" x14ac:dyDescent="0.25">
      <c r="B143" s="36">
        <v>124</v>
      </c>
      <c r="C143" s="435"/>
      <c r="D143" s="282" t="s">
        <v>54</v>
      </c>
      <c r="E143" s="283">
        <v>71.400000000000006</v>
      </c>
      <c r="F143" s="50">
        <v>2</v>
      </c>
      <c r="G143" s="32">
        <f>'REPRO SEPTIEMBRE'!G146</f>
        <v>0</v>
      </c>
      <c r="H143" s="50">
        <v>2</v>
      </c>
      <c r="I143" s="32">
        <f>'REPRO SEPTIEMBRE'!H146</f>
        <v>0</v>
      </c>
      <c r="J143" s="50">
        <v>2</v>
      </c>
      <c r="K143" s="32">
        <f>'REPRO SEPTIEMBRE'!I146</f>
        <v>0</v>
      </c>
      <c r="L143" s="50">
        <v>2</v>
      </c>
      <c r="M143" s="38">
        <f>'REPRO SEPTIEMBRE'!J146</f>
        <v>0</v>
      </c>
      <c r="N143" s="50">
        <v>2</v>
      </c>
      <c r="O143" s="32">
        <f>'REPRO SEPTIEMBRE'!K146</f>
        <v>0</v>
      </c>
      <c r="P143" s="50">
        <v>2</v>
      </c>
      <c r="Q143" s="32">
        <f>'REPRO SEPTIEMBRE'!L146</f>
        <v>0</v>
      </c>
      <c r="R143" s="50">
        <v>2</v>
      </c>
      <c r="S143" s="32">
        <f>'REPRO SEPTIEMBRE'!M146</f>
        <v>0</v>
      </c>
      <c r="T143" s="50">
        <v>2</v>
      </c>
      <c r="U143" s="32">
        <f>'REPRO SEPTIEMBRE'!N146</f>
        <v>8853.6</v>
      </c>
      <c r="V143" s="33">
        <v>0</v>
      </c>
      <c r="W143" s="32">
        <v>0</v>
      </c>
      <c r="X143" s="33">
        <v>0</v>
      </c>
      <c r="Y143" s="32">
        <v>0</v>
      </c>
      <c r="Z143" s="33">
        <v>0</v>
      </c>
      <c r="AA143" s="32">
        <v>0</v>
      </c>
      <c r="AB143" s="39">
        <v>0</v>
      </c>
      <c r="AC143" s="32">
        <v>0</v>
      </c>
      <c r="AD143" s="32">
        <v>0</v>
      </c>
      <c r="AE143" s="32">
        <v>0</v>
      </c>
      <c r="AF143" s="32">
        <f t="shared" si="33"/>
        <v>42240</v>
      </c>
      <c r="AG143" s="32">
        <f t="shared" si="34"/>
        <v>3520</v>
      </c>
      <c r="AH143" s="32">
        <v>0</v>
      </c>
      <c r="AI143" s="32">
        <v>0</v>
      </c>
      <c r="AJ143" s="32">
        <v>0</v>
      </c>
      <c r="AK143" s="34">
        <f t="shared" si="35"/>
        <v>12373.6</v>
      </c>
    </row>
    <row r="144" spans="2:37" s="6" customFormat="1" ht="15" customHeight="1" x14ac:dyDescent="0.25">
      <c r="B144" s="36">
        <v>125</v>
      </c>
      <c r="C144" s="435"/>
      <c r="D144" s="282" t="s">
        <v>44</v>
      </c>
      <c r="E144" s="283">
        <v>72.540000000000006</v>
      </c>
      <c r="F144" s="50">
        <v>1</v>
      </c>
      <c r="G144" s="32">
        <f>'REPRO SEPTIEMBRE'!G147</f>
        <v>0</v>
      </c>
      <c r="H144" s="50">
        <v>1</v>
      </c>
      <c r="I144" s="32">
        <f>'REPRO SEPTIEMBRE'!H147</f>
        <v>0</v>
      </c>
      <c r="J144" s="50">
        <v>1</v>
      </c>
      <c r="K144" s="32">
        <f>'REPRO SEPTIEMBRE'!I147</f>
        <v>0</v>
      </c>
      <c r="L144" s="50">
        <v>1</v>
      </c>
      <c r="M144" s="38">
        <f>'REPRO SEPTIEMBRE'!J147</f>
        <v>0</v>
      </c>
      <c r="N144" s="50">
        <v>1</v>
      </c>
      <c r="O144" s="32">
        <f>'REPRO SEPTIEMBRE'!K147</f>
        <v>0</v>
      </c>
      <c r="P144" s="50">
        <v>1</v>
      </c>
      <c r="Q144" s="32">
        <f>'REPRO SEPTIEMBRE'!L147</f>
        <v>0</v>
      </c>
      <c r="R144" s="50">
        <v>1</v>
      </c>
      <c r="S144" s="32">
        <f>'REPRO SEPTIEMBRE'!M147</f>
        <v>0</v>
      </c>
      <c r="T144" s="50">
        <v>1</v>
      </c>
      <c r="U144" s="32">
        <f>'REPRO SEPTIEMBRE'!N147</f>
        <v>2248.7400000000002</v>
      </c>
      <c r="V144" s="33">
        <v>0</v>
      </c>
      <c r="W144" s="32">
        <v>0</v>
      </c>
      <c r="X144" s="33">
        <v>0</v>
      </c>
      <c r="Y144" s="32">
        <v>0</v>
      </c>
      <c r="Z144" s="33">
        <v>0</v>
      </c>
      <c r="AA144" s="32">
        <v>0</v>
      </c>
      <c r="AB144" s="39">
        <v>0</v>
      </c>
      <c r="AC144" s="32">
        <v>0</v>
      </c>
      <c r="AD144" s="32">
        <v>0</v>
      </c>
      <c r="AE144" s="32">
        <v>0</v>
      </c>
      <c r="AF144" s="32">
        <f t="shared" si="33"/>
        <v>21120</v>
      </c>
      <c r="AG144" s="32">
        <f t="shared" si="34"/>
        <v>1760</v>
      </c>
      <c r="AH144" s="32">
        <v>0</v>
      </c>
      <c r="AI144" s="32">
        <v>0</v>
      </c>
      <c r="AJ144" s="32">
        <v>0</v>
      </c>
      <c r="AK144" s="34">
        <f t="shared" si="35"/>
        <v>4008.7400000000002</v>
      </c>
    </row>
    <row r="145" spans="2:37" s="6" customFormat="1" ht="15" customHeight="1" x14ac:dyDescent="0.25">
      <c r="B145" s="30">
        <v>126</v>
      </c>
      <c r="C145" s="435"/>
      <c r="D145" s="282" t="s">
        <v>46</v>
      </c>
      <c r="E145" s="283">
        <v>73.59</v>
      </c>
      <c r="F145" s="50">
        <v>2</v>
      </c>
      <c r="G145" s="32">
        <f>'REPRO SEPTIEMBRE'!G148</f>
        <v>0</v>
      </c>
      <c r="H145" s="50">
        <v>2</v>
      </c>
      <c r="I145" s="32">
        <f>'REPRO SEPTIEMBRE'!H148</f>
        <v>0</v>
      </c>
      <c r="J145" s="50">
        <v>2</v>
      </c>
      <c r="K145" s="32">
        <f>'REPRO SEPTIEMBRE'!I148</f>
        <v>0</v>
      </c>
      <c r="L145" s="50">
        <v>2</v>
      </c>
      <c r="M145" s="38">
        <f>'REPRO SEPTIEMBRE'!J148</f>
        <v>0</v>
      </c>
      <c r="N145" s="50">
        <v>2</v>
      </c>
      <c r="O145" s="32">
        <f>'REPRO SEPTIEMBRE'!K148</f>
        <v>0</v>
      </c>
      <c r="P145" s="50">
        <v>2</v>
      </c>
      <c r="Q145" s="32">
        <f>'REPRO SEPTIEMBRE'!L148</f>
        <v>0</v>
      </c>
      <c r="R145" s="50">
        <v>2</v>
      </c>
      <c r="S145" s="32">
        <f>'REPRO SEPTIEMBRE'!M148</f>
        <v>0</v>
      </c>
      <c r="T145" s="50">
        <v>2</v>
      </c>
      <c r="U145" s="32">
        <f>'REPRO SEPTIEMBRE'!N148</f>
        <v>4562.58</v>
      </c>
      <c r="V145" s="33">
        <v>0</v>
      </c>
      <c r="W145" s="32">
        <v>0</v>
      </c>
      <c r="X145" s="33">
        <v>0</v>
      </c>
      <c r="Y145" s="32">
        <v>0</v>
      </c>
      <c r="Z145" s="33">
        <v>0</v>
      </c>
      <c r="AA145" s="32">
        <v>0</v>
      </c>
      <c r="AB145" s="39">
        <v>0</v>
      </c>
      <c r="AC145" s="32">
        <v>0</v>
      </c>
      <c r="AD145" s="32">
        <v>0</v>
      </c>
      <c r="AE145" s="32">
        <v>0</v>
      </c>
      <c r="AF145" s="32">
        <f t="shared" si="33"/>
        <v>42240</v>
      </c>
      <c r="AG145" s="32">
        <f t="shared" si="34"/>
        <v>3520</v>
      </c>
      <c r="AH145" s="32">
        <v>0</v>
      </c>
      <c r="AI145" s="32">
        <v>0</v>
      </c>
      <c r="AJ145" s="32">
        <v>0</v>
      </c>
      <c r="AK145" s="34">
        <f t="shared" si="35"/>
        <v>8082.58</v>
      </c>
    </row>
    <row r="146" spans="2:37" s="6" customFormat="1" ht="15" customHeight="1" x14ac:dyDescent="0.25">
      <c r="B146" s="30">
        <v>127</v>
      </c>
      <c r="C146" s="435"/>
      <c r="D146" s="282" t="s">
        <v>47</v>
      </c>
      <c r="E146" s="283">
        <v>74.63</v>
      </c>
      <c r="F146" s="50">
        <v>2</v>
      </c>
      <c r="G146" s="32">
        <f>'REPRO SEPTIEMBRE'!G149</f>
        <v>0</v>
      </c>
      <c r="H146" s="50">
        <v>2</v>
      </c>
      <c r="I146" s="32">
        <f>'REPRO SEPTIEMBRE'!H149</f>
        <v>0</v>
      </c>
      <c r="J146" s="50">
        <v>2</v>
      </c>
      <c r="K146" s="32">
        <f>'REPRO SEPTIEMBRE'!I149</f>
        <v>0</v>
      </c>
      <c r="L146" s="50">
        <v>2</v>
      </c>
      <c r="M146" s="38">
        <f>'REPRO SEPTIEMBRE'!J149</f>
        <v>0</v>
      </c>
      <c r="N146" s="50">
        <v>2</v>
      </c>
      <c r="O146" s="32">
        <f>'REPRO SEPTIEMBRE'!K149</f>
        <v>0</v>
      </c>
      <c r="P146" s="50">
        <v>2</v>
      </c>
      <c r="Q146" s="32">
        <f>'REPRO SEPTIEMBRE'!L149</f>
        <v>0</v>
      </c>
      <c r="R146" s="50">
        <v>2</v>
      </c>
      <c r="S146" s="32">
        <f>'REPRO SEPTIEMBRE'!M149</f>
        <v>0</v>
      </c>
      <c r="T146" s="50">
        <v>2</v>
      </c>
      <c r="U146" s="32">
        <f>'REPRO SEPTIEMBRE'!N149</f>
        <v>4627.0599999999995</v>
      </c>
      <c r="V146" s="33">
        <v>0</v>
      </c>
      <c r="W146" s="32">
        <v>0</v>
      </c>
      <c r="X146" s="33">
        <v>0</v>
      </c>
      <c r="Y146" s="32">
        <v>0</v>
      </c>
      <c r="Z146" s="33">
        <v>0</v>
      </c>
      <c r="AA146" s="32">
        <v>0</v>
      </c>
      <c r="AB146" s="39">
        <v>0</v>
      </c>
      <c r="AC146" s="32">
        <v>0</v>
      </c>
      <c r="AD146" s="32">
        <v>0</v>
      </c>
      <c r="AE146" s="32">
        <v>0</v>
      </c>
      <c r="AF146" s="32">
        <f t="shared" si="33"/>
        <v>42240</v>
      </c>
      <c r="AG146" s="32">
        <f t="shared" si="34"/>
        <v>3520</v>
      </c>
      <c r="AH146" s="32">
        <v>0</v>
      </c>
      <c r="AI146" s="32">
        <v>0</v>
      </c>
      <c r="AJ146" s="32">
        <v>0</v>
      </c>
      <c r="AK146" s="34">
        <f t="shared" si="35"/>
        <v>8147.0599999999995</v>
      </c>
    </row>
    <row r="147" spans="2:37" s="6" customFormat="1" ht="15" customHeight="1" x14ac:dyDescent="0.25">
      <c r="B147" s="36">
        <v>128</v>
      </c>
      <c r="C147" s="435"/>
      <c r="D147" s="282" t="s">
        <v>35</v>
      </c>
      <c r="E147" s="283">
        <v>71.400000000000006</v>
      </c>
      <c r="F147" s="50">
        <v>2</v>
      </c>
      <c r="G147" s="32">
        <f>'REPRO SEPTIEMBRE'!G150</f>
        <v>0</v>
      </c>
      <c r="H147" s="50">
        <v>2</v>
      </c>
      <c r="I147" s="32">
        <f>'REPRO SEPTIEMBRE'!H150</f>
        <v>0</v>
      </c>
      <c r="J147" s="50">
        <v>2</v>
      </c>
      <c r="K147" s="32">
        <f>'REPRO SEPTIEMBRE'!I150</f>
        <v>0</v>
      </c>
      <c r="L147" s="50">
        <v>2</v>
      </c>
      <c r="M147" s="38">
        <f>'REPRO SEPTIEMBRE'!J150</f>
        <v>0</v>
      </c>
      <c r="N147" s="50">
        <v>2</v>
      </c>
      <c r="O147" s="32">
        <f>'REPRO SEPTIEMBRE'!K150</f>
        <v>0</v>
      </c>
      <c r="P147" s="50">
        <v>2</v>
      </c>
      <c r="Q147" s="32">
        <f>'REPRO SEPTIEMBRE'!L150</f>
        <v>0</v>
      </c>
      <c r="R147" s="50">
        <v>2</v>
      </c>
      <c r="S147" s="32">
        <f>'REPRO SEPTIEMBRE'!M150</f>
        <v>0</v>
      </c>
      <c r="T147" s="50">
        <v>2</v>
      </c>
      <c r="U147" s="32">
        <f>'REPRO SEPTIEMBRE'!N150</f>
        <v>4426.8</v>
      </c>
      <c r="V147" s="33">
        <v>0</v>
      </c>
      <c r="W147" s="32">
        <v>0</v>
      </c>
      <c r="X147" s="33">
        <v>0</v>
      </c>
      <c r="Y147" s="32">
        <v>0</v>
      </c>
      <c r="Z147" s="33">
        <v>0</v>
      </c>
      <c r="AA147" s="32">
        <v>0</v>
      </c>
      <c r="AB147" s="39">
        <v>0</v>
      </c>
      <c r="AC147" s="32">
        <v>0</v>
      </c>
      <c r="AD147" s="32">
        <v>0</v>
      </c>
      <c r="AE147" s="32">
        <v>0</v>
      </c>
      <c r="AF147" s="32">
        <f t="shared" si="33"/>
        <v>42240</v>
      </c>
      <c r="AG147" s="32">
        <f t="shared" si="34"/>
        <v>3520</v>
      </c>
      <c r="AH147" s="32">
        <v>0</v>
      </c>
      <c r="AI147" s="32">
        <v>0</v>
      </c>
      <c r="AJ147" s="32">
        <v>0</v>
      </c>
      <c r="AK147" s="34">
        <f t="shared" si="35"/>
        <v>7946.8</v>
      </c>
    </row>
    <row r="148" spans="2:37" s="6" customFormat="1" ht="15" customHeight="1" x14ac:dyDescent="0.25">
      <c r="B148" s="36">
        <v>129</v>
      </c>
      <c r="C148" s="435"/>
      <c r="D148" s="282" t="s">
        <v>35</v>
      </c>
      <c r="E148" s="283">
        <v>71.400000000000006</v>
      </c>
      <c r="F148" s="50">
        <v>1</v>
      </c>
      <c r="G148" s="32">
        <f>'REPRO SEPTIEMBRE'!G151</f>
        <v>0</v>
      </c>
      <c r="H148" s="50">
        <v>1</v>
      </c>
      <c r="I148" s="32">
        <f>'REPRO SEPTIEMBRE'!H151</f>
        <v>0</v>
      </c>
      <c r="J148" s="50">
        <v>1</v>
      </c>
      <c r="K148" s="32">
        <f>'REPRO SEPTIEMBRE'!I151</f>
        <v>0</v>
      </c>
      <c r="L148" s="50">
        <v>1</v>
      </c>
      <c r="M148" s="38">
        <f>'REPRO SEPTIEMBRE'!J151</f>
        <v>0</v>
      </c>
      <c r="N148" s="50">
        <v>1</v>
      </c>
      <c r="O148" s="32">
        <f>'REPRO SEPTIEMBRE'!K151</f>
        <v>0</v>
      </c>
      <c r="P148" s="50">
        <v>1</v>
      </c>
      <c r="Q148" s="32">
        <f>'REPRO SEPTIEMBRE'!L151</f>
        <v>0</v>
      </c>
      <c r="R148" s="50">
        <v>1</v>
      </c>
      <c r="S148" s="32">
        <f>'REPRO SEPTIEMBRE'!M151</f>
        <v>0</v>
      </c>
      <c r="T148" s="50">
        <v>1</v>
      </c>
      <c r="U148" s="32">
        <f>'REPRO SEPTIEMBRE'!N151</f>
        <v>0</v>
      </c>
      <c r="V148" s="33">
        <v>0</v>
      </c>
      <c r="W148" s="32">
        <v>0</v>
      </c>
      <c r="X148" s="33">
        <v>0</v>
      </c>
      <c r="Y148" s="32">
        <v>0</v>
      </c>
      <c r="Z148" s="33">
        <v>0</v>
      </c>
      <c r="AA148" s="32">
        <v>0</v>
      </c>
      <c r="AB148" s="39">
        <v>0</v>
      </c>
      <c r="AC148" s="32">
        <v>0</v>
      </c>
      <c r="AD148" s="32">
        <v>0</v>
      </c>
      <c r="AE148" s="32">
        <v>0</v>
      </c>
      <c r="AF148" s="32">
        <f t="shared" si="33"/>
        <v>21120</v>
      </c>
      <c r="AG148" s="32">
        <f t="shared" si="34"/>
        <v>1760</v>
      </c>
      <c r="AH148" s="32">
        <v>0</v>
      </c>
      <c r="AI148" s="32">
        <v>0</v>
      </c>
      <c r="AJ148" s="32">
        <v>0</v>
      </c>
      <c r="AK148" s="34">
        <f t="shared" si="35"/>
        <v>1760</v>
      </c>
    </row>
    <row r="149" spans="2:37" s="6" customFormat="1" ht="15" customHeight="1" x14ac:dyDescent="0.25">
      <c r="B149" s="30">
        <v>130</v>
      </c>
      <c r="C149" s="435"/>
      <c r="D149" s="282" t="s">
        <v>39</v>
      </c>
      <c r="E149" s="283">
        <v>78.25</v>
      </c>
      <c r="F149" s="50">
        <v>5</v>
      </c>
      <c r="G149" s="32">
        <f>'REPRO SEPTIEMBRE'!G152</f>
        <v>0</v>
      </c>
      <c r="H149" s="50">
        <v>5</v>
      </c>
      <c r="I149" s="32">
        <f>'REPRO SEPTIEMBRE'!H152</f>
        <v>0</v>
      </c>
      <c r="J149" s="50">
        <v>5</v>
      </c>
      <c r="K149" s="32">
        <f>'REPRO SEPTIEMBRE'!I152</f>
        <v>0</v>
      </c>
      <c r="L149" s="50">
        <v>5</v>
      </c>
      <c r="M149" s="38">
        <f>'REPRO SEPTIEMBRE'!J152</f>
        <v>0</v>
      </c>
      <c r="N149" s="50">
        <v>5</v>
      </c>
      <c r="O149" s="32">
        <f>'REPRO SEPTIEMBRE'!K152</f>
        <v>0</v>
      </c>
      <c r="P149" s="50">
        <v>5</v>
      </c>
      <c r="Q149" s="32">
        <f>'REPRO SEPTIEMBRE'!L152</f>
        <v>0</v>
      </c>
      <c r="R149" s="50">
        <v>5</v>
      </c>
      <c r="S149" s="32">
        <f>'REPRO SEPTIEMBRE'!M152</f>
        <v>0</v>
      </c>
      <c r="T149" s="50">
        <v>5</v>
      </c>
      <c r="U149" s="32">
        <f>'REPRO SEPTIEMBRE'!N152</f>
        <v>12128.75</v>
      </c>
      <c r="V149" s="33">
        <v>0</v>
      </c>
      <c r="W149" s="32">
        <v>0</v>
      </c>
      <c r="X149" s="33">
        <v>0</v>
      </c>
      <c r="Y149" s="32">
        <v>0</v>
      </c>
      <c r="Z149" s="33">
        <v>0</v>
      </c>
      <c r="AA149" s="32">
        <v>0</v>
      </c>
      <c r="AB149" s="39">
        <v>0</v>
      </c>
      <c r="AC149" s="32">
        <v>0</v>
      </c>
      <c r="AD149" s="32">
        <v>0</v>
      </c>
      <c r="AE149" s="32">
        <v>0</v>
      </c>
      <c r="AF149" s="32">
        <f t="shared" si="33"/>
        <v>105600</v>
      </c>
      <c r="AG149" s="32">
        <f t="shared" si="34"/>
        <v>8800</v>
      </c>
      <c r="AH149" s="32">
        <v>0</v>
      </c>
      <c r="AI149" s="32">
        <v>0</v>
      </c>
      <c r="AJ149" s="32">
        <v>0</v>
      </c>
      <c r="AK149" s="34">
        <f t="shared" si="35"/>
        <v>20928.75</v>
      </c>
    </row>
    <row r="150" spans="2:37" s="6" customFormat="1" ht="15" customHeight="1" x14ac:dyDescent="0.25">
      <c r="B150" s="30">
        <v>131</v>
      </c>
      <c r="C150" s="435"/>
      <c r="D150" s="282" t="s">
        <v>32</v>
      </c>
      <c r="E150" s="283">
        <v>71.400000000000006</v>
      </c>
      <c r="F150" s="50">
        <v>12</v>
      </c>
      <c r="G150" s="32">
        <f>'REPRO SEPTIEMBRE'!G153</f>
        <v>0</v>
      </c>
      <c r="H150" s="50">
        <v>12</v>
      </c>
      <c r="I150" s="32">
        <f>'REPRO SEPTIEMBRE'!H153</f>
        <v>0</v>
      </c>
      <c r="J150" s="50">
        <v>12</v>
      </c>
      <c r="K150" s="32">
        <f>'REPRO SEPTIEMBRE'!I153</f>
        <v>0</v>
      </c>
      <c r="L150" s="50">
        <v>12</v>
      </c>
      <c r="M150" s="38">
        <f>'REPRO SEPTIEMBRE'!J153</f>
        <v>0</v>
      </c>
      <c r="N150" s="50">
        <v>12</v>
      </c>
      <c r="O150" s="32">
        <f>'REPRO SEPTIEMBRE'!K153</f>
        <v>0</v>
      </c>
      <c r="P150" s="50">
        <v>12</v>
      </c>
      <c r="Q150" s="32">
        <f>'REPRO SEPTIEMBRE'!L153</f>
        <v>0</v>
      </c>
      <c r="R150" s="50">
        <v>12</v>
      </c>
      <c r="S150" s="32">
        <f>'REPRO SEPTIEMBRE'!M153</f>
        <v>0</v>
      </c>
      <c r="T150" s="50">
        <v>12</v>
      </c>
      <c r="U150" s="32">
        <f>'REPRO SEPTIEMBRE'!N153</f>
        <v>26560.800000000003</v>
      </c>
      <c r="V150" s="33">
        <v>0</v>
      </c>
      <c r="W150" s="32">
        <v>0</v>
      </c>
      <c r="X150" s="33">
        <v>0</v>
      </c>
      <c r="Y150" s="32">
        <v>0</v>
      </c>
      <c r="Z150" s="33">
        <v>0</v>
      </c>
      <c r="AA150" s="32">
        <v>0</v>
      </c>
      <c r="AB150" s="39">
        <v>0</v>
      </c>
      <c r="AC150" s="32">
        <v>0</v>
      </c>
      <c r="AD150" s="32">
        <v>0</v>
      </c>
      <c r="AE150" s="32">
        <v>0</v>
      </c>
      <c r="AF150" s="32">
        <f t="shared" si="33"/>
        <v>253440</v>
      </c>
      <c r="AG150" s="32">
        <f t="shared" si="34"/>
        <v>21120</v>
      </c>
      <c r="AH150" s="32">
        <v>0</v>
      </c>
      <c r="AI150" s="32">
        <v>0</v>
      </c>
      <c r="AJ150" s="32">
        <v>0</v>
      </c>
      <c r="AK150" s="34">
        <f t="shared" si="35"/>
        <v>47680.800000000003</v>
      </c>
    </row>
    <row r="151" spans="2:37" s="6" customFormat="1" ht="15" customHeight="1" x14ac:dyDescent="0.25">
      <c r="B151" s="36">
        <v>132</v>
      </c>
      <c r="C151" s="435"/>
      <c r="D151" s="282" t="s">
        <v>32</v>
      </c>
      <c r="E151" s="283">
        <v>71.400000000000006</v>
      </c>
      <c r="F151" s="50">
        <v>1</v>
      </c>
      <c r="G151" s="32">
        <f>'REPRO SEPTIEMBRE'!G154</f>
        <v>0</v>
      </c>
      <c r="H151" s="50">
        <v>1</v>
      </c>
      <c r="I151" s="32">
        <f>'REPRO SEPTIEMBRE'!H154</f>
        <v>0</v>
      </c>
      <c r="J151" s="50">
        <v>1</v>
      </c>
      <c r="K151" s="32">
        <f>'REPRO SEPTIEMBRE'!I154</f>
        <v>0</v>
      </c>
      <c r="L151" s="50">
        <v>1</v>
      </c>
      <c r="M151" s="38">
        <f>'REPRO SEPTIEMBRE'!J154</f>
        <v>0</v>
      </c>
      <c r="N151" s="50">
        <v>1</v>
      </c>
      <c r="O151" s="32">
        <f>'REPRO SEPTIEMBRE'!K154</f>
        <v>0</v>
      </c>
      <c r="P151" s="50">
        <v>1</v>
      </c>
      <c r="Q151" s="32">
        <f>'REPRO SEPTIEMBRE'!L154</f>
        <v>0</v>
      </c>
      <c r="R151" s="50">
        <v>1</v>
      </c>
      <c r="S151" s="32">
        <f>'REPRO SEPTIEMBRE'!M154</f>
        <v>0</v>
      </c>
      <c r="T151" s="50">
        <v>1</v>
      </c>
      <c r="U151" s="32">
        <f>'REPRO SEPTIEMBRE'!N154</f>
        <v>0</v>
      </c>
      <c r="V151" s="33">
        <v>0</v>
      </c>
      <c r="W151" s="32">
        <v>0</v>
      </c>
      <c r="X151" s="33">
        <v>0</v>
      </c>
      <c r="Y151" s="32">
        <v>0</v>
      </c>
      <c r="Z151" s="33">
        <v>0</v>
      </c>
      <c r="AA151" s="32">
        <v>0</v>
      </c>
      <c r="AB151" s="39">
        <v>0</v>
      </c>
      <c r="AC151" s="32">
        <v>0</v>
      </c>
      <c r="AD151" s="32">
        <v>0</v>
      </c>
      <c r="AE151" s="32">
        <v>0</v>
      </c>
      <c r="AF151" s="32">
        <f t="shared" si="33"/>
        <v>21120</v>
      </c>
      <c r="AG151" s="32">
        <f t="shared" si="34"/>
        <v>1760</v>
      </c>
      <c r="AH151" s="32">
        <v>0</v>
      </c>
      <c r="AI151" s="32">
        <v>0</v>
      </c>
      <c r="AJ151" s="32">
        <v>0</v>
      </c>
      <c r="AK151" s="34">
        <f t="shared" si="35"/>
        <v>1760</v>
      </c>
    </row>
    <row r="152" spans="2:37" s="6" customFormat="1" ht="15" customHeight="1" x14ac:dyDescent="0.25">
      <c r="B152" s="36">
        <v>133</v>
      </c>
      <c r="C152" s="435"/>
      <c r="D152" s="282" t="s">
        <v>54</v>
      </c>
      <c r="E152" s="283">
        <v>71.400000000000006</v>
      </c>
      <c r="F152" s="50">
        <v>6</v>
      </c>
      <c r="G152" s="32">
        <f>'REPRO SEPTIEMBRE'!G155</f>
        <v>0</v>
      </c>
      <c r="H152" s="50">
        <v>6</v>
      </c>
      <c r="I152" s="32">
        <f>'REPRO SEPTIEMBRE'!H155</f>
        <v>0</v>
      </c>
      <c r="J152" s="50">
        <v>6</v>
      </c>
      <c r="K152" s="32">
        <f>'REPRO SEPTIEMBRE'!I155</f>
        <v>0</v>
      </c>
      <c r="L152" s="50">
        <v>6</v>
      </c>
      <c r="M152" s="38">
        <f>'REPRO SEPTIEMBRE'!J155</f>
        <v>0</v>
      </c>
      <c r="N152" s="50">
        <v>6</v>
      </c>
      <c r="O152" s="32">
        <f>'REPRO SEPTIEMBRE'!K155</f>
        <v>0</v>
      </c>
      <c r="P152" s="50">
        <v>6</v>
      </c>
      <c r="Q152" s="32">
        <f>'REPRO SEPTIEMBRE'!L155</f>
        <v>0</v>
      </c>
      <c r="R152" s="50">
        <v>6</v>
      </c>
      <c r="S152" s="32">
        <f>'REPRO SEPTIEMBRE'!M155</f>
        <v>0</v>
      </c>
      <c r="T152" s="50">
        <v>6</v>
      </c>
      <c r="U152" s="32">
        <f>'REPRO SEPTIEMBRE'!N155</f>
        <v>0</v>
      </c>
      <c r="V152" s="33">
        <v>0</v>
      </c>
      <c r="W152" s="32">
        <v>0</v>
      </c>
      <c r="X152" s="33">
        <v>0</v>
      </c>
      <c r="Y152" s="32">
        <v>0</v>
      </c>
      <c r="Z152" s="33">
        <v>0</v>
      </c>
      <c r="AA152" s="32">
        <v>0</v>
      </c>
      <c r="AB152" s="39">
        <v>0</v>
      </c>
      <c r="AC152" s="32">
        <v>0</v>
      </c>
      <c r="AD152" s="32">
        <v>0</v>
      </c>
      <c r="AE152" s="32">
        <v>0</v>
      </c>
      <c r="AF152" s="32">
        <f t="shared" si="33"/>
        <v>126720</v>
      </c>
      <c r="AG152" s="32">
        <f t="shared" si="34"/>
        <v>10560</v>
      </c>
      <c r="AH152" s="32">
        <v>0</v>
      </c>
      <c r="AI152" s="32">
        <v>0</v>
      </c>
      <c r="AJ152" s="32">
        <v>0</v>
      </c>
      <c r="AK152" s="34">
        <f t="shared" si="35"/>
        <v>10560</v>
      </c>
    </row>
    <row r="153" spans="2:37" s="6" customFormat="1" ht="15" customHeight="1" x14ac:dyDescent="0.25">
      <c r="B153" s="30">
        <v>134</v>
      </c>
      <c r="C153" s="435"/>
      <c r="D153" s="282" t="s">
        <v>54</v>
      </c>
      <c r="E153" s="283">
        <v>71.400000000000006</v>
      </c>
      <c r="F153" s="50">
        <v>118</v>
      </c>
      <c r="G153" s="32">
        <f>'REPRO SEPTIEMBRE'!G156</f>
        <v>0</v>
      </c>
      <c r="H153" s="50">
        <v>118</v>
      </c>
      <c r="I153" s="32">
        <f>'REPRO SEPTIEMBRE'!H156</f>
        <v>0</v>
      </c>
      <c r="J153" s="50">
        <v>118</v>
      </c>
      <c r="K153" s="32">
        <f>'REPRO SEPTIEMBRE'!I156</f>
        <v>0</v>
      </c>
      <c r="L153" s="50">
        <v>118</v>
      </c>
      <c r="M153" s="38">
        <f>'REPRO SEPTIEMBRE'!J156</f>
        <v>0</v>
      </c>
      <c r="N153" s="50">
        <v>118</v>
      </c>
      <c r="O153" s="32">
        <f>'REPRO SEPTIEMBRE'!K156</f>
        <v>0</v>
      </c>
      <c r="P153" s="50">
        <v>118</v>
      </c>
      <c r="Q153" s="32">
        <f>'REPRO SEPTIEMBRE'!L156</f>
        <v>0</v>
      </c>
      <c r="R153" s="50">
        <v>118</v>
      </c>
      <c r="S153" s="32">
        <f>'REPRO SEPTIEMBRE'!M156</f>
        <v>0</v>
      </c>
      <c r="T153" s="50">
        <v>118</v>
      </c>
      <c r="U153" s="32">
        <f>'REPRO SEPTIEMBRE'!N156</f>
        <v>261181.2</v>
      </c>
      <c r="V153" s="33">
        <v>0</v>
      </c>
      <c r="W153" s="32">
        <v>0</v>
      </c>
      <c r="X153" s="33">
        <v>0</v>
      </c>
      <c r="Y153" s="32">
        <v>0</v>
      </c>
      <c r="Z153" s="33">
        <v>0</v>
      </c>
      <c r="AA153" s="32">
        <v>0</v>
      </c>
      <c r="AB153" s="39">
        <v>0</v>
      </c>
      <c r="AC153" s="32">
        <v>0</v>
      </c>
      <c r="AD153" s="32">
        <v>0</v>
      </c>
      <c r="AE153" s="32">
        <v>0</v>
      </c>
      <c r="AF153" s="32">
        <f t="shared" si="33"/>
        <v>2492160</v>
      </c>
      <c r="AG153" s="32">
        <f t="shared" si="34"/>
        <v>207680</v>
      </c>
      <c r="AH153" s="32">
        <v>0</v>
      </c>
      <c r="AI153" s="32">
        <v>0</v>
      </c>
      <c r="AJ153" s="32">
        <v>0</v>
      </c>
      <c r="AK153" s="34">
        <f t="shared" si="35"/>
        <v>468861.2</v>
      </c>
    </row>
    <row r="154" spans="2:37" s="6" customFormat="1" ht="15" customHeight="1" x14ac:dyDescent="0.25">
      <c r="B154" s="30">
        <v>135</v>
      </c>
      <c r="C154" s="435"/>
      <c r="D154" s="44" t="s">
        <v>35</v>
      </c>
      <c r="E154" s="45">
        <v>71.400000000000006</v>
      </c>
      <c r="F154" s="47">
        <v>5</v>
      </c>
      <c r="G154" s="32">
        <f>'REPRO SEPTIEMBRE'!G157</f>
        <v>11067</v>
      </c>
      <c r="H154" s="47">
        <v>5</v>
      </c>
      <c r="I154" s="32">
        <f>'REPRO SEPTIEMBRE'!H157</f>
        <v>9996</v>
      </c>
      <c r="J154" s="47">
        <v>5</v>
      </c>
      <c r="K154" s="32">
        <f>'REPRO SEPTIEMBRE'!I157</f>
        <v>11067</v>
      </c>
      <c r="L154" s="47">
        <v>5</v>
      </c>
      <c r="M154" s="38">
        <f>'REPRO SEPTIEMBRE'!J157</f>
        <v>10710</v>
      </c>
      <c r="N154" s="47">
        <v>5</v>
      </c>
      <c r="O154" s="32">
        <f>'REPRO SEPTIEMBRE'!K157</f>
        <v>11067</v>
      </c>
      <c r="P154" s="47">
        <v>5</v>
      </c>
      <c r="Q154" s="32">
        <f>'REPRO SEPTIEMBRE'!L157</f>
        <v>10710</v>
      </c>
      <c r="R154" s="47">
        <v>5</v>
      </c>
      <c r="S154" s="32">
        <f>'REPRO SEPTIEMBRE'!M157</f>
        <v>11067</v>
      </c>
      <c r="T154" s="47">
        <v>5</v>
      </c>
      <c r="U154" s="32">
        <f>'REPRO SEPTIEMBRE'!N157</f>
        <v>0</v>
      </c>
      <c r="V154" s="33">
        <v>0</v>
      </c>
      <c r="W154" s="32">
        <v>0</v>
      </c>
      <c r="X154" s="33">
        <v>0</v>
      </c>
      <c r="Y154" s="32">
        <v>0</v>
      </c>
      <c r="Z154" s="33">
        <v>0</v>
      </c>
      <c r="AA154" s="32">
        <v>0</v>
      </c>
      <c r="AB154" s="39">
        <v>0</v>
      </c>
      <c r="AC154" s="32">
        <v>0</v>
      </c>
      <c r="AD154" s="32">
        <v>0</v>
      </c>
      <c r="AE154" s="32">
        <v>0</v>
      </c>
      <c r="AF154" s="32">
        <f t="shared" si="33"/>
        <v>105600</v>
      </c>
      <c r="AG154" s="32">
        <f t="shared" si="34"/>
        <v>8800</v>
      </c>
      <c r="AH154" s="32">
        <v>0</v>
      </c>
      <c r="AI154" s="32">
        <v>0</v>
      </c>
      <c r="AJ154" s="32">
        <v>0</v>
      </c>
      <c r="AK154" s="34">
        <f t="shared" si="35"/>
        <v>84484</v>
      </c>
    </row>
    <row r="155" spans="2:37" s="6" customFormat="1" ht="15" customHeight="1" x14ac:dyDescent="0.25">
      <c r="B155" s="36">
        <v>136</v>
      </c>
      <c r="C155" s="435"/>
      <c r="D155" s="44" t="s">
        <v>35</v>
      </c>
      <c r="E155" s="45">
        <v>71.400000000000006</v>
      </c>
      <c r="F155" s="47">
        <v>1</v>
      </c>
      <c r="G155" s="32">
        <f>'REPRO SEPTIEMBRE'!G158</f>
        <v>2213.4</v>
      </c>
      <c r="H155" s="47">
        <v>1</v>
      </c>
      <c r="I155" s="32">
        <f>'REPRO SEPTIEMBRE'!H158</f>
        <v>0</v>
      </c>
      <c r="J155" s="47">
        <v>1</v>
      </c>
      <c r="K155" s="32">
        <f>'REPRO SEPTIEMBRE'!I158</f>
        <v>0</v>
      </c>
      <c r="L155" s="47">
        <v>1</v>
      </c>
      <c r="M155" s="38">
        <f>'REPRO SEPTIEMBRE'!J158</f>
        <v>0</v>
      </c>
      <c r="N155" s="47">
        <v>1</v>
      </c>
      <c r="O155" s="32">
        <f>'REPRO SEPTIEMBRE'!K158</f>
        <v>0</v>
      </c>
      <c r="P155" s="47">
        <v>1</v>
      </c>
      <c r="Q155" s="32">
        <f>'REPRO SEPTIEMBRE'!L158</f>
        <v>0</v>
      </c>
      <c r="R155" s="47">
        <v>1</v>
      </c>
      <c r="S155" s="32">
        <f>'REPRO SEPTIEMBRE'!M158</f>
        <v>0</v>
      </c>
      <c r="T155" s="47">
        <v>1</v>
      </c>
      <c r="U155" s="32">
        <f>'REPRO SEPTIEMBRE'!N158</f>
        <v>0</v>
      </c>
      <c r="V155" s="33">
        <v>0</v>
      </c>
      <c r="W155" s="32">
        <v>0</v>
      </c>
      <c r="X155" s="33">
        <v>0</v>
      </c>
      <c r="Y155" s="32">
        <v>0</v>
      </c>
      <c r="Z155" s="33">
        <v>0</v>
      </c>
      <c r="AA155" s="32">
        <v>0</v>
      </c>
      <c r="AB155" s="39">
        <v>0</v>
      </c>
      <c r="AC155" s="32">
        <v>0</v>
      </c>
      <c r="AD155" s="32">
        <v>0</v>
      </c>
      <c r="AE155" s="32">
        <v>0</v>
      </c>
      <c r="AF155" s="32">
        <f t="shared" si="33"/>
        <v>21120</v>
      </c>
      <c r="AG155" s="32">
        <f t="shared" si="34"/>
        <v>1760</v>
      </c>
      <c r="AH155" s="32">
        <v>0</v>
      </c>
      <c r="AI155" s="32">
        <v>0</v>
      </c>
      <c r="AJ155" s="32">
        <v>0</v>
      </c>
      <c r="AK155" s="34">
        <f t="shared" si="35"/>
        <v>3973.4</v>
      </c>
    </row>
    <row r="156" spans="2:37" s="6" customFormat="1" ht="15" customHeight="1" x14ac:dyDescent="0.25">
      <c r="B156" s="36">
        <v>137</v>
      </c>
      <c r="C156" s="435"/>
      <c r="D156" s="44" t="s">
        <v>38</v>
      </c>
      <c r="E156" s="45">
        <v>71.400000000000006</v>
      </c>
      <c r="F156" s="47">
        <v>1</v>
      </c>
      <c r="G156" s="32">
        <f>'REPRO SEPTIEMBRE'!G159</f>
        <v>2213.4</v>
      </c>
      <c r="H156" s="47">
        <v>1</v>
      </c>
      <c r="I156" s="32">
        <f>'REPRO SEPTIEMBRE'!H159</f>
        <v>1999.2000000000003</v>
      </c>
      <c r="J156" s="47">
        <v>1</v>
      </c>
      <c r="K156" s="32">
        <f>'REPRO SEPTIEMBRE'!I159</f>
        <v>2213.4</v>
      </c>
      <c r="L156" s="47">
        <v>1</v>
      </c>
      <c r="M156" s="38">
        <f>'REPRO SEPTIEMBRE'!J159</f>
        <v>2142</v>
      </c>
      <c r="N156" s="47">
        <v>1</v>
      </c>
      <c r="O156" s="32">
        <f>'REPRO SEPTIEMBRE'!K159</f>
        <v>2213.4</v>
      </c>
      <c r="P156" s="47">
        <v>1</v>
      </c>
      <c r="Q156" s="32">
        <f>'REPRO SEPTIEMBRE'!L159</f>
        <v>2142</v>
      </c>
      <c r="R156" s="47">
        <v>1</v>
      </c>
      <c r="S156" s="32">
        <f>'REPRO SEPTIEMBRE'!M159</f>
        <v>2213.4</v>
      </c>
      <c r="T156" s="47">
        <v>1</v>
      </c>
      <c r="U156" s="32">
        <f>'REPRO SEPTIEMBRE'!N159</f>
        <v>0</v>
      </c>
      <c r="V156" s="33">
        <v>0</v>
      </c>
      <c r="W156" s="32">
        <v>0</v>
      </c>
      <c r="X156" s="33">
        <v>0</v>
      </c>
      <c r="Y156" s="32">
        <v>0</v>
      </c>
      <c r="Z156" s="33">
        <v>0</v>
      </c>
      <c r="AA156" s="32">
        <v>0</v>
      </c>
      <c r="AB156" s="39">
        <v>0</v>
      </c>
      <c r="AC156" s="32">
        <v>0</v>
      </c>
      <c r="AD156" s="32">
        <v>0</v>
      </c>
      <c r="AE156" s="32">
        <v>0</v>
      </c>
      <c r="AF156" s="32">
        <f t="shared" si="33"/>
        <v>21120</v>
      </c>
      <c r="AG156" s="32">
        <f t="shared" si="34"/>
        <v>1760</v>
      </c>
      <c r="AH156" s="32">
        <v>0</v>
      </c>
      <c r="AI156" s="32">
        <v>0</v>
      </c>
      <c r="AJ156" s="32">
        <v>0</v>
      </c>
      <c r="AK156" s="34">
        <f t="shared" si="35"/>
        <v>16896.8</v>
      </c>
    </row>
    <row r="157" spans="2:37" s="6" customFormat="1" ht="15" customHeight="1" x14ac:dyDescent="0.25">
      <c r="B157" s="30">
        <v>138</v>
      </c>
      <c r="C157" s="435"/>
      <c r="D157" s="44" t="s">
        <v>39</v>
      </c>
      <c r="E157" s="45">
        <v>78.25</v>
      </c>
      <c r="F157" s="47">
        <v>1</v>
      </c>
      <c r="G157" s="32">
        <f>'REPRO SEPTIEMBRE'!G160</f>
        <v>2425.75</v>
      </c>
      <c r="H157" s="47">
        <v>1</v>
      </c>
      <c r="I157" s="32">
        <f>'REPRO SEPTIEMBRE'!H160</f>
        <v>2191</v>
      </c>
      <c r="J157" s="47">
        <v>1</v>
      </c>
      <c r="K157" s="32">
        <f>'REPRO SEPTIEMBRE'!I160</f>
        <v>2425.75</v>
      </c>
      <c r="L157" s="47">
        <v>1</v>
      </c>
      <c r="M157" s="38">
        <f>'REPRO SEPTIEMBRE'!J160</f>
        <v>2347.5</v>
      </c>
      <c r="N157" s="47">
        <v>1</v>
      </c>
      <c r="O157" s="32">
        <f>'REPRO SEPTIEMBRE'!K160</f>
        <v>2425.75</v>
      </c>
      <c r="P157" s="47">
        <v>1</v>
      </c>
      <c r="Q157" s="32">
        <f>'REPRO SEPTIEMBRE'!L160</f>
        <v>2347.5</v>
      </c>
      <c r="R157" s="47">
        <v>1</v>
      </c>
      <c r="S157" s="32">
        <f>'REPRO SEPTIEMBRE'!M160</f>
        <v>2425.75</v>
      </c>
      <c r="T157" s="47">
        <v>1</v>
      </c>
      <c r="U157" s="32">
        <f>'REPRO SEPTIEMBRE'!N160</f>
        <v>0</v>
      </c>
      <c r="V157" s="33">
        <v>0</v>
      </c>
      <c r="W157" s="32">
        <v>0</v>
      </c>
      <c r="X157" s="33">
        <v>0</v>
      </c>
      <c r="Y157" s="32">
        <v>0</v>
      </c>
      <c r="Z157" s="33">
        <v>0</v>
      </c>
      <c r="AA157" s="32">
        <v>0</v>
      </c>
      <c r="AB157" s="39">
        <v>0</v>
      </c>
      <c r="AC157" s="32">
        <v>0</v>
      </c>
      <c r="AD157" s="32">
        <v>0</v>
      </c>
      <c r="AE157" s="32">
        <v>0</v>
      </c>
      <c r="AF157" s="32">
        <f t="shared" si="33"/>
        <v>21120</v>
      </c>
      <c r="AG157" s="32">
        <f t="shared" si="34"/>
        <v>1760</v>
      </c>
      <c r="AH157" s="32">
        <v>0</v>
      </c>
      <c r="AI157" s="32">
        <v>0</v>
      </c>
      <c r="AJ157" s="32">
        <v>0</v>
      </c>
      <c r="AK157" s="34">
        <f t="shared" si="35"/>
        <v>18349</v>
      </c>
    </row>
    <row r="158" spans="2:37" s="6" customFormat="1" ht="15" customHeight="1" x14ac:dyDescent="0.25">
      <c r="B158" s="30">
        <v>139</v>
      </c>
      <c r="C158" s="435"/>
      <c r="D158" s="44" t="s">
        <v>32</v>
      </c>
      <c r="E158" s="45">
        <v>71.400000000000006</v>
      </c>
      <c r="F158" s="47">
        <v>2</v>
      </c>
      <c r="G158" s="32">
        <f>'REPRO SEPTIEMBRE'!G161</f>
        <v>4426.8</v>
      </c>
      <c r="H158" s="47">
        <v>2</v>
      </c>
      <c r="I158" s="32">
        <f>'REPRO SEPTIEMBRE'!H161</f>
        <v>3998.4000000000005</v>
      </c>
      <c r="J158" s="47">
        <v>2</v>
      </c>
      <c r="K158" s="32">
        <f>'REPRO SEPTIEMBRE'!I161</f>
        <v>4426.8</v>
      </c>
      <c r="L158" s="47">
        <v>2</v>
      </c>
      <c r="M158" s="38">
        <f>'REPRO SEPTIEMBRE'!J161</f>
        <v>4284</v>
      </c>
      <c r="N158" s="47">
        <v>2</v>
      </c>
      <c r="O158" s="32">
        <f>'REPRO SEPTIEMBRE'!K161</f>
        <v>4426.8</v>
      </c>
      <c r="P158" s="47">
        <v>2</v>
      </c>
      <c r="Q158" s="32">
        <f>'REPRO SEPTIEMBRE'!L161</f>
        <v>4284</v>
      </c>
      <c r="R158" s="47">
        <v>2</v>
      </c>
      <c r="S158" s="32">
        <f>'REPRO SEPTIEMBRE'!M161</f>
        <v>4426.8</v>
      </c>
      <c r="T158" s="47">
        <v>2</v>
      </c>
      <c r="U158" s="32">
        <f>'REPRO SEPTIEMBRE'!N161</f>
        <v>0</v>
      </c>
      <c r="V158" s="33">
        <v>0</v>
      </c>
      <c r="W158" s="32">
        <v>0</v>
      </c>
      <c r="X158" s="33">
        <v>0</v>
      </c>
      <c r="Y158" s="32">
        <v>0</v>
      </c>
      <c r="Z158" s="33">
        <v>0</v>
      </c>
      <c r="AA158" s="32">
        <v>0</v>
      </c>
      <c r="AB158" s="39">
        <v>0</v>
      </c>
      <c r="AC158" s="32">
        <v>0</v>
      </c>
      <c r="AD158" s="32">
        <v>0</v>
      </c>
      <c r="AE158" s="32">
        <v>0</v>
      </c>
      <c r="AF158" s="32">
        <f t="shared" si="33"/>
        <v>42240</v>
      </c>
      <c r="AG158" s="32">
        <f t="shared" si="34"/>
        <v>3520</v>
      </c>
      <c r="AH158" s="32">
        <v>0</v>
      </c>
      <c r="AI158" s="32">
        <v>0</v>
      </c>
      <c r="AJ158" s="32">
        <v>0</v>
      </c>
      <c r="AK158" s="34">
        <f t="shared" si="35"/>
        <v>33793.599999999999</v>
      </c>
    </row>
    <row r="159" spans="2:37" s="6" customFormat="1" ht="15" customHeight="1" x14ac:dyDescent="0.25">
      <c r="B159" s="36">
        <v>140</v>
      </c>
      <c r="C159" s="435"/>
      <c r="D159" s="44" t="s">
        <v>54</v>
      </c>
      <c r="E159" s="45">
        <v>71.400000000000006</v>
      </c>
      <c r="F159" s="47">
        <f>3+12</f>
        <v>15</v>
      </c>
      <c r="G159" s="32">
        <f>'REPRO SEPTIEMBRE'!G162</f>
        <v>33201</v>
      </c>
      <c r="H159" s="47">
        <f>3+12</f>
        <v>15</v>
      </c>
      <c r="I159" s="32">
        <f>'REPRO SEPTIEMBRE'!H162</f>
        <v>29988</v>
      </c>
      <c r="J159" s="47">
        <f>3+12</f>
        <v>15</v>
      </c>
      <c r="K159" s="32">
        <f>'REPRO SEPTIEMBRE'!I162</f>
        <v>33201</v>
      </c>
      <c r="L159" s="47">
        <f>3+12</f>
        <v>15</v>
      </c>
      <c r="M159" s="38">
        <f>'REPRO SEPTIEMBRE'!J162</f>
        <v>32130</v>
      </c>
      <c r="N159" s="47">
        <f>3+12</f>
        <v>15</v>
      </c>
      <c r="O159" s="32">
        <f>'REPRO SEPTIEMBRE'!K162</f>
        <v>33201</v>
      </c>
      <c r="P159" s="47">
        <f>3+12</f>
        <v>15</v>
      </c>
      <c r="Q159" s="32">
        <f>'REPRO SEPTIEMBRE'!L162</f>
        <v>32130</v>
      </c>
      <c r="R159" s="47">
        <f>3+12</f>
        <v>15</v>
      </c>
      <c r="S159" s="32">
        <f>'REPRO SEPTIEMBRE'!M162</f>
        <v>33201</v>
      </c>
      <c r="T159" s="47">
        <f>3+12</f>
        <v>15</v>
      </c>
      <c r="U159" s="32">
        <f>'REPRO SEPTIEMBRE'!N162</f>
        <v>0</v>
      </c>
      <c r="V159" s="33">
        <v>0</v>
      </c>
      <c r="W159" s="32">
        <v>0</v>
      </c>
      <c r="X159" s="33">
        <v>0</v>
      </c>
      <c r="Y159" s="32">
        <v>0</v>
      </c>
      <c r="Z159" s="33">
        <v>0</v>
      </c>
      <c r="AA159" s="32">
        <v>0</v>
      </c>
      <c r="AB159" s="39">
        <v>0</v>
      </c>
      <c r="AC159" s="32">
        <v>0</v>
      </c>
      <c r="AD159" s="32">
        <v>0</v>
      </c>
      <c r="AE159" s="32">
        <v>0</v>
      </c>
      <c r="AF159" s="32">
        <f t="shared" si="33"/>
        <v>316800</v>
      </c>
      <c r="AG159" s="32">
        <f t="shared" si="34"/>
        <v>26400</v>
      </c>
      <c r="AH159" s="32">
        <v>0</v>
      </c>
      <c r="AI159" s="32">
        <v>0</v>
      </c>
      <c r="AJ159" s="32">
        <v>0</v>
      </c>
      <c r="AK159" s="34">
        <f t="shared" si="35"/>
        <v>253452</v>
      </c>
    </row>
    <row r="160" spans="2:37" s="6" customFormat="1" ht="15" customHeight="1" x14ac:dyDescent="0.25">
      <c r="B160" s="36">
        <v>141</v>
      </c>
      <c r="C160" s="435"/>
      <c r="D160" s="44" t="s">
        <v>54</v>
      </c>
      <c r="E160" s="45">
        <v>71.400000000000006</v>
      </c>
      <c r="F160" s="47">
        <f>3+12</f>
        <v>15</v>
      </c>
      <c r="G160" s="32">
        <f>'REPRO SEPTIEMBRE'!G163</f>
        <v>0</v>
      </c>
      <c r="H160" s="47">
        <f>3+12</f>
        <v>15</v>
      </c>
      <c r="I160" s="32">
        <f>'REPRO SEPTIEMBRE'!H163</f>
        <v>0</v>
      </c>
      <c r="J160" s="47">
        <f>3+12</f>
        <v>15</v>
      </c>
      <c r="K160" s="32">
        <f>'REPRO SEPTIEMBRE'!I163</f>
        <v>0</v>
      </c>
      <c r="L160" s="47">
        <f>3+12</f>
        <v>15</v>
      </c>
      <c r="M160" s="38">
        <f>'REPRO SEPTIEMBRE'!J163</f>
        <v>0</v>
      </c>
      <c r="N160" s="47">
        <f>3+12</f>
        <v>15</v>
      </c>
      <c r="O160" s="32">
        <f>'REPRO SEPTIEMBRE'!K163</f>
        <v>0</v>
      </c>
      <c r="P160" s="47">
        <f>3+12</f>
        <v>15</v>
      </c>
      <c r="Q160" s="32">
        <f>'REPRO SEPTIEMBRE'!L163</f>
        <v>0</v>
      </c>
      <c r="R160" s="47">
        <f>3+12</f>
        <v>15</v>
      </c>
      <c r="S160" s="32">
        <f>'REPRO SEPTIEMBRE'!M163</f>
        <v>0</v>
      </c>
      <c r="T160" s="47">
        <f>3+12</f>
        <v>15</v>
      </c>
      <c r="U160" s="32">
        <f>'REPRO SEPTIEMBRE'!N163</f>
        <v>33201</v>
      </c>
      <c r="V160" s="33">
        <v>0</v>
      </c>
      <c r="W160" s="32">
        <v>0</v>
      </c>
      <c r="X160" s="33">
        <v>0</v>
      </c>
      <c r="Y160" s="32">
        <v>0</v>
      </c>
      <c r="Z160" s="33">
        <v>0</v>
      </c>
      <c r="AA160" s="32">
        <v>0</v>
      </c>
      <c r="AB160" s="39">
        <v>0</v>
      </c>
      <c r="AC160" s="32">
        <v>0</v>
      </c>
      <c r="AD160" s="32">
        <v>0</v>
      </c>
      <c r="AE160" s="32">
        <v>0</v>
      </c>
      <c r="AF160" s="32">
        <f t="shared" si="33"/>
        <v>316800</v>
      </c>
      <c r="AG160" s="32">
        <f t="shared" si="34"/>
        <v>26400</v>
      </c>
      <c r="AH160" s="32">
        <v>0</v>
      </c>
      <c r="AI160" s="32">
        <v>0</v>
      </c>
      <c r="AJ160" s="32">
        <v>0</v>
      </c>
      <c r="AK160" s="34">
        <f t="shared" si="35"/>
        <v>59601</v>
      </c>
    </row>
    <row r="161" spans="2:37" s="6" customFormat="1" ht="15" customHeight="1" x14ac:dyDescent="0.25">
      <c r="B161" s="30">
        <v>142</v>
      </c>
      <c r="C161" s="435"/>
      <c r="D161" s="44" t="s">
        <v>35</v>
      </c>
      <c r="E161" s="45">
        <v>71.400000000000006</v>
      </c>
      <c r="F161" s="47">
        <v>4</v>
      </c>
      <c r="G161" s="32">
        <f>'REPRO SEPTIEMBRE'!G164</f>
        <v>0</v>
      </c>
      <c r="H161" s="47">
        <v>4</v>
      </c>
      <c r="I161" s="32">
        <f>'REPRO SEPTIEMBRE'!H164</f>
        <v>0</v>
      </c>
      <c r="J161" s="47">
        <v>4</v>
      </c>
      <c r="K161" s="32">
        <f>'REPRO SEPTIEMBRE'!I164</f>
        <v>0</v>
      </c>
      <c r="L161" s="47">
        <v>4</v>
      </c>
      <c r="M161" s="38">
        <f>'REPRO SEPTIEMBRE'!J164</f>
        <v>0</v>
      </c>
      <c r="N161" s="47">
        <v>4</v>
      </c>
      <c r="O161" s="32">
        <f>'REPRO SEPTIEMBRE'!K164</f>
        <v>0</v>
      </c>
      <c r="P161" s="47">
        <v>4</v>
      </c>
      <c r="Q161" s="32">
        <f>'REPRO SEPTIEMBRE'!L164</f>
        <v>0</v>
      </c>
      <c r="R161" s="47">
        <v>4</v>
      </c>
      <c r="S161" s="32">
        <f>'REPRO SEPTIEMBRE'!M164</f>
        <v>0</v>
      </c>
      <c r="T161" s="47">
        <v>4</v>
      </c>
      <c r="U161" s="32">
        <f>'REPRO SEPTIEMBRE'!N164</f>
        <v>8853.6</v>
      </c>
      <c r="V161" s="33">
        <v>0</v>
      </c>
      <c r="W161" s="32">
        <v>0</v>
      </c>
      <c r="X161" s="33">
        <v>0</v>
      </c>
      <c r="Y161" s="32">
        <v>0</v>
      </c>
      <c r="Z161" s="33">
        <v>0</v>
      </c>
      <c r="AA161" s="32">
        <v>0</v>
      </c>
      <c r="AB161" s="39">
        <v>0</v>
      </c>
      <c r="AC161" s="32">
        <v>0</v>
      </c>
      <c r="AD161" s="32">
        <v>0</v>
      </c>
      <c r="AE161" s="32">
        <v>0</v>
      </c>
      <c r="AF161" s="32">
        <f t="shared" ref="AF161:AF286" si="36">+AG161*12</f>
        <v>84480</v>
      </c>
      <c r="AG161" s="32">
        <f t="shared" ref="AG161:AG286" si="37">1760*T161</f>
        <v>7040</v>
      </c>
      <c r="AH161" s="32">
        <v>0</v>
      </c>
      <c r="AI161" s="32">
        <v>0</v>
      </c>
      <c r="AJ161" s="32">
        <v>0</v>
      </c>
      <c r="AK161" s="34">
        <f t="shared" ref="AK161:AK286" si="38">+G161+I161+K161+M161+O161+Q161+S161+U161+W161+Y161+AA161+AC161+AE161+AG161</f>
        <v>15893.6</v>
      </c>
    </row>
    <row r="162" spans="2:37" s="6" customFormat="1" ht="15" customHeight="1" x14ac:dyDescent="0.25">
      <c r="B162" s="30">
        <v>143</v>
      </c>
      <c r="C162" s="435"/>
      <c r="D162" s="44" t="s">
        <v>35</v>
      </c>
      <c r="E162" s="45">
        <v>71.400000000000006</v>
      </c>
      <c r="F162" s="47">
        <v>1</v>
      </c>
      <c r="G162" s="32">
        <f>'REPRO SEPTIEMBRE'!G165</f>
        <v>0</v>
      </c>
      <c r="H162" s="47">
        <v>1</v>
      </c>
      <c r="I162" s="32">
        <f>'REPRO SEPTIEMBRE'!H165</f>
        <v>0</v>
      </c>
      <c r="J162" s="47">
        <v>1</v>
      </c>
      <c r="K162" s="32">
        <f>'REPRO SEPTIEMBRE'!I165</f>
        <v>0</v>
      </c>
      <c r="L162" s="47">
        <v>1</v>
      </c>
      <c r="M162" s="38">
        <f>'REPRO SEPTIEMBRE'!J165</f>
        <v>0</v>
      </c>
      <c r="N162" s="47">
        <v>1</v>
      </c>
      <c r="O162" s="32">
        <f>'REPRO SEPTIEMBRE'!K165</f>
        <v>0</v>
      </c>
      <c r="P162" s="47">
        <v>1</v>
      </c>
      <c r="Q162" s="32">
        <f>'REPRO SEPTIEMBRE'!L165</f>
        <v>0</v>
      </c>
      <c r="R162" s="47">
        <v>1</v>
      </c>
      <c r="S162" s="32">
        <f>'REPRO SEPTIEMBRE'!M165</f>
        <v>0</v>
      </c>
      <c r="T162" s="47">
        <v>1</v>
      </c>
      <c r="U162" s="32">
        <f>'REPRO SEPTIEMBRE'!N165</f>
        <v>0</v>
      </c>
      <c r="V162" s="33">
        <v>0</v>
      </c>
      <c r="W162" s="32">
        <v>0</v>
      </c>
      <c r="X162" s="33">
        <v>0</v>
      </c>
      <c r="Y162" s="32">
        <v>0</v>
      </c>
      <c r="Z162" s="33">
        <v>0</v>
      </c>
      <c r="AA162" s="32">
        <v>0</v>
      </c>
      <c r="AB162" s="39">
        <v>0</v>
      </c>
      <c r="AC162" s="32">
        <v>0</v>
      </c>
      <c r="AD162" s="32">
        <v>0</v>
      </c>
      <c r="AE162" s="32">
        <v>0</v>
      </c>
      <c r="AF162" s="32">
        <f t="shared" si="36"/>
        <v>21120</v>
      </c>
      <c r="AG162" s="32">
        <f t="shared" si="37"/>
        <v>1760</v>
      </c>
      <c r="AH162" s="32">
        <v>0</v>
      </c>
      <c r="AI162" s="32">
        <v>0</v>
      </c>
      <c r="AJ162" s="32">
        <v>0</v>
      </c>
      <c r="AK162" s="34">
        <f t="shared" si="38"/>
        <v>1760</v>
      </c>
    </row>
    <row r="163" spans="2:37" s="6" customFormat="1" ht="15" customHeight="1" x14ac:dyDescent="0.25">
      <c r="B163" s="36">
        <v>144</v>
      </c>
      <c r="C163" s="435"/>
      <c r="D163" s="44" t="s">
        <v>38</v>
      </c>
      <c r="E163" s="45">
        <v>71.400000000000006</v>
      </c>
      <c r="F163" s="47">
        <v>1</v>
      </c>
      <c r="G163" s="32">
        <f>'REPRO SEPTIEMBRE'!G166</f>
        <v>0</v>
      </c>
      <c r="H163" s="47">
        <v>1</v>
      </c>
      <c r="I163" s="32">
        <f>'REPRO SEPTIEMBRE'!H166</f>
        <v>0</v>
      </c>
      <c r="J163" s="47">
        <v>1</v>
      </c>
      <c r="K163" s="32">
        <f>'REPRO SEPTIEMBRE'!I166</f>
        <v>0</v>
      </c>
      <c r="L163" s="47">
        <v>1</v>
      </c>
      <c r="M163" s="38">
        <f>'REPRO SEPTIEMBRE'!J166</f>
        <v>0</v>
      </c>
      <c r="N163" s="47">
        <v>1</v>
      </c>
      <c r="O163" s="32">
        <f>'REPRO SEPTIEMBRE'!K166</f>
        <v>0</v>
      </c>
      <c r="P163" s="47">
        <v>1</v>
      </c>
      <c r="Q163" s="32">
        <f>'REPRO SEPTIEMBRE'!L166</f>
        <v>0</v>
      </c>
      <c r="R163" s="47">
        <v>1</v>
      </c>
      <c r="S163" s="32">
        <f>'REPRO SEPTIEMBRE'!M166</f>
        <v>0</v>
      </c>
      <c r="T163" s="47">
        <v>1</v>
      </c>
      <c r="U163" s="32">
        <f>'REPRO SEPTIEMBRE'!N166</f>
        <v>2213.4</v>
      </c>
      <c r="V163" s="33">
        <v>0</v>
      </c>
      <c r="W163" s="32">
        <v>0</v>
      </c>
      <c r="X163" s="33">
        <v>0</v>
      </c>
      <c r="Y163" s="32">
        <v>0</v>
      </c>
      <c r="Z163" s="33">
        <v>0</v>
      </c>
      <c r="AA163" s="32">
        <v>0</v>
      </c>
      <c r="AB163" s="39">
        <v>0</v>
      </c>
      <c r="AC163" s="32">
        <v>0</v>
      </c>
      <c r="AD163" s="32">
        <v>0</v>
      </c>
      <c r="AE163" s="32">
        <v>0</v>
      </c>
      <c r="AF163" s="32">
        <f t="shared" si="36"/>
        <v>21120</v>
      </c>
      <c r="AG163" s="32">
        <f t="shared" si="37"/>
        <v>1760</v>
      </c>
      <c r="AH163" s="32">
        <v>0</v>
      </c>
      <c r="AI163" s="32">
        <v>0</v>
      </c>
      <c r="AJ163" s="32">
        <v>0</v>
      </c>
      <c r="AK163" s="34">
        <f t="shared" si="38"/>
        <v>3973.4</v>
      </c>
    </row>
    <row r="164" spans="2:37" s="6" customFormat="1" ht="15" customHeight="1" x14ac:dyDescent="0.25">
      <c r="B164" s="36">
        <v>145</v>
      </c>
      <c r="C164" s="435"/>
      <c r="D164" s="44" t="s">
        <v>39</v>
      </c>
      <c r="E164" s="45">
        <v>78.25</v>
      </c>
      <c r="F164" s="47">
        <v>1</v>
      </c>
      <c r="G164" s="32">
        <f>'REPRO SEPTIEMBRE'!G167</f>
        <v>0</v>
      </c>
      <c r="H164" s="47">
        <v>1</v>
      </c>
      <c r="I164" s="32">
        <f>'REPRO SEPTIEMBRE'!H167</f>
        <v>0</v>
      </c>
      <c r="J164" s="47">
        <v>1</v>
      </c>
      <c r="K164" s="32">
        <f>'REPRO SEPTIEMBRE'!I167</f>
        <v>0</v>
      </c>
      <c r="L164" s="47">
        <v>1</v>
      </c>
      <c r="M164" s="38">
        <f>'REPRO SEPTIEMBRE'!J167</f>
        <v>0</v>
      </c>
      <c r="N164" s="47">
        <v>1</v>
      </c>
      <c r="O164" s="32">
        <f>'REPRO SEPTIEMBRE'!K167</f>
        <v>0</v>
      </c>
      <c r="P164" s="47">
        <v>1</v>
      </c>
      <c r="Q164" s="32">
        <f>'REPRO SEPTIEMBRE'!L167</f>
        <v>0</v>
      </c>
      <c r="R164" s="47">
        <v>1</v>
      </c>
      <c r="S164" s="32">
        <f>'REPRO SEPTIEMBRE'!M167</f>
        <v>0</v>
      </c>
      <c r="T164" s="47">
        <v>1</v>
      </c>
      <c r="U164" s="32">
        <f>'REPRO SEPTIEMBRE'!N167</f>
        <v>2425.75</v>
      </c>
      <c r="V164" s="33">
        <v>0</v>
      </c>
      <c r="W164" s="32">
        <v>0</v>
      </c>
      <c r="X164" s="33">
        <v>0</v>
      </c>
      <c r="Y164" s="32">
        <v>0</v>
      </c>
      <c r="Z164" s="33">
        <v>0</v>
      </c>
      <c r="AA164" s="32">
        <v>0</v>
      </c>
      <c r="AB164" s="39">
        <v>0</v>
      </c>
      <c r="AC164" s="32">
        <v>0</v>
      </c>
      <c r="AD164" s="32">
        <v>0</v>
      </c>
      <c r="AE164" s="32">
        <v>0</v>
      </c>
      <c r="AF164" s="32">
        <f t="shared" si="36"/>
        <v>21120</v>
      </c>
      <c r="AG164" s="32">
        <f t="shared" si="37"/>
        <v>1760</v>
      </c>
      <c r="AH164" s="32">
        <v>0</v>
      </c>
      <c r="AI164" s="32">
        <v>0</v>
      </c>
      <c r="AJ164" s="32">
        <v>0</v>
      </c>
      <c r="AK164" s="34">
        <f t="shared" si="38"/>
        <v>4185.75</v>
      </c>
    </row>
    <row r="165" spans="2:37" s="6" customFormat="1" ht="15" customHeight="1" x14ac:dyDescent="0.25">
      <c r="B165" s="30">
        <v>146</v>
      </c>
      <c r="C165" s="435"/>
      <c r="D165" s="44" t="s">
        <v>32</v>
      </c>
      <c r="E165" s="45">
        <v>71.400000000000006</v>
      </c>
      <c r="F165" s="47">
        <v>2</v>
      </c>
      <c r="G165" s="32">
        <f>'REPRO SEPTIEMBRE'!G168</f>
        <v>0</v>
      </c>
      <c r="H165" s="47">
        <v>2</v>
      </c>
      <c r="I165" s="32">
        <f>'REPRO SEPTIEMBRE'!H168</f>
        <v>0</v>
      </c>
      <c r="J165" s="47">
        <v>2</v>
      </c>
      <c r="K165" s="32">
        <f>'REPRO SEPTIEMBRE'!I168</f>
        <v>0</v>
      </c>
      <c r="L165" s="47">
        <v>2</v>
      </c>
      <c r="M165" s="38">
        <f>'REPRO SEPTIEMBRE'!J168</f>
        <v>0</v>
      </c>
      <c r="N165" s="47">
        <v>2</v>
      </c>
      <c r="O165" s="32">
        <f>'REPRO SEPTIEMBRE'!K168</f>
        <v>0</v>
      </c>
      <c r="P165" s="47">
        <v>2</v>
      </c>
      <c r="Q165" s="32">
        <f>'REPRO SEPTIEMBRE'!L168</f>
        <v>0</v>
      </c>
      <c r="R165" s="47">
        <v>2</v>
      </c>
      <c r="S165" s="32">
        <f>'REPRO SEPTIEMBRE'!M168</f>
        <v>0</v>
      </c>
      <c r="T165" s="47">
        <v>2</v>
      </c>
      <c r="U165" s="32">
        <f>'REPRO SEPTIEMBRE'!N168</f>
        <v>4426.8</v>
      </c>
      <c r="V165" s="33">
        <v>0</v>
      </c>
      <c r="W165" s="32">
        <v>0</v>
      </c>
      <c r="X165" s="33">
        <v>0</v>
      </c>
      <c r="Y165" s="32">
        <v>0</v>
      </c>
      <c r="Z165" s="33">
        <v>0</v>
      </c>
      <c r="AA165" s="32">
        <v>0</v>
      </c>
      <c r="AB165" s="39">
        <v>0</v>
      </c>
      <c r="AC165" s="32">
        <v>0</v>
      </c>
      <c r="AD165" s="32">
        <v>0</v>
      </c>
      <c r="AE165" s="32">
        <v>0</v>
      </c>
      <c r="AF165" s="32">
        <f t="shared" si="36"/>
        <v>42240</v>
      </c>
      <c r="AG165" s="32">
        <f t="shared" si="37"/>
        <v>3520</v>
      </c>
      <c r="AH165" s="32">
        <v>0</v>
      </c>
      <c r="AI165" s="32">
        <v>0</v>
      </c>
      <c r="AJ165" s="32">
        <v>0</v>
      </c>
      <c r="AK165" s="34">
        <f t="shared" si="38"/>
        <v>7946.8</v>
      </c>
    </row>
    <row r="166" spans="2:37" s="6" customFormat="1" ht="15" customHeight="1" x14ac:dyDescent="0.25">
      <c r="B166" s="30">
        <v>147</v>
      </c>
      <c r="C166" s="435"/>
      <c r="D166" s="44" t="s">
        <v>44</v>
      </c>
      <c r="E166" s="45">
        <v>72.540000000000006</v>
      </c>
      <c r="F166" s="47">
        <v>4</v>
      </c>
      <c r="G166" s="32">
        <f>'REPRO SEPTIEMBRE'!G169</f>
        <v>8994.9600000000009</v>
      </c>
      <c r="H166" s="47">
        <v>4</v>
      </c>
      <c r="I166" s="32">
        <f>'REPRO SEPTIEMBRE'!H169</f>
        <v>8124.4800000000005</v>
      </c>
      <c r="J166" s="47">
        <v>4</v>
      </c>
      <c r="K166" s="32">
        <f>'REPRO SEPTIEMBRE'!I169</f>
        <v>8994.9600000000009</v>
      </c>
      <c r="L166" s="47">
        <v>4</v>
      </c>
      <c r="M166" s="38">
        <f>'REPRO SEPTIEMBRE'!J169</f>
        <v>8704.8000000000011</v>
      </c>
      <c r="N166" s="47">
        <v>4</v>
      </c>
      <c r="O166" s="32">
        <f>'REPRO SEPTIEMBRE'!K169</f>
        <v>8994.9600000000009</v>
      </c>
      <c r="P166" s="47">
        <v>4</v>
      </c>
      <c r="Q166" s="32">
        <f>'REPRO SEPTIEMBRE'!L169</f>
        <v>8704.8000000000011</v>
      </c>
      <c r="R166" s="47">
        <v>4</v>
      </c>
      <c r="S166" s="32">
        <f>'REPRO SEPTIEMBRE'!M169</f>
        <v>8994.9600000000009</v>
      </c>
      <c r="T166" s="47">
        <v>4</v>
      </c>
      <c r="U166" s="32">
        <f>'REPRO SEPTIEMBRE'!N169</f>
        <v>0</v>
      </c>
      <c r="V166" s="33">
        <v>0</v>
      </c>
      <c r="W166" s="32">
        <v>0</v>
      </c>
      <c r="X166" s="33">
        <v>0</v>
      </c>
      <c r="Y166" s="32">
        <v>0</v>
      </c>
      <c r="Z166" s="33">
        <v>0</v>
      </c>
      <c r="AA166" s="32">
        <v>0</v>
      </c>
      <c r="AB166" s="39">
        <v>0</v>
      </c>
      <c r="AC166" s="32">
        <v>0</v>
      </c>
      <c r="AD166" s="32">
        <v>0</v>
      </c>
      <c r="AE166" s="32">
        <v>0</v>
      </c>
      <c r="AF166" s="32">
        <f t="shared" si="36"/>
        <v>84480</v>
      </c>
      <c r="AG166" s="32">
        <f t="shared" si="37"/>
        <v>7040</v>
      </c>
      <c r="AH166" s="32">
        <v>0</v>
      </c>
      <c r="AI166" s="32">
        <v>0</v>
      </c>
      <c r="AJ166" s="32">
        <v>0</v>
      </c>
      <c r="AK166" s="34">
        <f t="shared" si="38"/>
        <v>68553.920000000013</v>
      </c>
    </row>
    <row r="167" spans="2:37" s="6" customFormat="1" ht="15" customHeight="1" x14ac:dyDescent="0.25">
      <c r="B167" s="36">
        <v>148</v>
      </c>
      <c r="C167" s="435"/>
      <c r="D167" s="44" t="s">
        <v>48</v>
      </c>
      <c r="E167" s="45">
        <v>71.400000000000006</v>
      </c>
      <c r="F167" s="47">
        <v>1</v>
      </c>
      <c r="G167" s="32">
        <f>'REPRO SEPTIEMBRE'!G170</f>
        <v>2213.4</v>
      </c>
      <c r="H167" s="47">
        <v>1</v>
      </c>
      <c r="I167" s="32">
        <f>'REPRO SEPTIEMBRE'!H170</f>
        <v>1999.2000000000003</v>
      </c>
      <c r="J167" s="47">
        <v>1</v>
      </c>
      <c r="K167" s="32">
        <f>'REPRO SEPTIEMBRE'!I170</f>
        <v>2213.4</v>
      </c>
      <c r="L167" s="47">
        <v>1</v>
      </c>
      <c r="M167" s="38">
        <f>'REPRO SEPTIEMBRE'!J170</f>
        <v>2142</v>
      </c>
      <c r="N167" s="47">
        <v>1</v>
      </c>
      <c r="O167" s="32">
        <f>'REPRO SEPTIEMBRE'!K170</f>
        <v>2213.4</v>
      </c>
      <c r="P167" s="47">
        <v>1</v>
      </c>
      <c r="Q167" s="32">
        <f>'REPRO SEPTIEMBRE'!L170</f>
        <v>2142</v>
      </c>
      <c r="R167" s="47">
        <v>1</v>
      </c>
      <c r="S167" s="32">
        <f>'REPRO SEPTIEMBRE'!M170</f>
        <v>2213.4</v>
      </c>
      <c r="T167" s="47">
        <v>1</v>
      </c>
      <c r="U167" s="32">
        <f>'REPRO SEPTIEMBRE'!N170</f>
        <v>0</v>
      </c>
      <c r="V167" s="33">
        <v>0</v>
      </c>
      <c r="W167" s="32">
        <v>0</v>
      </c>
      <c r="X167" s="33">
        <v>0</v>
      </c>
      <c r="Y167" s="32">
        <v>0</v>
      </c>
      <c r="Z167" s="33">
        <v>0</v>
      </c>
      <c r="AA167" s="32">
        <v>0</v>
      </c>
      <c r="AB167" s="39">
        <v>0</v>
      </c>
      <c r="AC167" s="32">
        <v>0</v>
      </c>
      <c r="AD167" s="32">
        <v>0</v>
      </c>
      <c r="AE167" s="32">
        <v>0</v>
      </c>
      <c r="AF167" s="32">
        <f t="shared" si="36"/>
        <v>21120</v>
      </c>
      <c r="AG167" s="32">
        <f t="shared" si="37"/>
        <v>1760</v>
      </c>
      <c r="AH167" s="32">
        <v>0</v>
      </c>
      <c r="AI167" s="32">
        <v>0</v>
      </c>
      <c r="AJ167" s="32">
        <v>0</v>
      </c>
      <c r="AK167" s="34">
        <f t="shared" si="38"/>
        <v>16896.8</v>
      </c>
    </row>
    <row r="168" spans="2:37" s="6" customFormat="1" ht="15" customHeight="1" x14ac:dyDescent="0.25">
      <c r="B168" s="36">
        <v>149</v>
      </c>
      <c r="C168" s="435"/>
      <c r="D168" s="44" t="s">
        <v>52</v>
      </c>
      <c r="E168" s="45">
        <v>72.540000000000006</v>
      </c>
      <c r="F168" s="47">
        <v>1</v>
      </c>
      <c r="G168" s="32">
        <f>'REPRO SEPTIEMBRE'!G171</f>
        <v>2248.7400000000002</v>
      </c>
      <c r="H168" s="47">
        <v>1</v>
      </c>
      <c r="I168" s="32">
        <f>'REPRO SEPTIEMBRE'!H171</f>
        <v>2031.1200000000001</v>
      </c>
      <c r="J168" s="47">
        <v>1</v>
      </c>
      <c r="K168" s="32">
        <f>'REPRO SEPTIEMBRE'!I171</f>
        <v>2248.7400000000002</v>
      </c>
      <c r="L168" s="47">
        <v>1</v>
      </c>
      <c r="M168" s="38">
        <f>'REPRO SEPTIEMBRE'!J171</f>
        <v>2176.2000000000003</v>
      </c>
      <c r="N168" s="47">
        <v>1</v>
      </c>
      <c r="O168" s="32">
        <f>'REPRO SEPTIEMBRE'!K171</f>
        <v>2248.7400000000002</v>
      </c>
      <c r="P168" s="47">
        <v>1</v>
      </c>
      <c r="Q168" s="32">
        <f>'REPRO SEPTIEMBRE'!L171</f>
        <v>2176.2000000000003</v>
      </c>
      <c r="R168" s="47">
        <v>1</v>
      </c>
      <c r="S168" s="32">
        <f>'REPRO SEPTIEMBRE'!M171</f>
        <v>2248.7400000000002</v>
      </c>
      <c r="T168" s="47">
        <v>1</v>
      </c>
      <c r="U168" s="32">
        <f>'REPRO SEPTIEMBRE'!N171</f>
        <v>0</v>
      </c>
      <c r="V168" s="33">
        <v>0</v>
      </c>
      <c r="W168" s="32">
        <v>0</v>
      </c>
      <c r="X168" s="33">
        <v>0</v>
      </c>
      <c r="Y168" s="32">
        <v>0</v>
      </c>
      <c r="Z168" s="33">
        <v>0</v>
      </c>
      <c r="AA168" s="32">
        <v>0</v>
      </c>
      <c r="AB168" s="39">
        <v>0</v>
      </c>
      <c r="AC168" s="32">
        <v>0</v>
      </c>
      <c r="AD168" s="32">
        <v>0</v>
      </c>
      <c r="AE168" s="32">
        <v>0</v>
      </c>
      <c r="AF168" s="32">
        <f t="shared" si="36"/>
        <v>21120</v>
      </c>
      <c r="AG168" s="32">
        <f t="shared" si="37"/>
        <v>1760</v>
      </c>
      <c r="AH168" s="32">
        <v>0</v>
      </c>
      <c r="AI168" s="32">
        <v>0</v>
      </c>
      <c r="AJ168" s="32">
        <v>0</v>
      </c>
      <c r="AK168" s="34">
        <f t="shared" si="38"/>
        <v>17138.480000000003</v>
      </c>
    </row>
    <row r="169" spans="2:37" s="6" customFormat="1" ht="15" customHeight="1" x14ac:dyDescent="0.25">
      <c r="B169" s="30">
        <v>150</v>
      </c>
      <c r="C169" s="435"/>
      <c r="D169" s="44" t="s">
        <v>32</v>
      </c>
      <c r="E169" s="45">
        <v>71.400000000000006</v>
      </c>
      <c r="F169" s="47">
        <v>9</v>
      </c>
      <c r="G169" s="32">
        <f>'REPRO SEPTIEMBRE'!G172</f>
        <v>19920.600000000002</v>
      </c>
      <c r="H169" s="47">
        <v>9</v>
      </c>
      <c r="I169" s="32">
        <f>'REPRO SEPTIEMBRE'!H172</f>
        <v>17992.8</v>
      </c>
      <c r="J169" s="47">
        <v>9</v>
      </c>
      <c r="K169" s="32">
        <f>'REPRO SEPTIEMBRE'!I172</f>
        <v>19920.600000000002</v>
      </c>
      <c r="L169" s="47">
        <v>9</v>
      </c>
      <c r="M169" s="38">
        <f>'REPRO SEPTIEMBRE'!J172</f>
        <v>19278</v>
      </c>
      <c r="N169" s="47">
        <v>9</v>
      </c>
      <c r="O169" s="32">
        <f>'REPRO SEPTIEMBRE'!K172</f>
        <v>19920.600000000002</v>
      </c>
      <c r="P169" s="47">
        <v>9</v>
      </c>
      <c r="Q169" s="32">
        <f>'REPRO SEPTIEMBRE'!L172</f>
        <v>19278</v>
      </c>
      <c r="R169" s="47">
        <v>9</v>
      </c>
      <c r="S169" s="32">
        <f>'REPRO SEPTIEMBRE'!M172</f>
        <v>19920.600000000002</v>
      </c>
      <c r="T169" s="47">
        <v>9</v>
      </c>
      <c r="U169" s="32">
        <f>'REPRO SEPTIEMBRE'!N172</f>
        <v>0</v>
      </c>
      <c r="V169" s="33">
        <v>0</v>
      </c>
      <c r="W169" s="32">
        <v>0</v>
      </c>
      <c r="X169" s="33">
        <v>0</v>
      </c>
      <c r="Y169" s="32">
        <v>0</v>
      </c>
      <c r="Z169" s="33">
        <v>0</v>
      </c>
      <c r="AA169" s="32">
        <v>0</v>
      </c>
      <c r="AB169" s="39">
        <v>0</v>
      </c>
      <c r="AC169" s="32">
        <v>0</v>
      </c>
      <c r="AD169" s="32">
        <v>0</v>
      </c>
      <c r="AE169" s="32">
        <v>0</v>
      </c>
      <c r="AF169" s="32">
        <f t="shared" si="36"/>
        <v>190080</v>
      </c>
      <c r="AG169" s="32">
        <f t="shared" si="37"/>
        <v>15840</v>
      </c>
      <c r="AH169" s="32">
        <v>0</v>
      </c>
      <c r="AI169" s="32">
        <v>0</v>
      </c>
      <c r="AJ169" s="32">
        <v>0</v>
      </c>
      <c r="AK169" s="34">
        <f t="shared" si="38"/>
        <v>152071.20000000001</v>
      </c>
    </row>
    <row r="170" spans="2:37" s="6" customFormat="1" ht="15" customHeight="1" x14ac:dyDescent="0.25">
      <c r="B170" s="30">
        <v>151</v>
      </c>
      <c r="C170" s="435"/>
      <c r="D170" s="44" t="s">
        <v>54</v>
      </c>
      <c r="E170" s="45">
        <v>71.400000000000006</v>
      </c>
      <c r="F170" s="47">
        <v>5</v>
      </c>
      <c r="G170" s="32">
        <f>'REPRO SEPTIEMBRE'!G173</f>
        <v>11067</v>
      </c>
      <c r="H170" s="47">
        <v>5</v>
      </c>
      <c r="I170" s="32">
        <f>'REPRO SEPTIEMBRE'!H173</f>
        <v>9996</v>
      </c>
      <c r="J170" s="47">
        <v>5</v>
      </c>
      <c r="K170" s="32">
        <f>'REPRO SEPTIEMBRE'!I173</f>
        <v>11067</v>
      </c>
      <c r="L170" s="47">
        <v>5</v>
      </c>
      <c r="M170" s="38">
        <f>'REPRO SEPTIEMBRE'!J173</f>
        <v>10710</v>
      </c>
      <c r="N170" s="47">
        <v>5</v>
      </c>
      <c r="O170" s="32">
        <f>'REPRO SEPTIEMBRE'!K173</f>
        <v>11067</v>
      </c>
      <c r="P170" s="47">
        <v>5</v>
      </c>
      <c r="Q170" s="32">
        <f>'REPRO SEPTIEMBRE'!L173</f>
        <v>10710</v>
      </c>
      <c r="R170" s="47">
        <v>5</v>
      </c>
      <c r="S170" s="32">
        <f>'REPRO SEPTIEMBRE'!M173</f>
        <v>11067</v>
      </c>
      <c r="T170" s="47">
        <v>5</v>
      </c>
      <c r="U170" s="32">
        <f>'REPRO SEPTIEMBRE'!N173</f>
        <v>0</v>
      </c>
      <c r="V170" s="33">
        <v>0</v>
      </c>
      <c r="W170" s="32">
        <v>0</v>
      </c>
      <c r="X170" s="33">
        <v>0</v>
      </c>
      <c r="Y170" s="32">
        <v>0</v>
      </c>
      <c r="Z170" s="33">
        <v>0</v>
      </c>
      <c r="AA170" s="32">
        <v>0</v>
      </c>
      <c r="AB170" s="39">
        <v>0</v>
      </c>
      <c r="AC170" s="32">
        <v>0</v>
      </c>
      <c r="AD170" s="32">
        <v>0</v>
      </c>
      <c r="AE170" s="32">
        <v>0</v>
      </c>
      <c r="AF170" s="32">
        <f t="shared" si="36"/>
        <v>105600</v>
      </c>
      <c r="AG170" s="32">
        <f t="shared" si="37"/>
        <v>8800</v>
      </c>
      <c r="AH170" s="32">
        <v>0</v>
      </c>
      <c r="AI170" s="32">
        <v>0</v>
      </c>
      <c r="AJ170" s="32">
        <v>0</v>
      </c>
      <c r="AK170" s="34">
        <f t="shared" si="38"/>
        <v>84484</v>
      </c>
    </row>
    <row r="171" spans="2:37" s="6" customFormat="1" ht="15" customHeight="1" x14ac:dyDescent="0.25">
      <c r="B171" s="36">
        <v>152</v>
      </c>
      <c r="C171" s="435"/>
      <c r="D171" s="44" t="s">
        <v>54</v>
      </c>
      <c r="E171" s="45">
        <v>71.400000000000006</v>
      </c>
      <c r="F171" s="47">
        <v>1</v>
      </c>
      <c r="G171" s="32">
        <f>'REPRO SEPTIEMBRE'!G174</f>
        <v>0</v>
      </c>
      <c r="H171" s="47">
        <v>1</v>
      </c>
      <c r="I171" s="32">
        <f>'REPRO SEPTIEMBRE'!H174</f>
        <v>4212.6000000000004</v>
      </c>
      <c r="J171" s="47">
        <v>1</v>
      </c>
      <c r="K171" s="32">
        <f>'REPRO SEPTIEMBRE'!I174</f>
        <v>2213.4</v>
      </c>
      <c r="L171" s="47">
        <v>1</v>
      </c>
      <c r="M171" s="38">
        <f>'REPRO SEPTIEMBRE'!J174</f>
        <v>2142</v>
      </c>
      <c r="N171" s="47">
        <v>1</v>
      </c>
      <c r="O171" s="32">
        <f>'REPRO SEPTIEMBRE'!K174</f>
        <v>2213.4</v>
      </c>
      <c r="P171" s="47">
        <v>1</v>
      </c>
      <c r="Q171" s="32">
        <f>'REPRO SEPTIEMBRE'!L174</f>
        <v>2142</v>
      </c>
      <c r="R171" s="47">
        <v>1</v>
      </c>
      <c r="S171" s="32">
        <f>'REPRO SEPTIEMBRE'!M174</f>
        <v>2213.4</v>
      </c>
      <c r="T171" s="47">
        <v>1</v>
      </c>
      <c r="U171" s="32">
        <f>'REPRO SEPTIEMBRE'!N174</f>
        <v>0</v>
      </c>
      <c r="V171" s="33">
        <v>0</v>
      </c>
      <c r="W171" s="32">
        <v>0</v>
      </c>
      <c r="X171" s="33">
        <v>0</v>
      </c>
      <c r="Y171" s="32">
        <v>0</v>
      </c>
      <c r="Z171" s="33">
        <v>0</v>
      </c>
      <c r="AA171" s="32">
        <v>0</v>
      </c>
      <c r="AB171" s="39">
        <v>0</v>
      </c>
      <c r="AC171" s="32">
        <v>0</v>
      </c>
      <c r="AD171" s="32">
        <v>0</v>
      </c>
      <c r="AE171" s="32">
        <v>0</v>
      </c>
      <c r="AF171" s="32">
        <f t="shared" si="36"/>
        <v>21120</v>
      </c>
      <c r="AG171" s="32">
        <f t="shared" si="37"/>
        <v>1760</v>
      </c>
      <c r="AH171" s="32">
        <v>0</v>
      </c>
      <c r="AI171" s="32">
        <v>0</v>
      </c>
      <c r="AJ171" s="32">
        <v>0</v>
      </c>
      <c r="AK171" s="34">
        <f t="shared" si="38"/>
        <v>16896.8</v>
      </c>
    </row>
    <row r="172" spans="2:37" s="6" customFormat="1" ht="15" customHeight="1" x14ac:dyDescent="0.25">
      <c r="B172" s="36">
        <v>153</v>
      </c>
      <c r="C172" s="435"/>
      <c r="D172" s="44" t="s">
        <v>37</v>
      </c>
      <c r="E172" s="45">
        <v>80.86</v>
      </c>
      <c r="F172" s="47">
        <v>1</v>
      </c>
      <c r="G172" s="32">
        <f>'REPRO SEPTIEMBRE'!G175</f>
        <v>2506.66</v>
      </c>
      <c r="H172" s="47">
        <v>1</v>
      </c>
      <c r="I172" s="32">
        <f>'REPRO SEPTIEMBRE'!H175</f>
        <v>2264.08</v>
      </c>
      <c r="J172" s="47">
        <v>1</v>
      </c>
      <c r="K172" s="32">
        <f>'REPRO SEPTIEMBRE'!I175</f>
        <v>2506.66</v>
      </c>
      <c r="L172" s="47">
        <v>1</v>
      </c>
      <c r="M172" s="38">
        <f>'REPRO SEPTIEMBRE'!J175</f>
        <v>2425.8000000000002</v>
      </c>
      <c r="N172" s="47">
        <v>1</v>
      </c>
      <c r="O172" s="32">
        <f>'REPRO SEPTIEMBRE'!K175</f>
        <v>2506.66</v>
      </c>
      <c r="P172" s="47">
        <v>1</v>
      </c>
      <c r="Q172" s="32">
        <f>'REPRO SEPTIEMBRE'!L175</f>
        <v>0</v>
      </c>
      <c r="R172" s="47">
        <v>1</v>
      </c>
      <c r="S172" s="32">
        <f>'REPRO SEPTIEMBRE'!M175</f>
        <v>0</v>
      </c>
      <c r="T172" s="47">
        <v>1</v>
      </c>
      <c r="U172" s="32">
        <f>'REPRO SEPTIEMBRE'!N175</f>
        <v>0</v>
      </c>
      <c r="V172" s="33">
        <v>0</v>
      </c>
      <c r="W172" s="32">
        <v>0</v>
      </c>
      <c r="X172" s="33">
        <v>0</v>
      </c>
      <c r="Y172" s="32">
        <v>0</v>
      </c>
      <c r="Z172" s="33">
        <v>0</v>
      </c>
      <c r="AA172" s="32">
        <v>0</v>
      </c>
      <c r="AB172" s="39">
        <v>0</v>
      </c>
      <c r="AC172" s="32">
        <v>0</v>
      </c>
      <c r="AD172" s="32">
        <v>0</v>
      </c>
      <c r="AE172" s="32">
        <v>0</v>
      </c>
      <c r="AF172" s="32">
        <f t="shared" si="36"/>
        <v>21120</v>
      </c>
      <c r="AG172" s="32">
        <f t="shared" si="37"/>
        <v>1760</v>
      </c>
      <c r="AH172" s="32">
        <v>0</v>
      </c>
      <c r="AI172" s="32">
        <v>0</v>
      </c>
      <c r="AJ172" s="32">
        <v>0</v>
      </c>
      <c r="AK172" s="34">
        <f t="shared" si="38"/>
        <v>13969.86</v>
      </c>
    </row>
    <row r="173" spans="2:37" s="6" customFormat="1" ht="15" customHeight="1" x14ac:dyDescent="0.25">
      <c r="B173" s="30">
        <v>154</v>
      </c>
      <c r="C173" s="435"/>
      <c r="D173" s="44" t="s">
        <v>44</v>
      </c>
      <c r="E173" s="45">
        <v>72.540000000000006</v>
      </c>
      <c r="F173" s="47">
        <v>4</v>
      </c>
      <c r="G173" s="32">
        <f>'REPRO SEPTIEMBRE'!G176</f>
        <v>0</v>
      </c>
      <c r="H173" s="47">
        <v>4</v>
      </c>
      <c r="I173" s="32">
        <f>'REPRO SEPTIEMBRE'!H176</f>
        <v>0</v>
      </c>
      <c r="J173" s="47">
        <v>4</v>
      </c>
      <c r="K173" s="32">
        <f>'REPRO SEPTIEMBRE'!I176</f>
        <v>0</v>
      </c>
      <c r="L173" s="47">
        <v>4</v>
      </c>
      <c r="M173" s="38">
        <f>'REPRO SEPTIEMBRE'!J176</f>
        <v>0</v>
      </c>
      <c r="N173" s="47">
        <v>4</v>
      </c>
      <c r="O173" s="32">
        <f>'REPRO SEPTIEMBRE'!K176</f>
        <v>0</v>
      </c>
      <c r="P173" s="47">
        <v>4</v>
      </c>
      <c r="Q173" s="32">
        <f>'REPRO SEPTIEMBRE'!L176</f>
        <v>0</v>
      </c>
      <c r="R173" s="47">
        <v>4</v>
      </c>
      <c r="S173" s="32">
        <f>'REPRO SEPTIEMBRE'!M176</f>
        <v>0</v>
      </c>
      <c r="T173" s="47">
        <v>4</v>
      </c>
      <c r="U173" s="32">
        <f>'REPRO SEPTIEMBRE'!N176</f>
        <v>8994.9600000000009</v>
      </c>
      <c r="V173" s="33">
        <v>0</v>
      </c>
      <c r="W173" s="32">
        <v>0</v>
      </c>
      <c r="X173" s="33">
        <v>0</v>
      </c>
      <c r="Y173" s="32">
        <v>0</v>
      </c>
      <c r="Z173" s="33">
        <v>0</v>
      </c>
      <c r="AA173" s="32">
        <v>0</v>
      </c>
      <c r="AB173" s="39">
        <v>0</v>
      </c>
      <c r="AC173" s="32">
        <v>0</v>
      </c>
      <c r="AD173" s="32">
        <v>0</v>
      </c>
      <c r="AE173" s="32">
        <v>0</v>
      </c>
      <c r="AF173" s="32">
        <f t="shared" si="36"/>
        <v>84480</v>
      </c>
      <c r="AG173" s="32">
        <f t="shared" si="37"/>
        <v>7040</v>
      </c>
      <c r="AH173" s="32">
        <v>0</v>
      </c>
      <c r="AI173" s="32">
        <v>0</v>
      </c>
      <c r="AJ173" s="32">
        <v>0</v>
      </c>
      <c r="AK173" s="34">
        <f t="shared" si="38"/>
        <v>16034.960000000001</v>
      </c>
    </row>
    <row r="174" spans="2:37" s="6" customFormat="1" ht="15" customHeight="1" x14ac:dyDescent="0.25">
      <c r="B174" s="30">
        <v>155</v>
      </c>
      <c r="C174" s="435"/>
      <c r="D174" s="44" t="s">
        <v>48</v>
      </c>
      <c r="E174" s="45">
        <v>71.400000000000006</v>
      </c>
      <c r="F174" s="47">
        <v>1</v>
      </c>
      <c r="G174" s="32">
        <f>'REPRO SEPTIEMBRE'!G177</f>
        <v>0</v>
      </c>
      <c r="H174" s="47">
        <v>1</v>
      </c>
      <c r="I174" s="32">
        <f>'REPRO SEPTIEMBRE'!H177</f>
        <v>0</v>
      </c>
      <c r="J174" s="47">
        <v>1</v>
      </c>
      <c r="K174" s="32">
        <f>'REPRO SEPTIEMBRE'!I177</f>
        <v>0</v>
      </c>
      <c r="L174" s="47">
        <v>1</v>
      </c>
      <c r="M174" s="38">
        <f>'REPRO SEPTIEMBRE'!J177</f>
        <v>0</v>
      </c>
      <c r="N174" s="47">
        <v>1</v>
      </c>
      <c r="O174" s="32">
        <f>'REPRO SEPTIEMBRE'!K177</f>
        <v>0</v>
      </c>
      <c r="P174" s="47">
        <v>1</v>
      </c>
      <c r="Q174" s="32">
        <f>'REPRO SEPTIEMBRE'!L177</f>
        <v>0</v>
      </c>
      <c r="R174" s="47">
        <v>1</v>
      </c>
      <c r="S174" s="32">
        <f>'REPRO SEPTIEMBRE'!M177</f>
        <v>0</v>
      </c>
      <c r="T174" s="47">
        <v>1</v>
      </c>
      <c r="U174" s="32">
        <f>'REPRO SEPTIEMBRE'!N177</f>
        <v>2213.4</v>
      </c>
      <c r="V174" s="33">
        <v>0</v>
      </c>
      <c r="W174" s="32">
        <v>0</v>
      </c>
      <c r="X174" s="33">
        <v>0</v>
      </c>
      <c r="Y174" s="32">
        <v>0</v>
      </c>
      <c r="Z174" s="33">
        <v>0</v>
      </c>
      <c r="AA174" s="32">
        <v>0</v>
      </c>
      <c r="AB174" s="39">
        <v>0</v>
      </c>
      <c r="AC174" s="32">
        <v>0</v>
      </c>
      <c r="AD174" s="32">
        <v>0</v>
      </c>
      <c r="AE174" s="32">
        <v>0</v>
      </c>
      <c r="AF174" s="32">
        <f t="shared" si="36"/>
        <v>21120</v>
      </c>
      <c r="AG174" s="32">
        <f t="shared" si="37"/>
        <v>1760</v>
      </c>
      <c r="AH174" s="32">
        <v>0</v>
      </c>
      <c r="AI174" s="32">
        <v>0</v>
      </c>
      <c r="AJ174" s="32">
        <v>0</v>
      </c>
      <c r="AK174" s="34">
        <f t="shared" si="38"/>
        <v>3973.4</v>
      </c>
    </row>
    <row r="175" spans="2:37" s="6" customFormat="1" ht="15" customHeight="1" x14ac:dyDescent="0.25">
      <c r="B175" s="36">
        <v>156</v>
      </c>
      <c r="C175" s="435"/>
      <c r="D175" s="44" t="s">
        <v>52</v>
      </c>
      <c r="E175" s="45">
        <v>72.540000000000006</v>
      </c>
      <c r="F175" s="47">
        <v>1</v>
      </c>
      <c r="G175" s="32">
        <f>'REPRO SEPTIEMBRE'!G178</f>
        <v>0</v>
      </c>
      <c r="H175" s="47">
        <v>1</v>
      </c>
      <c r="I175" s="32">
        <f>'REPRO SEPTIEMBRE'!H178</f>
        <v>0</v>
      </c>
      <c r="J175" s="47">
        <v>1</v>
      </c>
      <c r="K175" s="32">
        <f>'REPRO SEPTIEMBRE'!I178</f>
        <v>0</v>
      </c>
      <c r="L175" s="47">
        <v>1</v>
      </c>
      <c r="M175" s="38">
        <f>'REPRO SEPTIEMBRE'!J178</f>
        <v>0</v>
      </c>
      <c r="N175" s="47">
        <v>1</v>
      </c>
      <c r="O175" s="32">
        <f>'REPRO SEPTIEMBRE'!K178</f>
        <v>0</v>
      </c>
      <c r="P175" s="47">
        <v>1</v>
      </c>
      <c r="Q175" s="32">
        <f>'REPRO SEPTIEMBRE'!L178</f>
        <v>0</v>
      </c>
      <c r="R175" s="47">
        <v>1</v>
      </c>
      <c r="S175" s="32">
        <f>'REPRO SEPTIEMBRE'!M178</f>
        <v>0</v>
      </c>
      <c r="T175" s="47">
        <v>1</v>
      </c>
      <c r="U175" s="32">
        <f>'REPRO SEPTIEMBRE'!N178</f>
        <v>2248.7400000000002</v>
      </c>
      <c r="V175" s="33">
        <v>0</v>
      </c>
      <c r="W175" s="32">
        <v>0</v>
      </c>
      <c r="X175" s="33">
        <v>0</v>
      </c>
      <c r="Y175" s="32">
        <v>0</v>
      </c>
      <c r="Z175" s="33">
        <v>0</v>
      </c>
      <c r="AA175" s="32">
        <v>0</v>
      </c>
      <c r="AB175" s="39">
        <v>0</v>
      </c>
      <c r="AC175" s="32">
        <v>0</v>
      </c>
      <c r="AD175" s="32">
        <v>0</v>
      </c>
      <c r="AE175" s="32">
        <v>0</v>
      </c>
      <c r="AF175" s="32">
        <f t="shared" si="36"/>
        <v>21120</v>
      </c>
      <c r="AG175" s="32">
        <f t="shared" si="37"/>
        <v>1760</v>
      </c>
      <c r="AH175" s="32">
        <v>0</v>
      </c>
      <c r="AI175" s="32">
        <v>0</v>
      </c>
      <c r="AJ175" s="32">
        <v>0</v>
      </c>
      <c r="AK175" s="34">
        <f t="shared" si="38"/>
        <v>4008.7400000000002</v>
      </c>
    </row>
    <row r="176" spans="2:37" s="6" customFormat="1" ht="15" customHeight="1" x14ac:dyDescent="0.25">
      <c r="B176" s="36">
        <v>157</v>
      </c>
      <c r="C176" s="435"/>
      <c r="D176" s="44" t="s">
        <v>32</v>
      </c>
      <c r="E176" s="45">
        <v>71.400000000000006</v>
      </c>
      <c r="F176" s="47">
        <v>9</v>
      </c>
      <c r="G176" s="32">
        <f>'REPRO SEPTIEMBRE'!G179</f>
        <v>0</v>
      </c>
      <c r="H176" s="47">
        <v>9</v>
      </c>
      <c r="I176" s="32">
        <f>'REPRO SEPTIEMBRE'!H179</f>
        <v>0</v>
      </c>
      <c r="J176" s="47">
        <v>9</v>
      </c>
      <c r="K176" s="32">
        <f>'REPRO SEPTIEMBRE'!I179</f>
        <v>0</v>
      </c>
      <c r="L176" s="47">
        <v>9</v>
      </c>
      <c r="M176" s="38">
        <f>'REPRO SEPTIEMBRE'!J179</f>
        <v>0</v>
      </c>
      <c r="N176" s="47">
        <v>9</v>
      </c>
      <c r="O176" s="32">
        <f>'REPRO SEPTIEMBRE'!K179</f>
        <v>0</v>
      </c>
      <c r="P176" s="47">
        <v>9</v>
      </c>
      <c r="Q176" s="32">
        <f>'REPRO SEPTIEMBRE'!L179</f>
        <v>0</v>
      </c>
      <c r="R176" s="47">
        <v>9</v>
      </c>
      <c r="S176" s="32">
        <f>'REPRO SEPTIEMBRE'!M179</f>
        <v>0</v>
      </c>
      <c r="T176" s="47">
        <v>9</v>
      </c>
      <c r="U176" s="32">
        <f>'REPRO SEPTIEMBRE'!N179</f>
        <v>19920.600000000002</v>
      </c>
      <c r="V176" s="33">
        <v>0</v>
      </c>
      <c r="W176" s="32">
        <v>0</v>
      </c>
      <c r="X176" s="33">
        <v>0</v>
      </c>
      <c r="Y176" s="32">
        <v>0</v>
      </c>
      <c r="Z176" s="33">
        <v>0</v>
      </c>
      <c r="AA176" s="32">
        <v>0</v>
      </c>
      <c r="AB176" s="39">
        <v>0</v>
      </c>
      <c r="AC176" s="32">
        <v>0</v>
      </c>
      <c r="AD176" s="32">
        <v>0</v>
      </c>
      <c r="AE176" s="32">
        <v>0</v>
      </c>
      <c r="AF176" s="32">
        <f t="shared" si="36"/>
        <v>190080</v>
      </c>
      <c r="AG176" s="32">
        <f t="shared" si="37"/>
        <v>15840</v>
      </c>
      <c r="AH176" s="32">
        <v>0</v>
      </c>
      <c r="AI176" s="32">
        <v>0</v>
      </c>
      <c r="AJ176" s="32">
        <v>0</v>
      </c>
      <c r="AK176" s="34">
        <f t="shared" si="38"/>
        <v>35760.600000000006</v>
      </c>
    </row>
    <row r="177" spans="2:37" s="6" customFormat="1" ht="15" customHeight="1" x14ac:dyDescent="0.25">
      <c r="B177" s="30">
        <v>158</v>
      </c>
      <c r="C177" s="435"/>
      <c r="D177" s="44" t="s">
        <v>54</v>
      </c>
      <c r="E177" s="45">
        <v>71.400000000000006</v>
      </c>
      <c r="F177" s="47">
        <v>1</v>
      </c>
      <c r="G177" s="32">
        <f>'REPRO SEPTIEMBRE'!G180</f>
        <v>0</v>
      </c>
      <c r="H177" s="47">
        <v>1</v>
      </c>
      <c r="I177" s="32">
        <f>'REPRO SEPTIEMBRE'!H180</f>
        <v>0</v>
      </c>
      <c r="J177" s="47">
        <v>1</v>
      </c>
      <c r="K177" s="32">
        <f>'REPRO SEPTIEMBRE'!I180</f>
        <v>0</v>
      </c>
      <c r="L177" s="47">
        <v>1</v>
      </c>
      <c r="M177" s="38">
        <f>'REPRO SEPTIEMBRE'!J180</f>
        <v>0</v>
      </c>
      <c r="N177" s="47">
        <v>1</v>
      </c>
      <c r="O177" s="32">
        <f>'REPRO SEPTIEMBRE'!K180</f>
        <v>0</v>
      </c>
      <c r="P177" s="47">
        <v>1</v>
      </c>
      <c r="Q177" s="32">
        <f>'REPRO SEPTIEMBRE'!L180</f>
        <v>0</v>
      </c>
      <c r="R177" s="47">
        <v>1</v>
      </c>
      <c r="S177" s="32">
        <f>'REPRO SEPTIEMBRE'!M180</f>
        <v>0</v>
      </c>
      <c r="T177" s="47">
        <v>1</v>
      </c>
      <c r="U177" s="32">
        <f>'REPRO SEPTIEMBRE'!N180</f>
        <v>0</v>
      </c>
      <c r="V177" s="33">
        <v>0</v>
      </c>
      <c r="W177" s="32">
        <v>0</v>
      </c>
      <c r="X177" s="33">
        <v>0</v>
      </c>
      <c r="Y177" s="32">
        <v>0</v>
      </c>
      <c r="Z177" s="33">
        <v>0</v>
      </c>
      <c r="AA177" s="32">
        <v>0</v>
      </c>
      <c r="AB177" s="39">
        <v>0</v>
      </c>
      <c r="AC177" s="32">
        <v>0</v>
      </c>
      <c r="AD177" s="32">
        <v>0</v>
      </c>
      <c r="AE177" s="32">
        <v>0</v>
      </c>
      <c r="AF177" s="32">
        <f t="shared" si="36"/>
        <v>21120</v>
      </c>
      <c r="AG177" s="32">
        <f t="shared" si="37"/>
        <v>1760</v>
      </c>
      <c r="AH177" s="32">
        <v>0</v>
      </c>
      <c r="AI177" s="32">
        <v>0</v>
      </c>
      <c r="AJ177" s="32">
        <v>0</v>
      </c>
      <c r="AK177" s="34">
        <f t="shared" si="38"/>
        <v>1760</v>
      </c>
    </row>
    <row r="178" spans="2:37" s="6" customFormat="1" ht="15" customHeight="1" x14ac:dyDescent="0.25">
      <c r="B178" s="30">
        <v>159</v>
      </c>
      <c r="C178" s="435"/>
      <c r="D178" s="44" t="s">
        <v>54</v>
      </c>
      <c r="E178" s="45">
        <v>71.400000000000006</v>
      </c>
      <c r="F178" s="47">
        <v>5</v>
      </c>
      <c r="G178" s="32">
        <f>'REPRO SEPTIEMBRE'!G181</f>
        <v>0</v>
      </c>
      <c r="H178" s="47">
        <v>5</v>
      </c>
      <c r="I178" s="32">
        <f>'REPRO SEPTIEMBRE'!H181</f>
        <v>0</v>
      </c>
      <c r="J178" s="47">
        <v>5</v>
      </c>
      <c r="K178" s="32">
        <f>'REPRO SEPTIEMBRE'!I181</f>
        <v>0</v>
      </c>
      <c r="L178" s="47">
        <v>5</v>
      </c>
      <c r="M178" s="38">
        <f>'REPRO SEPTIEMBRE'!J181</f>
        <v>0</v>
      </c>
      <c r="N178" s="47">
        <v>5</v>
      </c>
      <c r="O178" s="32">
        <f>'REPRO SEPTIEMBRE'!K181</f>
        <v>0</v>
      </c>
      <c r="P178" s="47">
        <v>5</v>
      </c>
      <c r="Q178" s="32">
        <f>'REPRO SEPTIEMBRE'!L181</f>
        <v>0</v>
      </c>
      <c r="R178" s="47">
        <v>5</v>
      </c>
      <c r="S178" s="32">
        <f>'REPRO SEPTIEMBRE'!M181</f>
        <v>0</v>
      </c>
      <c r="T178" s="47">
        <v>5</v>
      </c>
      <c r="U178" s="32">
        <f>'REPRO SEPTIEMBRE'!N181</f>
        <v>11067</v>
      </c>
      <c r="V178" s="33">
        <v>0</v>
      </c>
      <c r="W178" s="32">
        <v>0</v>
      </c>
      <c r="X178" s="33">
        <v>0</v>
      </c>
      <c r="Y178" s="32">
        <v>0</v>
      </c>
      <c r="Z178" s="33">
        <v>0</v>
      </c>
      <c r="AA178" s="32">
        <v>0</v>
      </c>
      <c r="AB178" s="39">
        <v>0</v>
      </c>
      <c r="AC178" s="32">
        <v>0</v>
      </c>
      <c r="AD178" s="32">
        <v>0</v>
      </c>
      <c r="AE178" s="32">
        <v>0</v>
      </c>
      <c r="AF178" s="32">
        <f t="shared" si="36"/>
        <v>105600</v>
      </c>
      <c r="AG178" s="32">
        <f t="shared" si="37"/>
        <v>8800</v>
      </c>
      <c r="AH178" s="32">
        <v>0</v>
      </c>
      <c r="AI178" s="32">
        <v>0</v>
      </c>
      <c r="AJ178" s="32">
        <v>0</v>
      </c>
      <c r="AK178" s="34">
        <f t="shared" si="38"/>
        <v>19867</v>
      </c>
    </row>
    <row r="179" spans="2:37" s="6" customFormat="1" ht="15" customHeight="1" x14ac:dyDescent="0.25">
      <c r="B179" s="36">
        <v>160</v>
      </c>
      <c r="C179" s="435"/>
      <c r="D179" s="44" t="s">
        <v>35</v>
      </c>
      <c r="E179" s="45">
        <v>71.400000000000006</v>
      </c>
      <c r="F179" s="50">
        <v>2</v>
      </c>
      <c r="G179" s="32">
        <f>'REPRO SEPTIEMBRE'!G182</f>
        <v>4426.8</v>
      </c>
      <c r="H179" s="50">
        <v>2</v>
      </c>
      <c r="I179" s="32">
        <f>'REPRO SEPTIEMBRE'!H182</f>
        <v>3998.4000000000005</v>
      </c>
      <c r="J179" s="50">
        <v>2</v>
      </c>
      <c r="K179" s="32">
        <f>'REPRO SEPTIEMBRE'!I182</f>
        <v>4426.8</v>
      </c>
      <c r="L179" s="50">
        <v>2</v>
      </c>
      <c r="M179" s="38">
        <f>'REPRO SEPTIEMBRE'!J182</f>
        <v>4284</v>
      </c>
      <c r="N179" s="50">
        <v>2</v>
      </c>
      <c r="O179" s="32">
        <f>'REPRO SEPTIEMBRE'!K182</f>
        <v>4426.8</v>
      </c>
      <c r="P179" s="50">
        <v>2</v>
      </c>
      <c r="Q179" s="32">
        <f>'REPRO SEPTIEMBRE'!L182</f>
        <v>4284</v>
      </c>
      <c r="R179" s="50">
        <v>2</v>
      </c>
      <c r="S179" s="32">
        <f>'REPRO SEPTIEMBRE'!M182</f>
        <v>4426.8</v>
      </c>
      <c r="T179" s="50">
        <v>2</v>
      </c>
      <c r="U179" s="32">
        <f>'REPRO SEPTIEMBRE'!N182</f>
        <v>0</v>
      </c>
      <c r="V179" s="33">
        <v>0</v>
      </c>
      <c r="W179" s="32">
        <v>0</v>
      </c>
      <c r="X179" s="33">
        <v>0</v>
      </c>
      <c r="Y179" s="32">
        <v>0</v>
      </c>
      <c r="Z179" s="33">
        <v>0</v>
      </c>
      <c r="AA179" s="32">
        <v>0</v>
      </c>
      <c r="AB179" s="39">
        <v>0</v>
      </c>
      <c r="AC179" s="32">
        <v>0</v>
      </c>
      <c r="AD179" s="32">
        <v>0</v>
      </c>
      <c r="AE179" s="32">
        <v>0</v>
      </c>
      <c r="AF179" s="32">
        <f t="shared" si="36"/>
        <v>42240</v>
      </c>
      <c r="AG179" s="32">
        <f t="shared" si="37"/>
        <v>3520</v>
      </c>
      <c r="AH179" s="32">
        <v>0</v>
      </c>
      <c r="AI179" s="32">
        <v>0</v>
      </c>
      <c r="AJ179" s="32">
        <v>0</v>
      </c>
      <c r="AK179" s="34">
        <f t="shared" si="38"/>
        <v>33793.599999999999</v>
      </c>
    </row>
    <row r="180" spans="2:37" s="6" customFormat="1" ht="15" customHeight="1" x14ac:dyDescent="0.25">
      <c r="B180" s="36">
        <v>161</v>
      </c>
      <c r="C180" s="435"/>
      <c r="D180" s="44" t="s">
        <v>32</v>
      </c>
      <c r="E180" s="45">
        <v>71.400000000000006</v>
      </c>
      <c r="F180" s="47">
        <v>1</v>
      </c>
      <c r="G180" s="32">
        <f>'REPRO SEPTIEMBRE'!G183</f>
        <v>2213.4</v>
      </c>
      <c r="H180" s="47">
        <v>1</v>
      </c>
      <c r="I180" s="32">
        <f>'REPRO SEPTIEMBRE'!H183</f>
        <v>1999.2000000000003</v>
      </c>
      <c r="J180" s="47">
        <v>1</v>
      </c>
      <c r="K180" s="32">
        <f>'REPRO SEPTIEMBRE'!I183</f>
        <v>2213.4</v>
      </c>
      <c r="L180" s="47">
        <v>1</v>
      </c>
      <c r="M180" s="38">
        <f>'REPRO SEPTIEMBRE'!J183</f>
        <v>2142</v>
      </c>
      <c r="N180" s="47">
        <v>1</v>
      </c>
      <c r="O180" s="32">
        <f>'REPRO SEPTIEMBRE'!K183</f>
        <v>2213.4</v>
      </c>
      <c r="P180" s="47">
        <v>1</v>
      </c>
      <c r="Q180" s="32">
        <f>'REPRO SEPTIEMBRE'!L183</f>
        <v>2142</v>
      </c>
      <c r="R180" s="47">
        <v>1</v>
      </c>
      <c r="S180" s="32">
        <f>'REPRO SEPTIEMBRE'!M183</f>
        <v>2213.4</v>
      </c>
      <c r="T180" s="47">
        <v>1</v>
      </c>
      <c r="U180" s="32">
        <f>'REPRO SEPTIEMBRE'!N183</f>
        <v>0</v>
      </c>
      <c r="V180" s="33">
        <v>0</v>
      </c>
      <c r="W180" s="32">
        <v>0</v>
      </c>
      <c r="X180" s="33">
        <v>0</v>
      </c>
      <c r="Y180" s="32">
        <v>0</v>
      </c>
      <c r="Z180" s="33">
        <v>0</v>
      </c>
      <c r="AA180" s="32">
        <v>0</v>
      </c>
      <c r="AB180" s="39">
        <v>0</v>
      </c>
      <c r="AC180" s="32">
        <v>0</v>
      </c>
      <c r="AD180" s="32">
        <v>0</v>
      </c>
      <c r="AE180" s="32">
        <v>0</v>
      </c>
      <c r="AF180" s="32">
        <f t="shared" si="36"/>
        <v>21120</v>
      </c>
      <c r="AG180" s="32">
        <f t="shared" si="37"/>
        <v>1760</v>
      </c>
      <c r="AH180" s="32">
        <v>0</v>
      </c>
      <c r="AI180" s="32">
        <v>0</v>
      </c>
      <c r="AJ180" s="32">
        <v>0</v>
      </c>
      <c r="AK180" s="34">
        <f t="shared" si="38"/>
        <v>16896.8</v>
      </c>
    </row>
    <row r="181" spans="2:37" s="6" customFormat="1" ht="15" customHeight="1" x14ac:dyDescent="0.25">
      <c r="B181" s="30">
        <v>162</v>
      </c>
      <c r="C181" s="435"/>
      <c r="D181" s="44" t="s">
        <v>38</v>
      </c>
      <c r="E181" s="45">
        <v>71.400000000000006</v>
      </c>
      <c r="F181" s="47">
        <v>1</v>
      </c>
      <c r="G181" s="32">
        <f>'REPRO SEPTIEMBRE'!G184</f>
        <v>0</v>
      </c>
      <c r="H181" s="47">
        <v>1</v>
      </c>
      <c r="I181" s="32">
        <f>'REPRO SEPTIEMBRE'!H184</f>
        <v>3070.2000000000003</v>
      </c>
      <c r="J181" s="47">
        <v>1</v>
      </c>
      <c r="K181" s="32">
        <f>'REPRO SEPTIEMBRE'!I184</f>
        <v>2213.4</v>
      </c>
      <c r="L181" s="47">
        <v>1</v>
      </c>
      <c r="M181" s="38">
        <f>'REPRO SEPTIEMBRE'!J184</f>
        <v>0</v>
      </c>
      <c r="N181" s="47">
        <v>1</v>
      </c>
      <c r="O181" s="32">
        <f>'REPRO SEPTIEMBRE'!K184</f>
        <v>0</v>
      </c>
      <c r="P181" s="47">
        <v>1</v>
      </c>
      <c r="Q181" s="32">
        <f>'REPRO SEPTIEMBRE'!L184</f>
        <v>0</v>
      </c>
      <c r="R181" s="47">
        <v>1</v>
      </c>
      <c r="S181" s="32">
        <f>'REPRO SEPTIEMBRE'!M184</f>
        <v>0</v>
      </c>
      <c r="T181" s="47">
        <v>1</v>
      </c>
      <c r="U181" s="32">
        <f>'REPRO SEPTIEMBRE'!N184</f>
        <v>0</v>
      </c>
      <c r="V181" s="33">
        <v>0</v>
      </c>
      <c r="W181" s="32">
        <v>0</v>
      </c>
      <c r="X181" s="33">
        <v>0</v>
      </c>
      <c r="Y181" s="32">
        <v>0</v>
      </c>
      <c r="Z181" s="33">
        <v>0</v>
      </c>
      <c r="AA181" s="32">
        <v>0</v>
      </c>
      <c r="AB181" s="39">
        <v>0</v>
      </c>
      <c r="AC181" s="32">
        <v>0</v>
      </c>
      <c r="AD181" s="32">
        <v>0</v>
      </c>
      <c r="AE181" s="32">
        <v>0</v>
      </c>
      <c r="AF181" s="32">
        <f t="shared" si="36"/>
        <v>21120</v>
      </c>
      <c r="AG181" s="32">
        <f t="shared" si="37"/>
        <v>1760</v>
      </c>
      <c r="AH181" s="32">
        <v>0</v>
      </c>
      <c r="AI181" s="32">
        <v>0</v>
      </c>
      <c r="AJ181" s="32">
        <v>0</v>
      </c>
      <c r="AK181" s="34">
        <f t="shared" si="38"/>
        <v>7043.6</v>
      </c>
    </row>
    <row r="182" spans="2:37" s="6" customFormat="1" ht="15" customHeight="1" x14ac:dyDescent="0.25">
      <c r="B182" s="36">
        <v>163</v>
      </c>
      <c r="C182" s="435"/>
      <c r="D182" s="44" t="s">
        <v>38</v>
      </c>
      <c r="E182" s="45">
        <v>71.400000000000006</v>
      </c>
      <c r="F182" s="47">
        <v>1</v>
      </c>
      <c r="G182" s="32">
        <f>'REPRO SEPTIEMBRE'!G185</f>
        <v>0</v>
      </c>
      <c r="H182" s="47">
        <v>1</v>
      </c>
      <c r="I182" s="32">
        <f>'REPRO SEPTIEMBRE'!H185</f>
        <v>0</v>
      </c>
      <c r="J182" s="47">
        <v>1</v>
      </c>
      <c r="K182" s="32">
        <f>'REPRO SEPTIEMBRE'!I185</f>
        <v>0</v>
      </c>
      <c r="L182" s="47">
        <v>1</v>
      </c>
      <c r="M182" s="38">
        <f>'REPRO SEPTIEMBRE'!J185</f>
        <v>2142</v>
      </c>
      <c r="N182" s="47">
        <v>1</v>
      </c>
      <c r="O182" s="32">
        <f>'REPRO SEPTIEMBRE'!K185</f>
        <v>2213.4</v>
      </c>
      <c r="P182" s="47">
        <v>1</v>
      </c>
      <c r="Q182" s="32">
        <f>'REPRO SEPTIEMBRE'!L185</f>
        <v>2142</v>
      </c>
      <c r="R182" s="47">
        <v>1</v>
      </c>
      <c r="S182" s="32">
        <f>'REPRO SEPTIEMBRE'!M185</f>
        <v>0</v>
      </c>
      <c r="T182" s="47">
        <v>1</v>
      </c>
      <c r="U182" s="32">
        <f>'REPRO SEPTIEMBRE'!N185</f>
        <v>0</v>
      </c>
      <c r="V182" s="33">
        <v>0</v>
      </c>
      <c r="W182" s="32">
        <v>0</v>
      </c>
      <c r="X182" s="33">
        <v>0</v>
      </c>
      <c r="Y182" s="32">
        <v>0</v>
      </c>
      <c r="Z182" s="33">
        <v>0</v>
      </c>
      <c r="AA182" s="32">
        <v>0</v>
      </c>
      <c r="AB182" s="39">
        <v>0</v>
      </c>
      <c r="AC182" s="32">
        <v>0</v>
      </c>
      <c r="AD182" s="32">
        <v>0</v>
      </c>
      <c r="AE182" s="32">
        <v>0</v>
      </c>
      <c r="AF182" s="32">
        <f t="shared" si="36"/>
        <v>21120</v>
      </c>
      <c r="AG182" s="32">
        <f t="shared" si="37"/>
        <v>1760</v>
      </c>
      <c r="AH182" s="32">
        <v>0</v>
      </c>
      <c r="AI182" s="32">
        <v>0</v>
      </c>
      <c r="AJ182" s="32">
        <v>0</v>
      </c>
      <c r="AK182" s="34">
        <f t="shared" si="38"/>
        <v>8257.4</v>
      </c>
    </row>
    <row r="183" spans="2:37" s="6" customFormat="1" ht="15" customHeight="1" x14ac:dyDescent="0.25">
      <c r="B183" s="36">
        <v>164</v>
      </c>
      <c r="C183" s="435"/>
      <c r="D183" s="44" t="s">
        <v>38</v>
      </c>
      <c r="E183" s="45">
        <v>71.400000000000006</v>
      </c>
      <c r="F183" s="47">
        <v>1</v>
      </c>
      <c r="G183" s="32">
        <f>'REPRO SEPTIEMBRE'!G186</f>
        <v>0</v>
      </c>
      <c r="H183" s="47">
        <v>1</v>
      </c>
      <c r="I183" s="32">
        <f>'REPRO SEPTIEMBRE'!H186</f>
        <v>0</v>
      </c>
      <c r="J183" s="47">
        <v>1</v>
      </c>
      <c r="K183" s="32">
        <f>'REPRO SEPTIEMBRE'!I186</f>
        <v>0</v>
      </c>
      <c r="L183" s="47">
        <v>1</v>
      </c>
      <c r="M183" s="38">
        <f>'REPRO SEPTIEMBRE'!J186</f>
        <v>0</v>
      </c>
      <c r="N183" s="47">
        <v>1</v>
      </c>
      <c r="O183" s="32">
        <f>'REPRO SEPTIEMBRE'!K186</f>
        <v>0</v>
      </c>
      <c r="P183" s="47">
        <v>1</v>
      </c>
      <c r="Q183" s="32">
        <f>'REPRO SEPTIEMBRE'!L186</f>
        <v>0</v>
      </c>
      <c r="R183" s="47">
        <v>1</v>
      </c>
      <c r="S183" s="32">
        <f>'REPRO SEPTIEMBRE'!M186</f>
        <v>2213.4</v>
      </c>
      <c r="T183" s="47">
        <v>1</v>
      </c>
      <c r="U183" s="32">
        <f>'REPRO SEPTIEMBRE'!N186</f>
        <v>2213.4</v>
      </c>
      <c r="V183" s="33">
        <v>0</v>
      </c>
      <c r="W183" s="32">
        <v>0</v>
      </c>
      <c r="X183" s="33">
        <v>0</v>
      </c>
      <c r="Y183" s="32">
        <v>0</v>
      </c>
      <c r="Z183" s="33">
        <v>0</v>
      </c>
      <c r="AA183" s="32">
        <v>0</v>
      </c>
      <c r="AB183" s="39">
        <v>0</v>
      </c>
      <c r="AC183" s="32">
        <v>0</v>
      </c>
      <c r="AD183" s="32">
        <v>0</v>
      </c>
      <c r="AE183" s="32">
        <v>0</v>
      </c>
      <c r="AF183" s="32">
        <f t="shared" si="36"/>
        <v>21120</v>
      </c>
      <c r="AG183" s="32">
        <f t="shared" si="37"/>
        <v>1760</v>
      </c>
      <c r="AH183" s="32">
        <v>0</v>
      </c>
      <c r="AI183" s="32">
        <v>0</v>
      </c>
      <c r="AJ183" s="32">
        <v>0</v>
      </c>
      <c r="AK183" s="34">
        <f t="shared" si="38"/>
        <v>6186.8</v>
      </c>
    </row>
    <row r="184" spans="2:37" s="6" customFormat="1" ht="15" customHeight="1" x14ac:dyDescent="0.25">
      <c r="B184" s="30">
        <v>165</v>
      </c>
      <c r="C184" s="435"/>
      <c r="D184" s="44" t="s">
        <v>54</v>
      </c>
      <c r="E184" s="45">
        <v>71.400000000000006</v>
      </c>
      <c r="F184" s="47">
        <v>1</v>
      </c>
      <c r="G184" s="32">
        <f>'REPRO SEPTIEMBRE'!G187</f>
        <v>0</v>
      </c>
      <c r="H184" s="47">
        <v>1</v>
      </c>
      <c r="I184" s="32">
        <f>'REPRO SEPTIEMBRE'!H187</f>
        <v>3070.2000000000003</v>
      </c>
      <c r="J184" s="47">
        <v>1</v>
      </c>
      <c r="K184" s="32">
        <f>'REPRO SEPTIEMBRE'!I187</f>
        <v>2213.4</v>
      </c>
      <c r="L184" s="47">
        <v>1</v>
      </c>
      <c r="M184" s="38">
        <f>'REPRO SEPTIEMBRE'!J187</f>
        <v>0</v>
      </c>
      <c r="N184" s="47">
        <v>1</v>
      </c>
      <c r="O184" s="32">
        <f>'REPRO SEPTIEMBRE'!K187</f>
        <v>0</v>
      </c>
      <c r="P184" s="47">
        <v>1</v>
      </c>
      <c r="Q184" s="32">
        <f>'REPRO SEPTIEMBRE'!L187</f>
        <v>0</v>
      </c>
      <c r="R184" s="47">
        <v>1</v>
      </c>
      <c r="S184" s="32">
        <f>'REPRO SEPTIEMBRE'!M187</f>
        <v>0</v>
      </c>
      <c r="T184" s="47">
        <v>1</v>
      </c>
      <c r="U184" s="32">
        <f>'REPRO SEPTIEMBRE'!N187</f>
        <v>0</v>
      </c>
      <c r="V184" s="33">
        <v>0</v>
      </c>
      <c r="W184" s="32">
        <v>0</v>
      </c>
      <c r="X184" s="33">
        <v>0</v>
      </c>
      <c r="Y184" s="32">
        <v>0</v>
      </c>
      <c r="Z184" s="33">
        <v>0</v>
      </c>
      <c r="AA184" s="32">
        <v>0</v>
      </c>
      <c r="AB184" s="39">
        <v>0</v>
      </c>
      <c r="AC184" s="32">
        <v>0</v>
      </c>
      <c r="AD184" s="32">
        <v>0</v>
      </c>
      <c r="AE184" s="32">
        <v>0</v>
      </c>
      <c r="AF184" s="32">
        <f t="shared" si="36"/>
        <v>21120</v>
      </c>
      <c r="AG184" s="32">
        <f t="shared" si="37"/>
        <v>1760</v>
      </c>
      <c r="AH184" s="32">
        <v>0</v>
      </c>
      <c r="AI184" s="32">
        <v>0</v>
      </c>
      <c r="AJ184" s="32">
        <v>0</v>
      </c>
      <c r="AK184" s="34">
        <f t="shared" si="38"/>
        <v>7043.6</v>
      </c>
    </row>
    <row r="185" spans="2:37" s="6" customFormat="1" ht="15" customHeight="1" x14ac:dyDescent="0.25">
      <c r="B185" s="30">
        <v>166</v>
      </c>
      <c r="C185" s="435"/>
      <c r="D185" s="44" t="s">
        <v>54</v>
      </c>
      <c r="E185" s="45">
        <v>71.400000000000006</v>
      </c>
      <c r="F185" s="47">
        <v>1</v>
      </c>
      <c r="G185" s="32">
        <f>'REPRO SEPTIEMBRE'!G188</f>
        <v>0</v>
      </c>
      <c r="H185" s="47">
        <v>1</v>
      </c>
      <c r="I185" s="32">
        <f>'REPRO SEPTIEMBRE'!H188</f>
        <v>0</v>
      </c>
      <c r="J185" s="47">
        <v>1</v>
      </c>
      <c r="K185" s="32">
        <f>'REPRO SEPTIEMBRE'!I188</f>
        <v>0</v>
      </c>
      <c r="L185" s="47">
        <v>1</v>
      </c>
      <c r="M185" s="38">
        <f>'REPRO SEPTIEMBRE'!J188</f>
        <v>2142</v>
      </c>
      <c r="N185" s="47">
        <v>1</v>
      </c>
      <c r="O185" s="32">
        <f>'REPRO SEPTIEMBRE'!K188</f>
        <v>2213.4</v>
      </c>
      <c r="P185" s="47">
        <v>1</v>
      </c>
      <c r="Q185" s="32">
        <f>'REPRO SEPTIEMBRE'!L188</f>
        <v>2142</v>
      </c>
      <c r="R185" s="47">
        <v>1</v>
      </c>
      <c r="S185" s="32">
        <f>'REPRO SEPTIEMBRE'!M188</f>
        <v>0</v>
      </c>
      <c r="T185" s="47">
        <v>1</v>
      </c>
      <c r="U185" s="32">
        <f>'REPRO SEPTIEMBRE'!N188</f>
        <v>0</v>
      </c>
      <c r="V185" s="33">
        <v>0</v>
      </c>
      <c r="W185" s="32">
        <v>0</v>
      </c>
      <c r="X185" s="33">
        <v>0</v>
      </c>
      <c r="Y185" s="32">
        <v>0</v>
      </c>
      <c r="Z185" s="33">
        <v>0</v>
      </c>
      <c r="AA185" s="32">
        <v>0</v>
      </c>
      <c r="AB185" s="39">
        <v>0</v>
      </c>
      <c r="AC185" s="32">
        <v>0</v>
      </c>
      <c r="AD185" s="32">
        <v>0</v>
      </c>
      <c r="AE185" s="32">
        <v>0</v>
      </c>
      <c r="AF185" s="32">
        <f t="shared" si="36"/>
        <v>21120</v>
      </c>
      <c r="AG185" s="32">
        <f t="shared" si="37"/>
        <v>1760</v>
      </c>
      <c r="AH185" s="32">
        <v>0</v>
      </c>
      <c r="AI185" s="32">
        <v>0</v>
      </c>
      <c r="AJ185" s="32">
        <v>0</v>
      </c>
      <c r="AK185" s="34">
        <f t="shared" si="38"/>
        <v>8257.4</v>
      </c>
    </row>
    <row r="186" spans="2:37" s="6" customFormat="1" ht="15" customHeight="1" x14ac:dyDescent="0.25">
      <c r="B186" s="36">
        <v>167</v>
      </c>
      <c r="C186" s="435"/>
      <c r="D186" s="44" t="s">
        <v>54</v>
      </c>
      <c r="E186" s="45">
        <v>71.400000000000006</v>
      </c>
      <c r="F186" s="47">
        <v>1</v>
      </c>
      <c r="G186" s="32">
        <f>'REPRO SEPTIEMBRE'!G189</f>
        <v>0</v>
      </c>
      <c r="H186" s="47">
        <v>1</v>
      </c>
      <c r="I186" s="32">
        <f>'REPRO SEPTIEMBRE'!H189</f>
        <v>0</v>
      </c>
      <c r="J186" s="47">
        <v>1</v>
      </c>
      <c r="K186" s="32">
        <f>'REPRO SEPTIEMBRE'!I189</f>
        <v>0</v>
      </c>
      <c r="L186" s="47">
        <v>1</v>
      </c>
      <c r="M186" s="38">
        <f>'REPRO SEPTIEMBRE'!J189</f>
        <v>0</v>
      </c>
      <c r="N186" s="47">
        <v>1</v>
      </c>
      <c r="O186" s="32">
        <f>'REPRO SEPTIEMBRE'!K189</f>
        <v>0</v>
      </c>
      <c r="P186" s="47">
        <v>1</v>
      </c>
      <c r="Q186" s="32">
        <f>'REPRO SEPTIEMBRE'!L189</f>
        <v>0</v>
      </c>
      <c r="R186" s="47">
        <v>1</v>
      </c>
      <c r="S186" s="32">
        <f>'REPRO SEPTIEMBRE'!M189</f>
        <v>2213.4</v>
      </c>
      <c r="T186" s="47">
        <v>1</v>
      </c>
      <c r="U186" s="32">
        <f>'REPRO SEPTIEMBRE'!N189</f>
        <v>2213.4</v>
      </c>
      <c r="V186" s="33">
        <v>0</v>
      </c>
      <c r="W186" s="32">
        <v>0</v>
      </c>
      <c r="X186" s="33">
        <v>0</v>
      </c>
      <c r="Y186" s="32">
        <v>0</v>
      </c>
      <c r="Z186" s="33">
        <v>0</v>
      </c>
      <c r="AA186" s="32">
        <v>0</v>
      </c>
      <c r="AB186" s="39">
        <v>0</v>
      </c>
      <c r="AC186" s="32">
        <v>0</v>
      </c>
      <c r="AD186" s="32">
        <v>0</v>
      </c>
      <c r="AE186" s="32">
        <v>0</v>
      </c>
      <c r="AF186" s="32">
        <f t="shared" si="36"/>
        <v>21120</v>
      </c>
      <c r="AG186" s="32">
        <f t="shared" si="37"/>
        <v>1760</v>
      </c>
      <c r="AH186" s="32">
        <v>0</v>
      </c>
      <c r="AI186" s="32">
        <v>0</v>
      </c>
      <c r="AJ186" s="32">
        <v>0</v>
      </c>
      <c r="AK186" s="34">
        <f t="shared" si="38"/>
        <v>6186.8</v>
      </c>
    </row>
    <row r="187" spans="2:37" s="6" customFormat="1" ht="15" customHeight="1" x14ac:dyDescent="0.25">
      <c r="B187" s="36">
        <v>168</v>
      </c>
      <c r="C187" s="435"/>
      <c r="D187" s="44" t="s">
        <v>54</v>
      </c>
      <c r="E187" s="45">
        <v>71.400000000000006</v>
      </c>
      <c r="F187" s="47">
        <v>13</v>
      </c>
      <c r="G187" s="32">
        <f>'REPRO SEPTIEMBRE'!G190</f>
        <v>28774.2</v>
      </c>
      <c r="H187" s="47">
        <v>13</v>
      </c>
      <c r="I187" s="32">
        <f>'REPRO SEPTIEMBRE'!H190</f>
        <v>25989.600000000002</v>
      </c>
      <c r="J187" s="47">
        <v>13</v>
      </c>
      <c r="K187" s="32">
        <f>'REPRO SEPTIEMBRE'!I190</f>
        <v>28774.2</v>
      </c>
      <c r="L187" s="47">
        <v>13</v>
      </c>
      <c r="M187" s="38">
        <f>'REPRO SEPTIEMBRE'!J190</f>
        <v>27846</v>
      </c>
      <c r="N187" s="47">
        <v>13</v>
      </c>
      <c r="O187" s="32">
        <f>'REPRO SEPTIEMBRE'!K190</f>
        <v>28774.2</v>
      </c>
      <c r="P187" s="47">
        <v>13</v>
      </c>
      <c r="Q187" s="32">
        <f>'REPRO SEPTIEMBRE'!L190</f>
        <v>27846</v>
      </c>
      <c r="R187" s="47">
        <v>13</v>
      </c>
      <c r="S187" s="32">
        <f>'REPRO SEPTIEMBRE'!M190</f>
        <v>28774.2</v>
      </c>
      <c r="T187" s="47">
        <v>13</v>
      </c>
      <c r="U187" s="32">
        <f>'REPRO SEPTIEMBRE'!N190</f>
        <v>0</v>
      </c>
      <c r="V187" s="33">
        <v>0</v>
      </c>
      <c r="W187" s="32">
        <v>0</v>
      </c>
      <c r="X187" s="33">
        <v>0</v>
      </c>
      <c r="Y187" s="32">
        <v>0</v>
      </c>
      <c r="Z187" s="33">
        <v>0</v>
      </c>
      <c r="AA187" s="32">
        <v>0</v>
      </c>
      <c r="AB187" s="39">
        <v>0</v>
      </c>
      <c r="AC187" s="32">
        <v>0</v>
      </c>
      <c r="AD187" s="32">
        <v>0</v>
      </c>
      <c r="AE187" s="32">
        <v>0</v>
      </c>
      <c r="AF187" s="32">
        <f t="shared" si="36"/>
        <v>274560</v>
      </c>
      <c r="AG187" s="32">
        <f t="shared" si="37"/>
        <v>22880</v>
      </c>
      <c r="AH187" s="32">
        <v>0</v>
      </c>
      <c r="AI187" s="32">
        <v>0</v>
      </c>
      <c r="AJ187" s="32">
        <v>0</v>
      </c>
      <c r="AK187" s="34">
        <f t="shared" si="38"/>
        <v>219658.40000000002</v>
      </c>
    </row>
    <row r="188" spans="2:37" s="6" customFormat="1" ht="15" customHeight="1" x14ac:dyDescent="0.25">
      <c r="B188" s="30">
        <v>169</v>
      </c>
      <c r="C188" s="435"/>
      <c r="D188" s="44" t="s">
        <v>35</v>
      </c>
      <c r="E188" s="45">
        <v>71.400000000000006</v>
      </c>
      <c r="F188" s="50">
        <v>2</v>
      </c>
      <c r="G188" s="32">
        <f>'REPRO SEPTIEMBRE'!G191</f>
        <v>0</v>
      </c>
      <c r="H188" s="50">
        <v>2</v>
      </c>
      <c r="I188" s="32">
        <f>'REPRO SEPTIEMBRE'!H191</f>
        <v>0</v>
      </c>
      <c r="J188" s="50">
        <v>2</v>
      </c>
      <c r="K188" s="32">
        <f>'REPRO SEPTIEMBRE'!I191</f>
        <v>0</v>
      </c>
      <c r="L188" s="50">
        <v>2</v>
      </c>
      <c r="M188" s="38">
        <f>'REPRO SEPTIEMBRE'!J191</f>
        <v>0</v>
      </c>
      <c r="N188" s="50">
        <v>2</v>
      </c>
      <c r="O188" s="32">
        <f>'REPRO SEPTIEMBRE'!K191</f>
        <v>0</v>
      </c>
      <c r="P188" s="50">
        <v>2</v>
      </c>
      <c r="Q188" s="32">
        <f>'REPRO SEPTIEMBRE'!L191</f>
        <v>0</v>
      </c>
      <c r="R188" s="50">
        <v>2</v>
      </c>
      <c r="S188" s="32">
        <f>'REPRO SEPTIEMBRE'!M191</f>
        <v>0</v>
      </c>
      <c r="T188" s="50">
        <v>2</v>
      </c>
      <c r="U188" s="32">
        <f>'REPRO SEPTIEMBRE'!N191</f>
        <v>4426.8</v>
      </c>
      <c r="V188" s="33">
        <v>0</v>
      </c>
      <c r="W188" s="32">
        <v>0</v>
      </c>
      <c r="X188" s="33">
        <v>0</v>
      </c>
      <c r="Y188" s="32">
        <v>0</v>
      </c>
      <c r="Z188" s="33">
        <v>0</v>
      </c>
      <c r="AA188" s="32">
        <v>0</v>
      </c>
      <c r="AB188" s="39">
        <v>0</v>
      </c>
      <c r="AC188" s="32">
        <v>0</v>
      </c>
      <c r="AD188" s="32">
        <v>0</v>
      </c>
      <c r="AE188" s="32">
        <v>0</v>
      </c>
      <c r="AF188" s="32">
        <f t="shared" si="36"/>
        <v>42240</v>
      </c>
      <c r="AG188" s="32">
        <f t="shared" si="37"/>
        <v>3520</v>
      </c>
      <c r="AH188" s="32">
        <v>0</v>
      </c>
      <c r="AI188" s="32">
        <v>0</v>
      </c>
      <c r="AJ188" s="32">
        <v>0</v>
      </c>
      <c r="AK188" s="34">
        <f t="shared" si="38"/>
        <v>7946.8</v>
      </c>
    </row>
    <row r="189" spans="2:37" s="6" customFormat="1" ht="15" customHeight="1" x14ac:dyDescent="0.25">
      <c r="B189" s="30">
        <v>170</v>
      </c>
      <c r="C189" s="435"/>
      <c r="D189" s="44" t="s">
        <v>32</v>
      </c>
      <c r="E189" s="45">
        <v>71.400000000000006</v>
      </c>
      <c r="F189" s="47">
        <v>1</v>
      </c>
      <c r="G189" s="32">
        <f>'REPRO SEPTIEMBRE'!G192</f>
        <v>0</v>
      </c>
      <c r="H189" s="47">
        <v>1</v>
      </c>
      <c r="I189" s="32">
        <f>'REPRO SEPTIEMBRE'!H192</f>
        <v>0</v>
      </c>
      <c r="J189" s="47">
        <v>1</v>
      </c>
      <c r="K189" s="32">
        <f>'REPRO SEPTIEMBRE'!I192</f>
        <v>0</v>
      </c>
      <c r="L189" s="47">
        <v>1</v>
      </c>
      <c r="M189" s="38">
        <f>'REPRO SEPTIEMBRE'!J192</f>
        <v>0</v>
      </c>
      <c r="N189" s="47">
        <v>1</v>
      </c>
      <c r="O189" s="32">
        <f>'REPRO SEPTIEMBRE'!K192</f>
        <v>0</v>
      </c>
      <c r="P189" s="47">
        <v>1</v>
      </c>
      <c r="Q189" s="32">
        <f>'REPRO SEPTIEMBRE'!L192</f>
        <v>0</v>
      </c>
      <c r="R189" s="47">
        <v>1</v>
      </c>
      <c r="S189" s="32">
        <f>'REPRO SEPTIEMBRE'!M192</f>
        <v>0</v>
      </c>
      <c r="T189" s="47">
        <v>1</v>
      </c>
      <c r="U189" s="32">
        <f>'REPRO SEPTIEMBRE'!N192</f>
        <v>2213.4</v>
      </c>
      <c r="V189" s="33">
        <v>0</v>
      </c>
      <c r="W189" s="32">
        <v>0</v>
      </c>
      <c r="X189" s="33">
        <v>0</v>
      </c>
      <c r="Y189" s="32">
        <v>0</v>
      </c>
      <c r="Z189" s="33">
        <v>0</v>
      </c>
      <c r="AA189" s="32">
        <v>0</v>
      </c>
      <c r="AB189" s="39">
        <v>0</v>
      </c>
      <c r="AC189" s="32">
        <v>0</v>
      </c>
      <c r="AD189" s="32">
        <v>0</v>
      </c>
      <c r="AE189" s="32">
        <v>0</v>
      </c>
      <c r="AF189" s="32">
        <f t="shared" si="36"/>
        <v>21120</v>
      </c>
      <c r="AG189" s="32">
        <f t="shared" si="37"/>
        <v>1760</v>
      </c>
      <c r="AH189" s="32">
        <v>0</v>
      </c>
      <c r="AI189" s="32">
        <v>0</v>
      </c>
      <c r="AJ189" s="32">
        <v>0</v>
      </c>
      <c r="AK189" s="34">
        <f t="shared" si="38"/>
        <v>3973.4</v>
      </c>
    </row>
    <row r="190" spans="2:37" s="6" customFormat="1" ht="15" customHeight="1" x14ac:dyDescent="0.25">
      <c r="B190" s="36">
        <v>171</v>
      </c>
      <c r="C190" s="435"/>
      <c r="D190" s="44" t="s">
        <v>54</v>
      </c>
      <c r="E190" s="45">
        <v>71.400000000000006</v>
      </c>
      <c r="F190" s="47">
        <v>13</v>
      </c>
      <c r="G190" s="32">
        <f>'REPRO SEPTIEMBRE'!G193</f>
        <v>0</v>
      </c>
      <c r="H190" s="47">
        <v>13</v>
      </c>
      <c r="I190" s="32">
        <f>'REPRO SEPTIEMBRE'!H193</f>
        <v>0</v>
      </c>
      <c r="J190" s="47">
        <v>13</v>
      </c>
      <c r="K190" s="32">
        <f>'REPRO SEPTIEMBRE'!I193</f>
        <v>0</v>
      </c>
      <c r="L190" s="47">
        <v>13</v>
      </c>
      <c r="M190" s="38">
        <f>'REPRO SEPTIEMBRE'!J193</f>
        <v>0</v>
      </c>
      <c r="N190" s="47">
        <v>13</v>
      </c>
      <c r="O190" s="32">
        <f>'REPRO SEPTIEMBRE'!K193</f>
        <v>0</v>
      </c>
      <c r="P190" s="47">
        <v>13</v>
      </c>
      <c r="Q190" s="32">
        <f>'REPRO SEPTIEMBRE'!L193</f>
        <v>0</v>
      </c>
      <c r="R190" s="47">
        <v>13</v>
      </c>
      <c r="S190" s="32">
        <f>'REPRO SEPTIEMBRE'!M193</f>
        <v>0</v>
      </c>
      <c r="T190" s="47">
        <v>13</v>
      </c>
      <c r="U190" s="32">
        <f>'REPRO SEPTIEMBRE'!N193</f>
        <v>28774.2</v>
      </c>
      <c r="V190" s="33">
        <v>0</v>
      </c>
      <c r="W190" s="32">
        <v>0</v>
      </c>
      <c r="X190" s="33">
        <v>0</v>
      </c>
      <c r="Y190" s="32">
        <v>0</v>
      </c>
      <c r="Z190" s="33">
        <v>0</v>
      </c>
      <c r="AA190" s="32">
        <v>0</v>
      </c>
      <c r="AB190" s="39">
        <v>0</v>
      </c>
      <c r="AC190" s="32">
        <v>0</v>
      </c>
      <c r="AD190" s="32">
        <v>0</v>
      </c>
      <c r="AE190" s="32">
        <v>0</v>
      </c>
      <c r="AF190" s="32">
        <f t="shared" si="36"/>
        <v>274560</v>
      </c>
      <c r="AG190" s="32">
        <f t="shared" si="37"/>
        <v>22880</v>
      </c>
      <c r="AH190" s="32">
        <v>0</v>
      </c>
      <c r="AI190" s="32">
        <v>0</v>
      </c>
      <c r="AJ190" s="32">
        <v>0</v>
      </c>
      <c r="AK190" s="34">
        <f t="shared" si="38"/>
        <v>51654.2</v>
      </c>
    </row>
    <row r="191" spans="2:37" s="6" customFormat="1" ht="15" customHeight="1" x14ac:dyDescent="0.25">
      <c r="B191" s="36">
        <v>172</v>
      </c>
      <c r="C191" s="435"/>
      <c r="D191" s="44" t="s">
        <v>47</v>
      </c>
      <c r="E191" s="45">
        <v>74.63</v>
      </c>
      <c r="F191" s="47">
        <v>2</v>
      </c>
      <c r="G191" s="32">
        <f>'REPRO SEPTIEMBRE'!G194</f>
        <v>4627.0599999999995</v>
      </c>
      <c r="H191" s="47">
        <v>2</v>
      </c>
      <c r="I191" s="32">
        <f>'REPRO SEPTIEMBRE'!H194</f>
        <v>4179.28</v>
      </c>
      <c r="J191" s="47">
        <v>2</v>
      </c>
      <c r="K191" s="32">
        <f>'REPRO SEPTIEMBRE'!I194</f>
        <v>4627.0599999999995</v>
      </c>
      <c r="L191" s="47">
        <v>2</v>
      </c>
      <c r="M191" s="38">
        <f>'REPRO SEPTIEMBRE'!J194</f>
        <v>4477.7999999999993</v>
      </c>
      <c r="N191" s="47">
        <v>2</v>
      </c>
      <c r="O191" s="32">
        <f>'REPRO SEPTIEMBRE'!K194</f>
        <v>4627.0599999999995</v>
      </c>
      <c r="P191" s="47">
        <v>2</v>
      </c>
      <c r="Q191" s="32">
        <f>'REPRO SEPTIEMBRE'!L194</f>
        <v>4477.7999999999993</v>
      </c>
      <c r="R191" s="47">
        <v>2</v>
      </c>
      <c r="S191" s="32">
        <f>'REPRO SEPTIEMBRE'!M194</f>
        <v>4627.0599999999995</v>
      </c>
      <c r="T191" s="47">
        <v>2</v>
      </c>
      <c r="U191" s="32">
        <f>'REPRO SEPTIEMBRE'!N194</f>
        <v>0</v>
      </c>
      <c r="V191" s="33">
        <v>0</v>
      </c>
      <c r="W191" s="32">
        <v>0</v>
      </c>
      <c r="X191" s="33">
        <v>0</v>
      </c>
      <c r="Y191" s="32">
        <v>0</v>
      </c>
      <c r="Z191" s="33">
        <v>0</v>
      </c>
      <c r="AA191" s="32">
        <v>0</v>
      </c>
      <c r="AB191" s="39">
        <v>0</v>
      </c>
      <c r="AC191" s="32">
        <v>0</v>
      </c>
      <c r="AD191" s="32">
        <v>0</v>
      </c>
      <c r="AE191" s="32">
        <v>0</v>
      </c>
      <c r="AF191" s="32">
        <f t="shared" si="36"/>
        <v>42240</v>
      </c>
      <c r="AG191" s="32">
        <f t="shared" si="37"/>
        <v>3520</v>
      </c>
      <c r="AH191" s="32">
        <v>0</v>
      </c>
      <c r="AI191" s="32">
        <v>0</v>
      </c>
      <c r="AJ191" s="32">
        <v>0</v>
      </c>
      <c r="AK191" s="34">
        <f t="shared" si="38"/>
        <v>35163.119999999995</v>
      </c>
    </row>
    <row r="192" spans="2:37" s="6" customFormat="1" ht="15" customHeight="1" x14ac:dyDescent="0.25">
      <c r="B192" s="30">
        <v>173</v>
      </c>
      <c r="C192" s="435"/>
      <c r="D192" s="44" t="s">
        <v>35</v>
      </c>
      <c r="E192" s="45">
        <v>71.400000000000006</v>
      </c>
      <c r="F192" s="47">
        <v>1</v>
      </c>
      <c r="G192" s="32">
        <f>'REPRO SEPTIEMBRE'!G195</f>
        <v>2213.4</v>
      </c>
      <c r="H192" s="47">
        <v>1</v>
      </c>
      <c r="I192" s="32">
        <f>'REPRO SEPTIEMBRE'!H195</f>
        <v>1999.2000000000003</v>
      </c>
      <c r="J192" s="47">
        <v>1</v>
      </c>
      <c r="K192" s="32">
        <f>'REPRO SEPTIEMBRE'!I195</f>
        <v>2213.4</v>
      </c>
      <c r="L192" s="47">
        <v>1</v>
      </c>
      <c r="M192" s="38">
        <f>'REPRO SEPTIEMBRE'!J195</f>
        <v>2142</v>
      </c>
      <c r="N192" s="47">
        <v>1</v>
      </c>
      <c r="O192" s="32">
        <f>'REPRO SEPTIEMBRE'!K195</f>
        <v>2213.4</v>
      </c>
      <c r="P192" s="47">
        <v>1</v>
      </c>
      <c r="Q192" s="32">
        <f>'REPRO SEPTIEMBRE'!L195</f>
        <v>2142</v>
      </c>
      <c r="R192" s="47">
        <v>1</v>
      </c>
      <c r="S192" s="32">
        <f>'REPRO SEPTIEMBRE'!M195</f>
        <v>2213.4</v>
      </c>
      <c r="T192" s="47">
        <v>1</v>
      </c>
      <c r="U192" s="32">
        <f>'REPRO SEPTIEMBRE'!N195</f>
        <v>0</v>
      </c>
      <c r="V192" s="33">
        <v>0</v>
      </c>
      <c r="W192" s="32">
        <v>0</v>
      </c>
      <c r="X192" s="33">
        <v>0</v>
      </c>
      <c r="Y192" s="32">
        <v>0</v>
      </c>
      <c r="Z192" s="33">
        <v>0</v>
      </c>
      <c r="AA192" s="32">
        <v>0</v>
      </c>
      <c r="AB192" s="39">
        <v>0</v>
      </c>
      <c r="AC192" s="32">
        <v>0</v>
      </c>
      <c r="AD192" s="32">
        <v>0</v>
      </c>
      <c r="AE192" s="32">
        <v>0</v>
      </c>
      <c r="AF192" s="32">
        <f t="shared" si="36"/>
        <v>21120</v>
      </c>
      <c r="AG192" s="32">
        <f t="shared" si="37"/>
        <v>1760</v>
      </c>
      <c r="AH192" s="32">
        <v>0</v>
      </c>
      <c r="AI192" s="32">
        <v>0</v>
      </c>
      <c r="AJ192" s="32">
        <v>0</v>
      </c>
      <c r="AK192" s="34">
        <f t="shared" si="38"/>
        <v>16896.8</v>
      </c>
    </row>
    <row r="193" spans="2:37" s="6" customFormat="1" ht="15" customHeight="1" x14ac:dyDescent="0.25">
      <c r="B193" s="30">
        <v>174</v>
      </c>
      <c r="C193" s="435"/>
      <c r="D193" s="44" t="s">
        <v>32</v>
      </c>
      <c r="E193" s="45">
        <v>71.400000000000006</v>
      </c>
      <c r="F193" s="47">
        <v>1</v>
      </c>
      <c r="G193" s="32">
        <f>'REPRO SEPTIEMBRE'!G196</f>
        <v>2213.4</v>
      </c>
      <c r="H193" s="47">
        <v>1</v>
      </c>
      <c r="I193" s="32">
        <f>'REPRO SEPTIEMBRE'!H196</f>
        <v>1999.2000000000003</v>
      </c>
      <c r="J193" s="47">
        <v>1</v>
      </c>
      <c r="K193" s="32">
        <f>'REPRO SEPTIEMBRE'!I196</f>
        <v>2213.4</v>
      </c>
      <c r="L193" s="47">
        <v>1</v>
      </c>
      <c r="M193" s="38">
        <f>'REPRO SEPTIEMBRE'!J196</f>
        <v>2142</v>
      </c>
      <c r="N193" s="47">
        <v>1</v>
      </c>
      <c r="O193" s="32">
        <f>'REPRO SEPTIEMBRE'!K196</f>
        <v>2213.4</v>
      </c>
      <c r="P193" s="47">
        <v>1</v>
      </c>
      <c r="Q193" s="32">
        <f>'REPRO SEPTIEMBRE'!L196</f>
        <v>2142</v>
      </c>
      <c r="R193" s="47">
        <v>1</v>
      </c>
      <c r="S193" s="32">
        <f>'REPRO SEPTIEMBRE'!M196</f>
        <v>2213.4</v>
      </c>
      <c r="T193" s="47">
        <v>1</v>
      </c>
      <c r="U193" s="32">
        <f>'REPRO SEPTIEMBRE'!N196</f>
        <v>0</v>
      </c>
      <c r="V193" s="33">
        <v>0</v>
      </c>
      <c r="W193" s="32">
        <v>0</v>
      </c>
      <c r="X193" s="33">
        <v>0</v>
      </c>
      <c r="Y193" s="32">
        <v>0</v>
      </c>
      <c r="Z193" s="33">
        <v>0</v>
      </c>
      <c r="AA193" s="32">
        <v>0</v>
      </c>
      <c r="AB193" s="39">
        <v>0</v>
      </c>
      <c r="AC193" s="32">
        <v>0</v>
      </c>
      <c r="AD193" s="32">
        <v>0</v>
      </c>
      <c r="AE193" s="32">
        <v>0</v>
      </c>
      <c r="AF193" s="32">
        <f t="shared" si="36"/>
        <v>21120</v>
      </c>
      <c r="AG193" s="32">
        <f t="shared" si="37"/>
        <v>1760</v>
      </c>
      <c r="AH193" s="32">
        <v>0</v>
      </c>
      <c r="AI193" s="32">
        <v>0</v>
      </c>
      <c r="AJ193" s="32">
        <v>0</v>
      </c>
      <c r="AK193" s="34">
        <f t="shared" si="38"/>
        <v>16896.8</v>
      </c>
    </row>
    <row r="194" spans="2:37" s="6" customFormat="1" ht="15" customHeight="1" x14ac:dyDescent="0.25">
      <c r="B194" s="36">
        <v>175</v>
      </c>
      <c r="C194" s="435"/>
      <c r="D194" s="44" t="s">
        <v>54</v>
      </c>
      <c r="E194" s="45">
        <v>71.400000000000006</v>
      </c>
      <c r="F194" s="47">
        <v>13</v>
      </c>
      <c r="G194" s="32">
        <f>'REPRO SEPTIEMBRE'!G197</f>
        <v>28774.2</v>
      </c>
      <c r="H194" s="47">
        <v>13</v>
      </c>
      <c r="I194" s="32">
        <f>'REPRO SEPTIEMBRE'!H197</f>
        <v>25989.600000000002</v>
      </c>
      <c r="J194" s="47">
        <v>13</v>
      </c>
      <c r="K194" s="32">
        <f>'REPRO SEPTIEMBRE'!I197</f>
        <v>28774.2</v>
      </c>
      <c r="L194" s="47">
        <v>13</v>
      </c>
      <c r="M194" s="38">
        <f>'REPRO SEPTIEMBRE'!J197</f>
        <v>27846</v>
      </c>
      <c r="N194" s="47">
        <v>13</v>
      </c>
      <c r="O194" s="32">
        <f>'REPRO SEPTIEMBRE'!K197</f>
        <v>28774.2</v>
      </c>
      <c r="P194" s="47">
        <v>13</v>
      </c>
      <c r="Q194" s="32">
        <f>'REPRO SEPTIEMBRE'!L197</f>
        <v>27846</v>
      </c>
      <c r="R194" s="47">
        <v>13</v>
      </c>
      <c r="S194" s="32">
        <f>'REPRO SEPTIEMBRE'!M197</f>
        <v>28774.2</v>
      </c>
      <c r="T194" s="47">
        <v>13</v>
      </c>
      <c r="U194" s="32">
        <f>'REPRO SEPTIEMBRE'!N197</f>
        <v>0</v>
      </c>
      <c r="V194" s="33">
        <v>0</v>
      </c>
      <c r="W194" s="32">
        <v>0</v>
      </c>
      <c r="X194" s="33">
        <v>0</v>
      </c>
      <c r="Y194" s="32">
        <v>0</v>
      </c>
      <c r="Z194" s="33">
        <v>0</v>
      </c>
      <c r="AA194" s="32">
        <v>0</v>
      </c>
      <c r="AB194" s="39">
        <v>0</v>
      </c>
      <c r="AC194" s="32">
        <v>0</v>
      </c>
      <c r="AD194" s="32">
        <v>0</v>
      </c>
      <c r="AE194" s="32">
        <v>0</v>
      </c>
      <c r="AF194" s="32">
        <f t="shared" si="36"/>
        <v>274560</v>
      </c>
      <c r="AG194" s="32">
        <f t="shared" si="37"/>
        <v>22880</v>
      </c>
      <c r="AH194" s="32">
        <v>0</v>
      </c>
      <c r="AI194" s="32">
        <v>0</v>
      </c>
      <c r="AJ194" s="32">
        <v>0</v>
      </c>
      <c r="AK194" s="34">
        <f t="shared" si="38"/>
        <v>219658.40000000002</v>
      </c>
    </row>
    <row r="195" spans="2:37" s="6" customFormat="1" ht="15" customHeight="1" x14ac:dyDescent="0.25">
      <c r="B195" s="36">
        <v>176</v>
      </c>
      <c r="C195" s="435"/>
      <c r="D195" s="44" t="s">
        <v>47</v>
      </c>
      <c r="E195" s="45">
        <v>74.63</v>
      </c>
      <c r="F195" s="47">
        <v>2</v>
      </c>
      <c r="G195" s="32">
        <f>'REPRO SEPTIEMBRE'!G198</f>
        <v>0</v>
      </c>
      <c r="H195" s="47">
        <v>2</v>
      </c>
      <c r="I195" s="32">
        <f>'REPRO SEPTIEMBRE'!H198</f>
        <v>0</v>
      </c>
      <c r="J195" s="47">
        <v>2</v>
      </c>
      <c r="K195" s="32">
        <f>'REPRO SEPTIEMBRE'!I198</f>
        <v>0</v>
      </c>
      <c r="L195" s="47">
        <v>2</v>
      </c>
      <c r="M195" s="38">
        <f>'REPRO SEPTIEMBRE'!J198</f>
        <v>0</v>
      </c>
      <c r="N195" s="47">
        <v>2</v>
      </c>
      <c r="O195" s="32">
        <f>'REPRO SEPTIEMBRE'!K198</f>
        <v>0</v>
      </c>
      <c r="P195" s="47">
        <v>2</v>
      </c>
      <c r="Q195" s="32">
        <f>'REPRO SEPTIEMBRE'!L198</f>
        <v>0</v>
      </c>
      <c r="R195" s="47">
        <v>2</v>
      </c>
      <c r="S195" s="32">
        <f>'REPRO SEPTIEMBRE'!M198</f>
        <v>0</v>
      </c>
      <c r="T195" s="47">
        <v>2</v>
      </c>
      <c r="U195" s="32">
        <f>'REPRO SEPTIEMBRE'!N198</f>
        <v>4627.0599999999995</v>
      </c>
      <c r="V195" s="33">
        <v>0</v>
      </c>
      <c r="W195" s="32">
        <v>0</v>
      </c>
      <c r="X195" s="33">
        <v>0</v>
      </c>
      <c r="Y195" s="32">
        <v>0</v>
      </c>
      <c r="Z195" s="33">
        <v>0</v>
      </c>
      <c r="AA195" s="32">
        <v>0</v>
      </c>
      <c r="AB195" s="39">
        <v>0</v>
      </c>
      <c r="AC195" s="32">
        <v>0</v>
      </c>
      <c r="AD195" s="32">
        <v>0</v>
      </c>
      <c r="AE195" s="32">
        <v>0</v>
      </c>
      <c r="AF195" s="32">
        <f t="shared" si="36"/>
        <v>42240</v>
      </c>
      <c r="AG195" s="32">
        <f t="shared" si="37"/>
        <v>3520</v>
      </c>
      <c r="AH195" s="32">
        <v>0</v>
      </c>
      <c r="AI195" s="32">
        <v>0</v>
      </c>
      <c r="AJ195" s="32">
        <v>0</v>
      </c>
      <c r="AK195" s="34">
        <f t="shared" si="38"/>
        <v>8147.0599999999995</v>
      </c>
    </row>
    <row r="196" spans="2:37" s="6" customFormat="1" ht="15" customHeight="1" x14ac:dyDescent="0.25">
      <c r="B196" s="30">
        <v>177</v>
      </c>
      <c r="C196" s="435"/>
      <c r="D196" s="44" t="s">
        <v>35</v>
      </c>
      <c r="E196" s="45">
        <v>71.400000000000006</v>
      </c>
      <c r="F196" s="47">
        <v>1</v>
      </c>
      <c r="G196" s="32">
        <f>'REPRO SEPTIEMBRE'!G199</f>
        <v>0</v>
      </c>
      <c r="H196" s="47">
        <v>1</v>
      </c>
      <c r="I196" s="32">
        <f>'REPRO SEPTIEMBRE'!H199</f>
        <v>0</v>
      </c>
      <c r="J196" s="47">
        <v>1</v>
      </c>
      <c r="K196" s="32">
        <f>'REPRO SEPTIEMBRE'!I199</f>
        <v>0</v>
      </c>
      <c r="L196" s="47">
        <v>1</v>
      </c>
      <c r="M196" s="38">
        <f>'REPRO SEPTIEMBRE'!J199</f>
        <v>0</v>
      </c>
      <c r="N196" s="47">
        <v>1</v>
      </c>
      <c r="O196" s="32">
        <f>'REPRO SEPTIEMBRE'!K199</f>
        <v>0</v>
      </c>
      <c r="P196" s="47">
        <v>1</v>
      </c>
      <c r="Q196" s="32">
        <f>'REPRO SEPTIEMBRE'!L199</f>
        <v>0</v>
      </c>
      <c r="R196" s="47">
        <v>1</v>
      </c>
      <c r="S196" s="32">
        <f>'REPRO SEPTIEMBRE'!M199</f>
        <v>0</v>
      </c>
      <c r="T196" s="47">
        <v>1</v>
      </c>
      <c r="U196" s="32">
        <f>'REPRO SEPTIEMBRE'!N199</f>
        <v>0</v>
      </c>
      <c r="V196" s="33">
        <v>0</v>
      </c>
      <c r="W196" s="32">
        <v>0</v>
      </c>
      <c r="X196" s="33">
        <v>0</v>
      </c>
      <c r="Y196" s="32">
        <v>0</v>
      </c>
      <c r="Z196" s="33">
        <v>0</v>
      </c>
      <c r="AA196" s="32">
        <v>0</v>
      </c>
      <c r="AB196" s="39">
        <v>0</v>
      </c>
      <c r="AC196" s="32">
        <v>0</v>
      </c>
      <c r="AD196" s="32">
        <v>0</v>
      </c>
      <c r="AE196" s="32">
        <v>0</v>
      </c>
      <c r="AF196" s="32">
        <f t="shared" si="36"/>
        <v>21120</v>
      </c>
      <c r="AG196" s="32">
        <f t="shared" si="37"/>
        <v>1760</v>
      </c>
      <c r="AH196" s="32">
        <v>0</v>
      </c>
      <c r="AI196" s="32">
        <v>0</v>
      </c>
      <c r="AJ196" s="32">
        <v>0</v>
      </c>
      <c r="AK196" s="34">
        <f t="shared" si="38"/>
        <v>1760</v>
      </c>
    </row>
    <row r="197" spans="2:37" s="6" customFormat="1" ht="15" customHeight="1" x14ac:dyDescent="0.25">
      <c r="B197" s="30">
        <v>178</v>
      </c>
      <c r="C197" s="435"/>
      <c r="D197" s="44" t="s">
        <v>32</v>
      </c>
      <c r="E197" s="45">
        <v>71.400000000000006</v>
      </c>
      <c r="F197" s="47">
        <v>1</v>
      </c>
      <c r="G197" s="32">
        <f>'REPRO SEPTIEMBRE'!G200</f>
        <v>0</v>
      </c>
      <c r="H197" s="47">
        <v>1</v>
      </c>
      <c r="I197" s="32">
        <f>'REPRO SEPTIEMBRE'!H200</f>
        <v>0</v>
      </c>
      <c r="J197" s="47">
        <v>1</v>
      </c>
      <c r="K197" s="32">
        <f>'REPRO SEPTIEMBRE'!I200</f>
        <v>0</v>
      </c>
      <c r="L197" s="47">
        <v>1</v>
      </c>
      <c r="M197" s="38">
        <f>'REPRO SEPTIEMBRE'!J200</f>
        <v>0</v>
      </c>
      <c r="N197" s="47">
        <v>1</v>
      </c>
      <c r="O197" s="32">
        <f>'REPRO SEPTIEMBRE'!K200</f>
        <v>0</v>
      </c>
      <c r="P197" s="47">
        <v>1</v>
      </c>
      <c r="Q197" s="32">
        <f>'REPRO SEPTIEMBRE'!L200</f>
        <v>0</v>
      </c>
      <c r="R197" s="47">
        <v>1</v>
      </c>
      <c r="S197" s="32">
        <f>'REPRO SEPTIEMBRE'!M200</f>
        <v>0</v>
      </c>
      <c r="T197" s="47">
        <v>1</v>
      </c>
      <c r="U197" s="32">
        <f>'REPRO SEPTIEMBRE'!N200</f>
        <v>2213.4</v>
      </c>
      <c r="V197" s="33">
        <v>0</v>
      </c>
      <c r="W197" s="32">
        <v>0</v>
      </c>
      <c r="X197" s="33">
        <v>0</v>
      </c>
      <c r="Y197" s="32">
        <v>0</v>
      </c>
      <c r="Z197" s="33">
        <v>0</v>
      </c>
      <c r="AA197" s="32">
        <v>0</v>
      </c>
      <c r="AB197" s="39">
        <v>0</v>
      </c>
      <c r="AC197" s="32">
        <v>0</v>
      </c>
      <c r="AD197" s="32">
        <v>0</v>
      </c>
      <c r="AE197" s="32">
        <v>0</v>
      </c>
      <c r="AF197" s="32">
        <f t="shared" si="36"/>
        <v>21120</v>
      </c>
      <c r="AG197" s="32">
        <f t="shared" si="37"/>
        <v>1760</v>
      </c>
      <c r="AH197" s="32">
        <v>0</v>
      </c>
      <c r="AI197" s="32">
        <v>0</v>
      </c>
      <c r="AJ197" s="32">
        <v>0</v>
      </c>
      <c r="AK197" s="34">
        <f t="shared" si="38"/>
        <v>3973.4</v>
      </c>
    </row>
    <row r="198" spans="2:37" s="6" customFormat="1" ht="15" customHeight="1" x14ac:dyDescent="0.25">
      <c r="B198" s="36">
        <v>179</v>
      </c>
      <c r="C198" s="435"/>
      <c r="D198" s="44" t="s">
        <v>54</v>
      </c>
      <c r="E198" s="45">
        <v>71.400000000000006</v>
      </c>
      <c r="F198" s="47">
        <v>13</v>
      </c>
      <c r="G198" s="32">
        <f>'REPRO SEPTIEMBRE'!G201</f>
        <v>0</v>
      </c>
      <c r="H198" s="47">
        <v>13</v>
      </c>
      <c r="I198" s="32">
        <f>'REPRO SEPTIEMBRE'!H201</f>
        <v>0</v>
      </c>
      <c r="J198" s="47">
        <v>13</v>
      </c>
      <c r="K198" s="32">
        <f>'REPRO SEPTIEMBRE'!I201</f>
        <v>0</v>
      </c>
      <c r="L198" s="47">
        <v>13</v>
      </c>
      <c r="M198" s="38">
        <f>'REPRO SEPTIEMBRE'!J201</f>
        <v>0</v>
      </c>
      <c r="N198" s="47">
        <v>13</v>
      </c>
      <c r="O198" s="32">
        <f>'REPRO SEPTIEMBRE'!K201</f>
        <v>0</v>
      </c>
      <c r="P198" s="47">
        <v>13</v>
      </c>
      <c r="Q198" s="32">
        <f>'REPRO SEPTIEMBRE'!L201</f>
        <v>0</v>
      </c>
      <c r="R198" s="47">
        <v>13</v>
      </c>
      <c r="S198" s="32">
        <f>'REPRO SEPTIEMBRE'!M201</f>
        <v>0</v>
      </c>
      <c r="T198" s="47">
        <v>13</v>
      </c>
      <c r="U198" s="32">
        <f>'REPRO SEPTIEMBRE'!N201</f>
        <v>28774.2</v>
      </c>
      <c r="V198" s="33">
        <v>0</v>
      </c>
      <c r="W198" s="32">
        <v>0</v>
      </c>
      <c r="X198" s="33">
        <v>0</v>
      </c>
      <c r="Y198" s="32">
        <v>0</v>
      </c>
      <c r="Z198" s="33">
        <v>0</v>
      </c>
      <c r="AA198" s="32">
        <v>0</v>
      </c>
      <c r="AB198" s="39">
        <v>0</v>
      </c>
      <c r="AC198" s="32">
        <v>0</v>
      </c>
      <c r="AD198" s="32">
        <v>0</v>
      </c>
      <c r="AE198" s="32">
        <v>0</v>
      </c>
      <c r="AF198" s="32">
        <f t="shared" si="36"/>
        <v>274560</v>
      </c>
      <c r="AG198" s="32">
        <f t="shared" si="37"/>
        <v>22880</v>
      </c>
      <c r="AH198" s="32">
        <v>0</v>
      </c>
      <c r="AI198" s="32">
        <v>0</v>
      </c>
      <c r="AJ198" s="32">
        <v>0</v>
      </c>
      <c r="AK198" s="34">
        <f t="shared" si="38"/>
        <v>51654.2</v>
      </c>
    </row>
    <row r="199" spans="2:37" s="6" customFormat="1" ht="15" customHeight="1" x14ac:dyDescent="0.25">
      <c r="B199" s="36">
        <v>180</v>
      </c>
      <c r="C199" s="435"/>
      <c r="D199" s="44" t="s">
        <v>35</v>
      </c>
      <c r="E199" s="45">
        <v>71.400000000000006</v>
      </c>
      <c r="F199" s="47">
        <v>1</v>
      </c>
      <c r="G199" s="32">
        <f>'REPRO SEPTIEMBRE'!G202</f>
        <v>2213.4</v>
      </c>
      <c r="H199" s="47">
        <v>1</v>
      </c>
      <c r="I199" s="32">
        <f>'REPRO SEPTIEMBRE'!H202</f>
        <v>1999.2000000000003</v>
      </c>
      <c r="J199" s="47">
        <v>1</v>
      </c>
      <c r="K199" s="32">
        <f>'REPRO SEPTIEMBRE'!I202</f>
        <v>2213.4</v>
      </c>
      <c r="L199" s="47">
        <v>1</v>
      </c>
      <c r="M199" s="38">
        <f>'REPRO SEPTIEMBRE'!J202</f>
        <v>2142</v>
      </c>
      <c r="N199" s="47">
        <v>1</v>
      </c>
      <c r="O199" s="32">
        <f>'REPRO SEPTIEMBRE'!K202</f>
        <v>2213.4</v>
      </c>
      <c r="P199" s="47">
        <v>1</v>
      </c>
      <c r="Q199" s="32">
        <f>'REPRO SEPTIEMBRE'!L202</f>
        <v>2142</v>
      </c>
      <c r="R199" s="47">
        <v>1</v>
      </c>
      <c r="S199" s="32">
        <f>'REPRO SEPTIEMBRE'!M202</f>
        <v>2213.4</v>
      </c>
      <c r="T199" s="47">
        <v>1</v>
      </c>
      <c r="U199" s="32">
        <f>'REPRO SEPTIEMBRE'!N202</f>
        <v>0</v>
      </c>
      <c r="V199" s="33">
        <v>0</v>
      </c>
      <c r="W199" s="32">
        <v>0</v>
      </c>
      <c r="X199" s="33">
        <v>0</v>
      </c>
      <c r="Y199" s="32">
        <v>0</v>
      </c>
      <c r="Z199" s="33">
        <v>0</v>
      </c>
      <c r="AA199" s="32">
        <v>0</v>
      </c>
      <c r="AB199" s="39">
        <v>0</v>
      </c>
      <c r="AC199" s="32">
        <v>0</v>
      </c>
      <c r="AD199" s="32">
        <v>0</v>
      </c>
      <c r="AE199" s="32">
        <v>0</v>
      </c>
      <c r="AF199" s="32">
        <f t="shared" si="36"/>
        <v>21120</v>
      </c>
      <c r="AG199" s="32">
        <f t="shared" si="37"/>
        <v>1760</v>
      </c>
      <c r="AH199" s="32">
        <v>0</v>
      </c>
      <c r="AI199" s="32">
        <v>0</v>
      </c>
      <c r="AJ199" s="32">
        <v>0</v>
      </c>
      <c r="AK199" s="34">
        <f t="shared" si="38"/>
        <v>16896.8</v>
      </c>
    </row>
    <row r="200" spans="2:37" s="6" customFormat="1" ht="15" customHeight="1" x14ac:dyDescent="0.25">
      <c r="B200" s="30">
        <v>181</v>
      </c>
      <c r="C200" s="435"/>
      <c r="D200" s="44" t="s">
        <v>54</v>
      </c>
      <c r="E200" s="45">
        <v>71.400000000000006</v>
      </c>
      <c r="F200" s="47">
        <v>1</v>
      </c>
      <c r="G200" s="32">
        <f>'REPRO SEPTIEMBRE'!G203</f>
        <v>0</v>
      </c>
      <c r="H200" s="47">
        <v>1</v>
      </c>
      <c r="I200" s="32">
        <f>'REPRO SEPTIEMBRE'!H203</f>
        <v>3070.2000000000003</v>
      </c>
      <c r="J200" s="47">
        <v>1</v>
      </c>
      <c r="K200" s="32">
        <f>'REPRO SEPTIEMBRE'!I203</f>
        <v>2213.4</v>
      </c>
      <c r="L200" s="47">
        <v>1</v>
      </c>
      <c r="M200" s="38">
        <f>'REPRO SEPTIEMBRE'!J203</f>
        <v>0</v>
      </c>
      <c r="N200" s="47">
        <v>1</v>
      </c>
      <c r="O200" s="32">
        <f>'REPRO SEPTIEMBRE'!K203</f>
        <v>0</v>
      </c>
      <c r="P200" s="47">
        <v>1</v>
      </c>
      <c r="Q200" s="32">
        <f>'REPRO SEPTIEMBRE'!L203</f>
        <v>0</v>
      </c>
      <c r="R200" s="47">
        <v>1</v>
      </c>
      <c r="S200" s="32">
        <f>'REPRO SEPTIEMBRE'!M203</f>
        <v>0</v>
      </c>
      <c r="T200" s="47">
        <v>1</v>
      </c>
      <c r="U200" s="32">
        <f>'REPRO SEPTIEMBRE'!N203</f>
        <v>0</v>
      </c>
      <c r="V200" s="33">
        <v>0</v>
      </c>
      <c r="W200" s="32">
        <v>0</v>
      </c>
      <c r="X200" s="33">
        <v>0</v>
      </c>
      <c r="Y200" s="32">
        <v>0</v>
      </c>
      <c r="Z200" s="33">
        <v>0</v>
      </c>
      <c r="AA200" s="32">
        <v>0</v>
      </c>
      <c r="AB200" s="39">
        <v>0</v>
      </c>
      <c r="AC200" s="32">
        <v>0</v>
      </c>
      <c r="AD200" s="32">
        <v>0</v>
      </c>
      <c r="AE200" s="32">
        <v>0</v>
      </c>
      <c r="AF200" s="32">
        <f t="shared" si="36"/>
        <v>21120</v>
      </c>
      <c r="AG200" s="32">
        <f t="shared" si="37"/>
        <v>1760</v>
      </c>
      <c r="AH200" s="32">
        <v>0</v>
      </c>
      <c r="AI200" s="32">
        <v>0</v>
      </c>
      <c r="AJ200" s="32">
        <v>0</v>
      </c>
      <c r="AK200" s="34">
        <f t="shared" si="38"/>
        <v>7043.6</v>
      </c>
    </row>
    <row r="201" spans="2:37" s="6" customFormat="1" ht="15" customHeight="1" x14ac:dyDescent="0.25">
      <c r="B201" s="30">
        <v>182</v>
      </c>
      <c r="C201" s="435"/>
      <c r="D201" s="44" t="s">
        <v>54</v>
      </c>
      <c r="E201" s="45">
        <v>71.400000000000006</v>
      </c>
      <c r="F201" s="47">
        <v>1</v>
      </c>
      <c r="G201" s="32">
        <f>'REPRO SEPTIEMBRE'!G204</f>
        <v>0</v>
      </c>
      <c r="H201" s="47">
        <v>1</v>
      </c>
      <c r="I201" s="32">
        <f>'REPRO SEPTIEMBRE'!H204</f>
        <v>0</v>
      </c>
      <c r="J201" s="47">
        <v>1</v>
      </c>
      <c r="K201" s="32">
        <f>'REPRO SEPTIEMBRE'!I204</f>
        <v>0</v>
      </c>
      <c r="L201" s="47">
        <v>1</v>
      </c>
      <c r="M201" s="38">
        <f>'REPRO SEPTIEMBRE'!J204</f>
        <v>2142</v>
      </c>
      <c r="N201" s="47">
        <v>1</v>
      </c>
      <c r="O201" s="32">
        <f>'REPRO SEPTIEMBRE'!K204</f>
        <v>2213.4</v>
      </c>
      <c r="P201" s="47">
        <v>1</v>
      </c>
      <c r="Q201" s="32">
        <f>'REPRO SEPTIEMBRE'!L204</f>
        <v>2142</v>
      </c>
      <c r="R201" s="47">
        <v>1</v>
      </c>
      <c r="S201" s="32">
        <f>'REPRO SEPTIEMBRE'!M204</f>
        <v>0</v>
      </c>
      <c r="T201" s="47">
        <v>1</v>
      </c>
      <c r="U201" s="32">
        <f>'REPRO SEPTIEMBRE'!N204</f>
        <v>0</v>
      </c>
      <c r="V201" s="33">
        <v>0</v>
      </c>
      <c r="W201" s="32">
        <v>0</v>
      </c>
      <c r="X201" s="33">
        <v>0</v>
      </c>
      <c r="Y201" s="32">
        <v>0</v>
      </c>
      <c r="Z201" s="33">
        <v>0</v>
      </c>
      <c r="AA201" s="32">
        <v>0</v>
      </c>
      <c r="AB201" s="39">
        <v>0</v>
      </c>
      <c r="AC201" s="32">
        <v>0</v>
      </c>
      <c r="AD201" s="32">
        <v>0</v>
      </c>
      <c r="AE201" s="32">
        <v>0</v>
      </c>
      <c r="AF201" s="32">
        <f t="shared" si="36"/>
        <v>21120</v>
      </c>
      <c r="AG201" s="32">
        <f t="shared" si="37"/>
        <v>1760</v>
      </c>
      <c r="AH201" s="32">
        <v>0</v>
      </c>
      <c r="AI201" s="32">
        <v>0</v>
      </c>
      <c r="AJ201" s="32">
        <v>0</v>
      </c>
      <c r="AK201" s="34">
        <f t="shared" si="38"/>
        <v>8257.4</v>
      </c>
    </row>
    <row r="202" spans="2:37" s="6" customFormat="1" ht="15" customHeight="1" x14ac:dyDescent="0.25">
      <c r="B202" s="36">
        <v>183</v>
      </c>
      <c r="C202" s="435"/>
      <c r="D202" s="44" t="s">
        <v>54</v>
      </c>
      <c r="E202" s="45">
        <v>71.400000000000006</v>
      </c>
      <c r="F202" s="47">
        <v>8</v>
      </c>
      <c r="G202" s="32">
        <f>'REPRO SEPTIEMBRE'!G205</f>
        <v>17707.2</v>
      </c>
      <c r="H202" s="47">
        <v>8</v>
      </c>
      <c r="I202" s="32">
        <f>'REPRO SEPTIEMBRE'!H205</f>
        <v>15993.600000000002</v>
      </c>
      <c r="J202" s="47">
        <v>8</v>
      </c>
      <c r="K202" s="32">
        <f>'REPRO SEPTIEMBRE'!I205</f>
        <v>17707.2</v>
      </c>
      <c r="L202" s="47">
        <v>8</v>
      </c>
      <c r="M202" s="38">
        <f>'REPRO SEPTIEMBRE'!J205</f>
        <v>17136</v>
      </c>
      <c r="N202" s="47">
        <v>8</v>
      </c>
      <c r="O202" s="32">
        <f>'REPRO SEPTIEMBRE'!K205</f>
        <v>17707.2</v>
      </c>
      <c r="P202" s="47">
        <v>8</v>
      </c>
      <c r="Q202" s="32">
        <f>'REPRO SEPTIEMBRE'!L205</f>
        <v>17136</v>
      </c>
      <c r="R202" s="47">
        <v>8</v>
      </c>
      <c r="S202" s="32">
        <f>'REPRO SEPTIEMBRE'!M205</f>
        <v>17707.2</v>
      </c>
      <c r="T202" s="47">
        <v>8</v>
      </c>
      <c r="U202" s="32">
        <f>'REPRO SEPTIEMBRE'!N205</f>
        <v>0</v>
      </c>
      <c r="V202" s="33">
        <v>0</v>
      </c>
      <c r="W202" s="32">
        <v>0</v>
      </c>
      <c r="X202" s="33">
        <v>0</v>
      </c>
      <c r="Y202" s="32">
        <v>0</v>
      </c>
      <c r="Z202" s="33">
        <v>0</v>
      </c>
      <c r="AA202" s="32">
        <v>0</v>
      </c>
      <c r="AB202" s="39">
        <v>0</v>
      </c>
      <c r="AC202" s="32">
        <v>0</v>
      </c>
      <c r="AD202" s="32">
        <v>0</v>
      </c>
      <c r="AE202" s="32">
        <v>0</v>
      </c>
      <c r="AF202" s="32">
        <f t="shared" si="36"/>
        <v>168960</v>
      </c>
      <c r="AG202" s="32">
        <f t="shared" si="37"/>
        <v>14080</v>
      </c>
      <c r="AH202" s="32">
        <v>0</v>
      </c>
      <c r="AI202" s="32">
        <v>0</v>
      </c>
      <c r="AJ202" s="32">
        <v>0</v>
      </c>
      <c r="AK202" s="34">
        <f t="shared" si="38"/>
        <v>135174.39999999999</v>
      </c>
    </row>
    <row r="203" spans="2:37" s="6" customFormat="1" ht="15" customHeight="1" x14ac:dyDescent="0.25">
      <c r="B203" s="36">
        <v>184</v>
      </c>
      <c r="C203" s="435"/>
      <c r="D203" s="44" t="s">
        <v>54</v>
      </c>
      <c r="E203" s="45">
        <v>71.400000000000006</v>
      </c>
      <c r="F203" s="47">
        <v>1</v>
      </c>
      <c r="G203" s="32">
        <f>'REPRO SEPTIEMBRE'!G206</f>
        <v>0</v>
      </c>
      <c r="H203" s="47">
        <v>1</v>
      </c>
      <c r="I203" s="32">
        <f>'REPRO SEPTIEMBRE'!H206</f>
        <v>0</v>
      </c>
      <c r="J203" s="47">
        <v>1</v>
      </c>
      <c r="K203" s="32">
        <f>'REPRO SEPTIEMBRE'!I206</f>
        <v>0</v>
      </c>
      <c r="L203" s="47">
        <v>1</v>
      </c>
      <c r="M203" s="38">
        <f>'REPRO SEPTIEMBRE'!J206</f>
        <v>0</v>
      </c>
      <c r="N203" s="47">
        <v>1</v>
      </c>
      <c r="O203" s="32">
        <f>'REPRO SEPTIEMBRE'!K206</f>
        <v>0</v>
      </c>
      <c r="P203" s="47">
        <v>1</v>
      </c>
      <c r="Q203" s="32">
        <f>'REPRO SEPTIEMBRE'!L206</f>
        <v>0</v>
      </c>
      <c r="R203" s="47">
        <v>1</v>
      </c>
      <c r="S203" s="32">
        <f>'REPRO SEPTIEMBRE'!M206</f>
        <v>2213.4</v>
      </c>
      <c r="T203" s="47">
        <v>1</v>
      </c>
      <c r="U203" s="32">
        <f>'REPRO SEPTIEMBRE'!N206</f>
        <v>2213.4</v>
      </c>
      <c r="V203" s="33">
        <v>0</v>
      </c>
      <c r="W203" s="32">
        <v>0</v>
      </c>
      <c r="X203" s="33">
        <v>0</v>
      </c>
      <c r="Y203" s="32">
        <v>0</v>
      </c>
      <c r="Z203" s="33">
        <v>0</v>
      </c>
      <c r="AA203" s="32">
        <v>0</v>
      </c>
      <c r="AB203" s="39">
        <v>0</v>
      </c>
      <c r="AC203" s="32">
        <v>0</v>
      </c>
      <c r="AD203" s="32">
        <v>0</v>
      </c>
      <c r="AE203" s="32">
        <v>0</v>
      </c>
      <c r="AF203" s="32">
        <f t="shared" si="36"/>
        <v>21120</v>
      </c>
      <c r="AG203" s="32">
        <f t="shared" si="37"/>
        <v>1760</v>
      </c>
      <c r="AH203" s="32">
        <v>0</v>
      </c>
      <c r="AI203" s="32">
        <v>0</v>
      </c>
      <c r="AJ203" s="32">
        <v>0</v>
      </c>
      <c r="AK203" s="34">
        <f t="shared" si="38"/>
        <v>6186.8</v>
      </c>
    </row>
    <row r="204" spans="2:37" s="6" customFormat="1" ht="15" customHeight="1" x14ac:dyDescent="0.25">
      <c r="B204" s="30">
        <v>185</v>
      </c>
      <c r="C204" s="435"/>
      <c r="D204" s="44" t="s">
        <v>35</v>
      </c>
      <c r="E204" s="45">
        <v>71.400000000000006</v>
      </c>
      <c r="F204" s="47">
        <v>1</v>
      </c>
      <c r="G204" s="32">
        <f>'REPRO SEPTIEMBRE'!G207</f>
        <v>0</v>
      </c>
      <c r="H204" s="47">
        <v>1</v>
      </c>
      <c r="I204" s="32">
        <f>'REPRO SEPTIEMBRE'!H207</f>
        <v>0</v>
      </c>
      <c r="J204" s="47">
        <v>1</v>
      </c>
      <c r="K204" s="32">
        <f>'REPRO SEPTIEMBRE'!I207</f>
        <v>0</v>
      </c>
      <c r="L204" s="47">
        <v>1</v>
      </c>
      <c r="M204" s="38">
        <f>'REPRO SEPTIEMBRE'!J207</f>
        <v>0</v>
      </c>
      <c r="N204" s="47">
        <v>1</v>
      </c>
      <c r="O204" s="32">
        <f>'REPRO SEPTIEMBRE'!K207</f>
        <v>0</v>
      </c>
      <c r="P204" s="47">
        <v>1</v>
      </c>
      <c r="Q204" s="32">
        <f>'REPRO SEPTIEMBRE'!L207</f>
        <v>0</v>
      </c>
      <c r="R204" s="47">
        <v>1</v>
      </c>
      <c r="S204" s="32">
        <f>'REPRO SEPTIEMBRE'!M207</f>
        <v>0</v>
      </c>
      <c r="T204" s="47">
        <v>1</v>
      </c>
      <c r="U204" s="32">
        <f>'REPRO SEPTIEMBRE'!N207</f>
        <v>4426.8</v>
      </c>
      <c r="V204" s="33">
        <v>0</v>
      </c>
      <c r="W204" s="32">
        <v>0</v>
      </c>
      <c r="X204" s="33">
        <v>0</v>
      </c>
      <c r="Y204" s="32">
        <v>0</v>
      </c>
      <c r="Z204" s="33">
        <v>0</v>
      </c>
      <c r="AA204" s="32">
        <v>0</v>
      </c>
      <c r="AB204" s="39">
        <v>0</v>
      </c>
      <c r="AC204" s="32">
        <v>0</v>
      </c>
      <c r="AD204" s="32">
        <v>0</v>
      </c>
      <c r="AE204" s="32">
        <v>0</v>
      </c>
      <c r="AF204" s="32">
        <f t="shared" si="36"/>
        <v>21120</v>
      </c>
      <c r="AG204" s="32">
        <f t="shared" si="37"/>
        <v>1760</v>
      </c>
      <c r="AH204" s="32">
        <v>0</v>
      </c>
      <c r="AI204" s="32">
        <v>0</v>
      </c>
      <c r="AJ204" s="32">
        <v>0</v>
      </c>
      <c r="AK204" s="34">
        <f t="shared" si="38"/>
        <v>6186.8</v>
      </c>
    </row>
    <row r="205" spans="2:37" s="6" customFormat="1" ht="15" customHeight="1" x14ac:dyDescent="0.25">
      <c r="B205" s="30">
        <v>186</v>
      </c>
      <c r="C205" s="435"/>
      <c r="D205" s="44" t="s">
        <v>35</v>
      </c>
      <c r="E205" s="45">
        <v>71.400000000000006</v>
      </c>
      <c r="F205" s="47">
        <v>1</v>
      </c>
      <c r="G205" s="32">
        <f>'REPRO SEPTIEMBRE'!G208</f>
        <v>0</v>
      </c>
      <c r="H205" s="47">
        <v>1</v>
      </c>
      <c r="I205" s="32">
        <f>'REPRO SEPTIEMBRE'!H208</f>
        <v>0</v>
      </c>
      <c r="J205" s="47">
        <v>1</v>
      </c>
      <c r="K205" s="32">
        <f>'REPRO SEPTIEMBRE'!I208</f>
        <v>0</v>
      </c>
      <c r="L205" s="47">
        <v>1</v>
      </c>
      <c r="M205" s="38">
        <f>'REPRO SEPTIEMBRE'!J208</f>
        <v>0</v>
      </c>
      <c r="N205" s="47">
        <v>1</v>
      </c>
      <c r="O205" s="32">
        <f>'REPRO SEPTIEMBRE'!K208</f>
        <v>0</v>
      </c>
      <c r="P205" s="47">
        <v>1</v>
      </c>
      <c r="Q205" s="32">
        <f>'REPRO SEPTIEMBRE'!L208</f>
        <v>0</v>
      </c>
      <c r="R205" s="47">
        <v>1</v>
      </c>
      <c r="S205" s="32">
        <f>'REPRO SEPTIEMBRE'!M208</f>
        <v>0</v>
      </c>
      <c r="T205" s="47">
        <v>1</v>
      </c>
      <c r="U205" s="32">
        <f>'REPRO SEPTIEMBRE'!N208</f>
        <v>2213.4</v>
      </c>
      <c r="V205" s="33">
        <v>0</v>
      </c>
      <c r="W205" s="32">
        <v>0</v>
      </c>
      <c r="X205" s="33">
        <v>0</v>
      </c>
      <c r="Y205" s="32">
        <v>0</v>
      </c>
      <c r="Z205" s="33">
        <v>0</v>
      </c>
      <c r="AA205" s="32">
        <v>0</v>
      </c>
      <c r="AB205" s="39">
        <v>0</v>
      </c>
      <c r="AC205" s="32">
        <v>0</v>
      </c>
      <c r="AD205" s="32">
        <v>0</v>
      </c>
      <c r="AE205" s="32">
        <v>0</v>
      </c>
      <c r="AF205" s="32">
        <f t="shared" si="36"/>
        <v>21120</v>
      </c>
      <c r="AG205" s="32">
        <f t="shared" si="37"/>
        <v>1760</v>
      </c>
      <c r="AH205" s="32">
        <v>0</v>
      </c>
      <c r="AI205" s="32">
        <v>0</v>
      </c>
      <c r="AJ205" s="32">
        <v>0</v>
      </c>
      <c r="AK205" s="34">
        <f t="shared" si="38"/>
        <v>3973.4</v>
      </c>
    </row>
    <row r="206" spans="2:37" s="6" customFormat="1" ht="15" customHeight="1" x14ac:dyDescent="0.25">
      <c r="B206" s="36">
        <v>187</v>
      </c>
      <c r="C206" s="435"/>
      <c r="D206" s="44" t="s">
        <v>54</v>
      </c>
      <c r="E206" s="45">
        <v>71.400000000000006</v>
      </c>
      <c r="F206" s="47">
        <v>8</v>
      </c>
      <c r="G206" s="32">
        <f>'REPRO SEPTIEMBRE'!G209</f>
        <v>0</v>
      </c>
      <c r="H206" s="47">
        <v>8</v>
      </c>
      <c r="I206" s="32">
        <f>'REPRO SEPTIEMBRE'!H209</f>
        <v>0</v>
      </c>
      <c r="J206" s="47">
        <v>8</v>
      </c>
      <c r="K206" s="32">
        <f>'REPRO SEPTIEMBRE'!I209</f>
        <v>0</v>
      </c>
      <c r="L206" s="47">
        <v>8</v>
      </c>
      <c r="M206" s="38">
        <f>'REPRO SEPTIEMBRE'!J209</f>
        <v>0</v>
      </c>
      <c r="N206" s="47">
        <v>8</v>
      </c>
      <c r="O206" s="32">
        <f>'REPRO SEPTIEMBRE'!K209</f>
        <v>0</v>
      </c>
      <c r="P206" s="47">
        <v>8</v>
      </c>
      <c r="Q206" s="32">
        <f>'REPRO SEPTIEMBRE'!L209</f>
        <v>0</v>
      </c>
      <c r="R206" s="47">
        <v>8</v>
      </c>
      <c r="S206" s="32">
        <f>'REPRO SEPTIEMBRE'!M209</f>
        <v>0</v>
      </c>
      <c r="T206" s="47">
        <v>8</v>
      </c>
      <c r="U206" s="32">
        <f>'REPRO SEPTIEMBRE'!N209</f>
        <v>17707.2</v>
      </c>
      <c r="V206" s="33">
        <v>0</v>
      </c>
      <c r="W206" s="32">
        <v>0</v>
      </c>
      <c r="X206" s="33">
        <v>0</v>
      </c>
      <c r="Y206" s="32">
        <v>0</v>
      </c>
      <c r="Z206" s="33">
        <v>0</v>
      </c>
      <c r="AA206" s="32">
        <v>0</v>
      </c>
      <c r="AB206" s="39">
        <v>0</v>
      </c>
      <c r="AC206" s="32">
        <v>0</v>
      </c>
      <c r="AD206" s="32">
        <v>0</v>
      </c>
      <c r="AE206" s="32">
        <v>0</v>
      </c>
      <c r="AF206" s="32">
        <f t="shared" si="36"/>
        <v>168960</v>
      </c>
      <c r="AG206" s="32">
        <f t="shared" si="37"/>
        <v>14080</v>
      </c>
      <c r="AH206" s="32">
        <v>0</v>
      </c>
      <c r="AI206" s="32">
        <v>0</v>
      </c>
      <c r="AJ206" s="32">
        <v>0</v>
      </c>
      <c r="AK206" s="34">
        <f t="shared" si="38"/>
        <v>31787.200000000001</v>
      </c>
    </row>
    <row r="207" spans="2:37" s="6" customFormat="1" ht="15" customHeight="1" x14ac:dyDescent="0.25">
      <c r="B207" s="36">
        <v>188</v>
      </c>
      <c r="C207" s="435"/>
      <c r="D207" s="44" t="s">
        <v>35</v>
      </c>
      <c r="E207" s="45">
        <v>71.400000000000006</v>
      </c>
      <c r="F207" s="47">
        <v>1</v>
      </c>
      <c r="G207" s="32">
        <f>'REPRO SEPTIEMBRE'!G210</f>
        <v>2213.4</v>
      </c>
      <c r="H207" s="47">
        <v>1</v>
      </c>
      <c r="I207" s="32">
        <f>'REPRO SEPTIEMBRE'!H210</f>
        <v>1999.2000000000003</v>
      </c>
      <c r="J207" s="47">
        <v>1</v>
      </c>
      <c r="K207" s="32">
        <f>'REPRO SEPTIEMBRE'!I210</f>
        <v>2213.4</v>
      </c>
      <c r="L207" s="47">
        <v>1</v>
      </c>
      <c r="M207" s="38">
        <f>'REPRO SEPTIEMBRE'!J210</f>
        <v>2142</v>
      </c>
      <c r="N207" s="47">
        <v>1</v>
      </c>
      <c r="O207" s="32">
        <f>'REPRO SEPTIEMBRE'!K210</f>
        <v>2213.4</v>
      </c>
      <c r="P207" s="47">
        <v>1</v>
      </c>
      <c r="Q207" s="32">
        <f>'REPRO SEPTIEMBRE'!L210</f>
        <v>2142</v>
      </c>
      <c r="R207" s="47">
        <v>1</v>
      </c>
      <c r="S207" s="32">
        <f>'REPRO SEPTIEMBRE'!M210</f>
        <v>2213.4</v>
      </c>
      <c r="T207" s="47">
        <v>1</v>
      </c>
      <c r="U207" s="32">
        <f>'REPRO SEPTIEMBRE'!N210</f>
        <v>0</v>
      </c>
      <c r="V207" s="33">
        <v>0</v>
      </c>
      <c r="W207" s="32">
        <v>0</v>
      </c>
      <c r="X207" s="33">
        <v>0</v>
      </c>
      <c r="Y207" s="32">
        <v>0</v>
      </c>
      <c r="Z207" s="33">
        <v>0</v>
      </c>
      <c r="AA207" s="32">
        <v>0</v>
      </c>
      <c r="AB207" s="39">
        <v>0</v>
      </c>
      <c r="AC207" s="32">
        <v>0</v>
      </c>
      <c r="AD207" s="32">
        <v>0</v>
      </c>
      <c r="AE207" s="32">
        <v>0</v>
      </c>
      <c r="AF207" s="32">
        <f t="shared" si="36"/>
        <v>21120</v>
      </c>
      <c r="AG207" s="32">
        <f t="shared" si="37"/>
        <v>1760</v>
      </c>
      <c r="AH207" s="32">
        <v>0</v>
      </c>
      <c r="AI207" s="32">
        <v>0</v>
      </c>
      <c r="AJ207" s="32">
        <v>0</v>
      </c>
      <c r="AK207" s="34">
        <f t="shared" si="38"/>
        <v>16896.8</v>
      </c>
    </row>
    <row r="208" spans="2:37" s="6" customFormat="1" ht="15" customHeight="1" x14ac:dyDescent="0.25">
      <c r="B208" s="30">
        <v>189</v>
      </c>
      <c r="C208" s="435"/>
      <c r="D208" s="44" t="s">
        <v>54</v>
      </c>
      <c r="E208" s="45">
        <v>71.400000000000006</v>
      </c>
      <c r="F208" s="47">
        <v>23</v>
      </c>
      <c r="G208" s="32">
        <f>'REPRO SEPTIEMBRE'!G211</f>
        <v>50908.200000000004</v>
      </c>
      <c r="H208" s="47">
        <v>23</v>
      </c>
      <c r="I208" s="32">
        <f>'REPRO SEPTIEMBRE'!H211</f>
        <v>45981.599999999999</v>
      </c>
      <c r="J208" s="47">
        <v>23</v>
      </c>
      <c r="K208" s="32">
        <f>'REPRO SEPTIEMBRE'!I211</f>
        <v>50908.200000000004</v>
      </c>
      <c r="L208" s="47">
        <v>23</v>
      </c>
      <c r="M208" s="38">
        <f>'REPRO SEPTIEMBRE'!J211</f>
        <v>49266</v>
      </c>
      <c r="N208" s="47">
        <v>23</v>
      </c>
      <c r="O208" s="32">
        <f>'REPRO SEPTIEMBRE'!K211</f>
        <v>50908.200000000004</v>
      </c>
      <c r="P208" s="47">
        <v>23</v>
      </c>
      <c r="Q208" s="32">
        <f>'REPRO SEPTIEMBRE'!L211</f>
        <v>49266</v>
      </c>
      <c r="R208" s="47">
        <v>23</v>
      </c>
      <c r="S208" s="32">
        <f>'REPRO SEPTIEMBRE'!M211</f>
        <v>50908.200000000004</v>
      </c>
      <c r="T208" s="47">
        <v>23</v>
      </c>
      <c r="U208" s="32">
        <f>'REPRO SEPTIEMBRE'!N211</f>
        <v>0</v>
      </c>
      <c r="V208" s="33">
        <v>0</v>
      </c>
      <c r="W208" s="32">
        <v>0</v>
      </c>
      <c r="X208" s="33">
        <v>0</v>
      </c>
      <c r="Y208" s="32">
        <v>0</v>
      </c>
      <c r="Z208" s="33">
        <v>0</v>
      </c>
      <c r="AA208" s="32">
        <v>0</v>
      </c>
      <c r="AB208" s="39">
        <v>0</v>
      </c>
      <c r="AC208" s="32">
        <v>0</v>
      </c>
      <c r="AD208" s="32">
        <v>0</v>
      </c>
      <c r="AE208" s="32">
        <v>0</v>
      </c>
      <c r="AF208" s="32">
        <f t="shared" si="36"/>
        <v>485760</v>
      </c>
      <c r="AG208" s="32">
        <f t="shared" si="37"/>
        <v>40480</v>
      </c>
      <c r="AH208" s="32">
        <v>0</v>
      </c>
      <c r="AI208" s="32">
        <v>0</v>
      </c>
      <c r="AJ208" s="32">
        <v>0</v>
      </c>
      <c r="AK208" s="34">
        <f t="shared" si="38"/>
        <v>388626.4</v>
      </c>
    </row>
    <row r="209" spans="2:37" s="6" customFormat="1" ht="15" customHeight="1" x14ac:dyDescent="0.25">
      <c r="B209" s="30">
        <v>190</v>
      </c>
      <c r="C209" s="435"/>
      <c r="D209" s="44" t="s">
        <v>37</v>
      </c>
      <c r="E209" s="45">
        <v>80.86</v>
      </c>
      <c r="F209" s="47">
        <v>1</v>
      </c>
      <c r="G209" s="32">
        <f>'REPRO SEPTIEMBRE'!G212</f>
        <v>2506.66</v>
      </c>
      <c r="H209" s="47">
        <v>1</v>
      </c>
      <c r="I209" s="32">
        <f>'REPRO SEPTIEMBRE'!H212</f>
        <v>2264.08</v>
      </c>
      <c r="J209" s="47">
        <v>1</v>
      </c>
      <c r="K209" s="32">
        <f>'REPRO SEPTIEMBRE'!I212</f>
        <v>2506.66</v>
      </c>
      <c r="L209" s="47">
        <v>1</v>
      </c>
      <c r="M209" s="38">
        <f>'REPRO SEPTIEMBRE'!J212</f>
        <v>2425.8000000000002</v>
      </c>
      <c r="N209" s="47">
        <v>1</v>
      </c>
      <c r="O209" s="32">
        <f>'REPRO SEPTIEMBRE'!K212</f>
        <v>2506.66</v>
      </c>
      <c r="P209" s="47">
        <v>1</v>
      </c>
      <c r="Q209" s="32">
        <f>'REPRO SEPTIEMBRE'!L212</f>
        <v>2425.8000000000002</v>
      </c>
      <c r="R209" s="47">
        <v>1</v>
      </c>
      <c r="S209" s="32">
        <f>'REPRO SEPTIEMBRE'!M212</f>
        <v>2506.66</v>
      </c>
      <c r="T209" s="47">
        <v>1</v>
      </c>
      <c r="U209" s="32">
        <f>'REPRO SEPTIEMBRE'!N212</f>
        <v>0</v>
      </c>
      <c r="V209" s="33">
        <v>0</v>
      </c>
      <c r="W209" s="32">
        <v>0</v>
      </c>
      <c r="X209" s="33">
        <v>0</v>
      </c>
      <c r="Y209" s="32">
        <v>0</v>
      </c>
      <c r="Z209" s="33">
        <v>0</v>
      </c>
      <c r="AA209" s="32">
        <v>0</v>
      </c>
      <c r="AB209" s="39">
        <v>0</v>
      </c>
      <c r="AC209" s="32">
        <v>0</v>
      </c>
      <c r="AD209" s="32">
        <v>0</v>
      </c>
      <c r="AE209" s="32">
        <v>0</v>
      </c>
      <c r="AF209" s="32">
        <f t="shared" si="36"/>
        <v>21120</v>
      </c>
      <c r="AG209" s="32">
        <f t="shared" si="37"/>
        <v>1760</v>
      </c>
      <c r="AH209" s="32">
        <v>0</v>
      </c>
      <c r="AI209" s="32">
        <v>0</v>
      </c>
      <c r="AJ209" s="32">
        <v>0</v>
      </c>
      <c r="AK209" s="34">
        <f t="shared" si="38"/>
        <v>18902.32</v>
      </c>
    </row>
    <row r="210" spans="2:37" s="6" customFormat="1" ht="15" customHeight="1" x14ac:dyDescent="0.25">
      <c r="B210" s="36">
        <v>191</v>
      </c>
      <c r="C210" s="435"/>
      <c r="D210" s="44" t="s">
        <v>35</v>
      </c>
      <c r="E210" s="45">
        <v>71.400000000000006</v>
      </c>
      <c r="F210" s="47">
        <v>1</v>
      </c>
      <c r="G210" s="32">
        <f>'REPRO SEPTIEMBRE'!G213</f>
        <v>0</v>
      </c>
      <c r="H210" s="47">
        <v>1</v>
      </c>
      <c r="I210" s="32">
        <f>'REPRO SEPTIEMBRE'!H213</f>
        <v>0</v>
      </c>
      <c r="J210" s="47">
        <v>1</v>
      </c>
      <c r="K210" s="32">
        <f>'REPRO SEPTIEMBRE'!I213</f>
        <v>0</v>
      </c>
      <c r="L210" s="47">
        <v>1</v>
      </c>
      <c r="M210" s="38">
        <f>'REPRO SEPTIEMBRE'!J213</f>
        <v>0</v>
      </c>
      <c r="N210" s="47">
        <v>1</v>
      </c>
      <c r="O210" s="32">
        <f>'REPRO SEPTIEMBRE'!K213</f>
        <v>0</v>
      </c>
      <c r="P210" s="47">
        <v>1</v>
      </c>
      <c r="Q210" s="32">
        <f>'REPRO SEPTIEMBRE'!L213</f>
        <v>0</v>
      </c>
      <c r="R210" s="47">
        <v>1</v>
      </c>
      <c r="S210" s="32">
        <f>'REPRO SEPTIEMBRE'!M213</f>
        <v>0</v>
      </c>
      <c r="T210" s="47">
        <v>1</v>
      </c>
      <c r="U210" s="32">
        <f>'REPRO SEPTIEMBRE'!N213</f>
        <v>2213.4</v>
      </c>
      <c r="V210" s="33">
        <v>0</v>
      </c>
      <c r="W210" s="32">
        <v>0</v>
      </c>
      <c r="X210" s="33">
        <v>0</v>
      </c>
      <c r="Y210" s="32">
        <v>0</v>
      </c>
      <c r="Z210" s="33">
        <v>0</v>
      </c>
      <c r="AA210" s="32">
        <v>0</v>
      </c>
      <c r="AB210" s="39">
        <v>0</v>
      </c>
      <c r="AC210" s="32">
        <v>0</v>
      </c>
      <c r="AD210" s="32">
        <v>0</v>
      </c>
      <c r="AE210" s="32">
        <v>0</v>
      </c>
      <c r="AF210" s="32">
        <f t="shared" si="36"/>
        <v>21120</v>
      </c>
      <c r="AG210" s="32">
        <f t="shared" si="37"/>
        <v>1760</v>
      </c>
      <c r="AH210" s="32">
        <v>0</v>
      </c>
      <c r="AI210" s="32">
        <v>0</v>
      </c>
      <c r="AJ210" s="32">
        <v>0</v>
      </c>
      <c r="AK210" s="34">
        <f t="shared" si="38"/>
        <v>3973.4</v>
      </c>
    </row>
    <row r="211" spans="2:37" s="6" customFormat="1" ht="15" customHeight="1" x14ac:dyDescent="0.25">
      <c r="B211" s="36">
        <v>192</v>
      </c>
      <c r="C211" s="435"/>
      <c r="D211" s="44" t="s">
        <v>54</v>
      </c>
      <c r="E211" s="45">
        <v>71.400000000000006</v>
      </c>
      <c r="F211" s="47">
        <v>23</v>
      </c>
      <c r="G211" s="32">
        <f>'REPRO SEPTIEMBRE'!G214</f>
        <v>0</v>
      </c>
      <c r="H211" s="47">
        <v>23</v>
      </c>
      <c r="I211" s="32">
        <f>'REPRO SEPTIEMBRE'!H214</f>
        <v>0</v>
      </c>
      <c r="J211" s="47">
        <v>23</v>
      </c>
      <c r="K211" s="32">
        <f>'REPRO SEPTIEMBRE'!I214</f>
        <v>0</v>
      </c>
      <c r="L211" s="47">
        <v>23</v>
      </c>
      <c r="M211" s="38">
        <f>'REPRO SEPTIEMBRE'!J214</f>
        <v>0</v>
      </c>
      <c r="N211" s="47">
        <v>23</v>
      </c>
      <c r="O211" s="32">
        <f>'REPRO SEPTIEMBRE'!K214</f>
        <v>0</v>
      </c>
      <c r="P211" s="47">
        <v>23</v>
      </c>
      <c r="Q211" s="32">
        <f>'REPRO SEPTIEMBRE'!L214</f>
        <v>0</v>
      </c>
      <c r="R211" s="47">
        <v>23</v>
      </c>
      <c r="S211" s="32">
        <f>'REPRO SEPTIEMBRE'!M214</f>
        <v>0</v>
      </c>
      <c r="T211" s="47">
        <v>23</v>
      </c>
      <c r="U211" s="32">
        <f>'REPRO SEPTIEMBRE'!N214</f>
        <v>50908.200000000004</v>
      </c>
      <c r="V211" s="33">
        <v>0</v>
      </c>
      <c r="W211" s="32">
        <v>0</v>
      </c>
      <c r="X211" s="33">
        <v>0</v>
      </c>
      <c r="Y211" s="32">
        <v>0</v>
      </c>
      <c r="Z211" s="33">
        <v>0</v>
      </c>
      <c r="AA211" s="32">
        <v>0</v>
      </c>
      <c r="AB211" s="39">
        <v>0</v>
      </c>
      <c r="AC211" s="32">
        <v>0</v>
      </c>
      <c r="AD211" s="32">
        <v>0</v>
      </c>
      <c r="AE211" s="32">
        <v>0</v>
      </c>
      <c r="AF211" s="32">
        <f t="shared" si="36"/>
        <v>485760</v>
      </c>
      <c r="AG211" s="32">
        <f t="shared" si="37"/>
        <v>40480</v>
      </c>
      <c r="AH211" s="32">
        <v>0</v>
      </c>
      <c r="AI211" s="32">
        <v>0</v>
      </c>
      <c r="AJ211" s="32">
        <v>0</v>
      </c>
      <c r="AK211" s="34">
        <f t="shared" si="38"/>
        <v>91388.200000000012</v>
      </c>
    </row>
    <row r="212" spans="2:37" s="6" customFormat="1" ht="15" customHeight="1" x14ac:dyDescent="0.25">
      <c r="B212" s="30">
        <v>193</v>
      </c>
      <c r="C212" s="435"/>
      <c r="D212" s="44" t="s">
        <v>37</v>
      </c>
      <c r="E212" s="45">
        <v>80.86</v>
      </c>
      <c r="F212" s="47">
        <v>1</v>
      </c>
      <c r="G212" s="32">
        <f>'REPRO SEPTIEMBRE'!G215</f>
        <v>0</v>
      </c>
      <c r="H212" s="47">
        <v>1</v>
      </c>
      <c r="I212" s="32">
        <f>'REPRO SEPTIEMBRE'!H215</f>
        <v>0</v>
      </c>
      <c r="J212" s="47">
        <v>1</v>
      </c>
      <c r="K212" s="32">
        <f>'REPRO SEPTIEMBRE'!I215</f>
        <v>0</v>
      </c>
      <c r="L212" s="47">
        <v>1</v>
      </c>
      <c r="M212" s="38">
        <f>'REPRO SEPTIEMBRE'!J215</f>
        <v>0</v>
      </c>
      <c r="N212" s="47">
        <v>1</v>
      </c>
      <c r="O212" s="32">
        <f>'REPRO SEPTIEMBRE'!K215</f>
        <v>0</v>
      </c>
      <c r="P212" s="47">
        <v>1</v>
      </c>
      <c r="Q212" s="32">
        <f>'REPRO SEPTIEMBRE'!L215</f>
        <v>0</v>
      </c>
      <c r="R212" s="47">
        <v>1</v>
      </c>
      <c r="S212" s="32">
        <f>'REPRO SEPTIEMBRE'!M215</f>
        <v>0</v>
      </c>
      <c r="T212" s="47">
        <v>1</v>
      </c>
      <c r="U212" s="32">
        <f>'REPRO SEPTIEMBRE'!N215</f>
        <v>2506.66</v>
      </c>
      <c r="V212" s="33">
        <v>0</v>
      </c>
      <c r="W212" s="32">
        <v>0</v>
      </c>
      <c r="X212" s="33">
        <v>0</v>
      </c>
      <c r="Y212" s="32">
        <v>0</v>
      </c>
      <c r="Z212" s="33">
        <v>0</v>
      </c>
      <c r="AA212" s="32">
        <v>0</v>
      </c>
      <c r="AB212" s="39">
        <v>0</v>
      </c>
      <c r="AC212" s="32">
        <v>0</v>
      </c>
      <c r="AD212" s="32">
        <v>0</v>
      </c>
      <c r="AE212" s="32">
        <v>0</v>
      </c>
      <c r="AF212" s="32">
        <f t="shared" si="36"/>
        <v>21120</v>
      </c>
      <c r="AG212" s="32">
        <f t="shared" si="37"/>
        <v>1760</v>
      </c>
      <c r="AH212" s="32">
        <v>0</v>
      </c>
      <c r="AI212" s="32">
        <v>0</v>
      </c>
      <c r="AJ212" s="32">
        <v>0</v>
      </c>
      <c r="AK212" s="34">
        <f t="shared" si="38"/>
        <v>4266.66</v>
      </c>
    </row>
    <row r="213" spans="2:37" s="6" customFormat="1" ht="15" customHeight="1" x14ac:dyDescent="0.25">
      <c r="B213" s="30">
        <v>194</v>
      </c>
      <c r="C213" s="435"/>
      <c r="D213" s="44" t="s">
        <v>32</v>
      </c>
      <c r="E213" s="45">
        <v>71.400000000000006</v>
      </c>
      <c r="F213" s="47">
        <v>1</v>
      </c>
      <c r="G213" s="32">
        <f>'REPRO SEPTIEMBRE'!G216</f>
        <v>2213.4</v>
      </c>
      <c r="H213" s="47">
        <v>1</v>
      </c>
      <c r="I213" s="32">
        <f>'REPRO SEPTIEMBRE'!H216</f>
        <v>1999.2000000000003</v>
      </c>
      <c r="J213" s="47">
        <v>1</v>
      </c>
      <c r="K213" s="32">
        <f>'REPRO SEPTIEMBRE'!I216</f>
        <v>2213.4</v>
      </c>
      <c r="L213" s="47">
        <v>1</v>
      </c>
      <c r="M213" s="38">
        <f>'REPRO SEPTIEMBRE'!J216</f>
        <v>2142</v>
      </c>
      <c r="N213" s="47">
        <v>1</v>
      </c>
      <c r="O213" s="32">
        <f>'REPRO SEPTIEMBRE'!K216</f>
        <v>2213.4</v>
      </c>
      <c r="P213" s="47">
        <v>1</v>
      </c>
      <c r="Q213" s="32">
        <f>'REPRO SEPTIEMBRE'!L216</f>
        <v>2142</v>
      </c>
      <c r="R213" s="47">
        <v>1</v>
      </c>
      <c r="S213" s="32">
        <f>'REPRO SEPTIEMBRE'!M216</f>
        <v>2213.4</v>
      </c>
      <c r="T213" s="47">
        <v>1</v>
      </c>
      <c r="U213" s="32">
        <f>'REPRO SEPTIEMBRE'!N216</f>
        <v>0</v>
      </c>
      <c r="V213" s="33">
        <v>0</v>
      </c>
      <c r="W213" s="32">
        <v>0</v>
      </c>
      <c r="X213" s="33">
        <v>0</v>
      </c>
      <c r="Y213" s="32">
        <v>0</v>
      </c>
      <c r="Z213" s="33">
        <v>0</v>
      </c>
      <c r="AA213" s="32">
        <v>0</v>
      </c>
      <c r="AB213" s="39">
        <v>0</v>
      </c>
      <c r="AC213" s="32">
        <v>0</v>
      </c>
      <c r="AD213" s="32">
        <v>0</v>
      </c>
      <c r="AE213" s="32">
        <v>0</v>
      </c>
      <c r="AF213" s="32">
        <f t="shared" si="36"/>
        <v>21120</v>
      </c>
      <c r="AG213" s="32">
        <f t="shared" si="37"/>
        <v>1760</v>
      </c>
      <c r="AH213" s="32">
        <v>0</v>
      </c>
      <c r="AI213" s="32">
        <v>0</v>
      </c>
      <c r="AJ213" s="32">
        <v>0</v>
      </c>
      <c r="AK213" s="34">
        <f t="shared" si="38"/>
        <v>16896.8</v>
      </c>
    </row>
    <row r="214" spans="2:37" s="6" customFormat="1" ht="15" customHeight="1" x14ac:dyDescent="0.25">
      <c r="B214" s="36">
        <v>195</v>
      </c>
      <c r="C214" s="435"/>
      <c r="D214" s="44" t="s">
        <v>54</v>
      </c>
      <c r="E214" s="45">
        <v>71.400000000000006</v>
      </c>
      <c r="F214" s="47">
        <v>6</v>
      </c>
      <c r="G214" s="32">
        <f>'REPRO SEPTIEMBRE'!G217</f>
        <v>13280.400000000001</v>
      </c>
      <c r="H214" s="47">
        <v>6</v>
      </c>
      <c r="I214" s="32">
        <f>'REPRO SEPTIEMBRE'!H217</f>
        <v>11995.2</v>
      </c>
      <c r="J214" s="47">
        <v>6</v>
      </c>
      <c r="K214" s="32">
        <f>'REPRO SEPTIEMBRE'!I217</f>
        <v>13280.400000000001</v>
      </c>
      <c r="L214" s="47">
        <v>6</v>
      </c>
      <c r="M214" s="38">
        <f>'REPRO SEPTIEMBRE'!J217</f>
        <v>12852.000000000002</v>
      </c>
      <c r="N214" s="47">
        <v>6</v>
      </c>
      <c r="O214" s="32">
        <f>'REPRO SEPTIEMBRE'!K217</f>
        <v>13280.400000000001</v>
      </c>
      <c r="P214" s="47">
        <v>6</v>
      </c>
      <c r="Q214" s="32">
        <f>'REPRO SEPTIEMBRE'!L217</f>
        <v>12852.000000000002</v>
      </c>
      <c r="R214" s="47">
        <v>6</v>
      </c>
      <c r="S214" s="32">
        <f>'REPRO SEPTIEMBRE'!M217</f>
        <v>13280.400000000001</v>
      </c>
      <c r="T214" s="47">
        <v>6</v>
      </c>
      <c r="U214" s="32">
        <f>'REPRO SEPTIEMBRE'!N217</f>
        <v>0</v>
      </c>
      <c r="V214" s="33">
        <v>0</v>
      </c>
      <c r="W214" s="32">
        <v>0</v>
      </c>
      <c r="X214" s="33">
        <v>0</v>
      </c>
      <c r="Y214" s="32">
        <v>0</v>
      </c>
      <c r="Z214" s="33">
        <v>0</v>
      </c>
      <c r="AA214" s="32">
        <v>0</v>
      </c>
      <c r="AB214" s="39">
        <v>0</v>
      </c>
      <c r="AC214" s="32">
        <v>0</v>
      </c>
      <c r="AD214" s="32">
        <v>0</v>
      </c>
      <c r="AE214" s="32">
        <v>0</v>
      </c>
      <c r="AF214" s="32">
        <f t="shared" si="36"/>
        <v>126720</v>
      </c>
      <c r="AG214" s="32">
        <f t="shared" si="37"/>
        <v>10560</v>
      </c>
      <c r="AH214" s="32">
        <v>0</v>
      </c>
      <c r="AI214" s="32">
        <v>0</v>
      </c>
      <c r="AJ214" s="32">
        <v>0</v>
      </c>
      <c r="AK214" s="34">
        <f t="shared" si="38"/>
        <v>101380.80000000002</v>
      </c>
    </row>
    <row r="215" spans="2:37" s="6" customFormat="1" ht="15" customHeight="1" x14ac:dyDescent="0.25">
      <c r="B215" s="36">
        <v>196</v>
      </c>
      <c r="C215" s="435"/>
      <c r="D215" s="44" t="s">
        <v>32</v>
      </c>
      <c r="E215" s="45">
        <v>71.400000000000006</v>
      </c>
      <c r="F215" s="47">
        <v>1</v>
      </c>
      <c r="G215" s="32">
        <f>'REPRO SEPTIEMBRE'!G218</f>
        <v>0</v>
      </c>
      <c r="H215" s="47">
        <v>1</v>
      </c>
      <c r="I215" s="32">
        <f>'REPRO SEPTIEMBRE'!H218</f>
        <v>0</v>
      </c>
      <c r="J215" s="47">
        <v>1</v>
      </c>
      <c r="K215" s="32">
        <f>'REPRO SEPTIEMBRE'!I218</f>
        <v>0</v>
      </c>
      <c r="L215" s="47">
        <v>1</v>
      </c>
      <c r="M215" s="38">
        <f>'REPRO SEPTIEMBRE'!J218</f>
        <v>0</v>
      </c>
      <c r="N215" s="47">
        <v>1</v>
      </c>
      <c r="O215" s="32">
        <f>'REPRO SEPTIEMBRE'!K218</f>
        <v>0</v>
      </c>
      <c r="P215" s="47">
        <v>1</v>
      </c>
      <c r="Q215" s="32">
        <f>'REPRO SEPTIEMBRE'!L218</f>
        <v>0</v>
      </c>
      <c r="R215" s="47">
        <v>1</v>
      </c>
      <c r="S215" s="32">
        <f>'REPRO SEPTIEMBRE'!M218</f>
        <v>0</v>
      </c>
      <c r="T215" s="47">
        <v>1</v>
      </c>
      <c r="U215" s="32">
        <f>'REPRO SEPTIEMBRE'!N218</f>
        <v>2213.4</v>
      </c>
      <c r="V215" s="33">
        <v>0</v>
      </c>
      <c r="W215" s="32">
        <v>0</v>
      </c>
      <c r="X215" s="33">
        <v>0</v>
      </c>
      <c r="Y215" s="32">
        <v>0</v>
      </c>
      <c r="Z215" s="33">
        <v>0</v>
      </c>
      <c r="AA215" s="32">
        <v>0</v>
      </c>
      <c r="AB215" s="39">
        <v>0</v>
      </c>
      <c r="AC215" s="32">
        <v>0</v>
      </c>
      <c r="AD215" s="32">
        <v>0</v>
      </c>
      <c r="AE215" s="32">
        <v>0</v>
      </c>
      <c r="AF215" s="32">
        <f t="shared" si="36"/>
        <v>21120</v>
      </c>
      <c r="AG215" s="32">
        <f t="shared" si="37"/>
        <v>1760</v>
      </c>
      <c r="AH215" s="32">
        <v>0</v>
      </c>
      <c r="AI215" s="32">
        <v>0</v>
      </c>
      <c r="AJ215" s="32">
        <v>0</v>
      </c>
      <c r="AK215" s="34">
        <f t="shared" si="38"/>
        <v>3973.4</v>
      </c>
    </row>
    <row r="216" spans="2:37" s="6" customFormat="1" ht="15" customHeight="1" x14ac:dyDescent="0.25">
      <c r="B216" s="30">
        <v>197</v>
      </c>
      <c r="C216" s="435"/>
      <c r="D216" s="44" t="s">
        <v>54</v>
      </c>
      <c r="E216" s="45">
        <v>71.400000000000006</v>
      </c>
      <c r="F216" s="47">
        <v>1</v>
      </c>
      <c r="G216" s="32">
        <f>'REPRO SEPTIEMBRE'!G219</f>
        <v>0</v>
      </c>
      <c r="H216" s="47">
        <v>1</v>
      </c>
      <c r="I216" s="32">
        <f>'REPRO SEPTIEMBRE'!H219</f>
        <v>0</v>
      </c>
      <c r="J216" s="47">
        <v>1</v>
      </c>
      <c r="K216" s="32">
        <f>'REPRO SEPTIEMBRE'!I219</f>
        <v>0</v>
      </c>
      <c r="L216" s="47">
        <v>1</v>
      </c>
      <c r="M216" s="38">
        <f>'REPRO SEPTIEMBRE'!J219</f>
        <v>0</v>
      </c>
      <c r="N216" s="47">
        <v>1</v>
      </c>
      <c r="O216" s="32">
        <f>'REPRO SEPTIEMBRE'!K219</f>
        <v>0</v>
      </c>
      <c r="P216" s="47">
        <v>1</v>
      </c>
      <c r="Q216" s="32">
        <f>'REPRO SEPTIEMBRE'!L219</f>
        <v>0</v>
      </c>
      <c r="R216" s="47">
        <v>1</v>
      </c>
      <c r="S216" s="32">
        <f>'REPRO SEPTIEMBRE'!M219</f>
        <v>0</v>
      </c>
      <c r="T216" s="47">
        <v>1</v>
      </c>
      <c r="U216" s="32">
        <f>'REPRO SEPTIEMBRE'!N219</f>
        <v>0</v>
      </c>
      <c r="V216" s="33">
        <v>0</v>
      </c>
      <c r="W216" s="32">
        <v>0</v>
      </c>
      <c r="X216" s="33">
        <v>0</v>
      </c>
      <c r="Y216" s="32">
        <v>0</v>
      </c>
      <c r="Z216" s="33">
        <v>0</v>
      </c>
      <c r="AA216" s="32">
        <v>0</v>
      </c>
      <c r="AB216" s="39">
        <v>0</v>
      </c>
      <c r="AC216" s="32">
        <v>0</v>
      </c>
      <c r="AD216" s="32">
        <v>0</v>
      </c>
      <c r="AE216" s="32">
        <v>0</v>
      </c>
      <c r="AF216" s="32">
        <f t="shared" si="36"/>
        <v>21120</v>
      </c>
      <c r="AG216" s="32">
        <f t="shared" si="37"/>
        <v>1760</v>
      </c>
      <c r="AH216" s="32">
        <v>0</v>
      </c>
      <c r="AI216" s="32">
        <v>0</v>
      </c>
      <c r="AJ216" s="32">
        <v>0</v>
      </c>
      <c r="AK216" s="34">
        <f t="shared" si="38"/>
        <v>1760</v>
      </c>
    </row>
    <row r="217" spans="2:37" s="6" customFormat="1" ht="15" customHeight="1" x14ac:dyDescent="0.25">
      <c r="B217" s="30">
        <v>198</v>
      </c>
      <c r="C217" s="435"/>
      <c r="D217" s="44" t="s">
        <v>54</v>
      </c>
      <c r="E217" s="45">
        <v>71.400000000000006</v>
      </c>
      <c r="F217" s="47">
        <v>5</v>
      </c>
      <c r="G217" s="32">
        <f>'REPRO SEPTIEMBRE'!G220</f>
        <v>0</v>
      </c>
      <c r="H217" s="47">
        <v>5</v>
      </c>
      <c r="I217" s="32">
        <f>'REPRO SEPTIEMBRE'!H220</f>
        <v>0</v>
      </c>
      <c r="J217" s="47">
        <v>5</v>
      </c>
      <c r="K217" s="32">
        <f>'REPRO SEPTIEMBRE'!I220</f>
        <v>0</v>
      </c>
      <c r="L217" s="47">
        <v>5</v>
      </c>
      <c r="M217" s="38">
        <f>'REPRO SEPTIEMBRE'!J220</f>
        <v>0</v>
      </c>
      <c r="N217" s="47">
        <v>5</v>
      </c>
      <c r="O217" s="32">
        <f>'REPRO SEPTIEMBRE'!K220</f>
        <v>0</v>
      </c>
      <c r="P217" s="47">
        <v>5</v>
      </c>
      <c r="Q217" s="32">
        <f>'REPRO SEPTIEMBRE'!L220</f>
        <v>0</v>
      </c>
      <c r="R217" s="47">
        <v>5</v>
      </c>
      <c r="S217" s="32">
        <f>'REPRO SEPTIEMBRE'!M220</f>
        <v>0</v>
      </c>
      <c r="T217" s="47">
        <v>5</v>
      </c>
      <c r="U217" s="32">
        <f>'REPRO SEPTIEMBRE'!N220</f>
        <v>11067</v>
      </c>
      <c r="V217" s="33">
        <v>0</v>
      </c>
      <c r="W217" s="32">
        <v>0</v>
      </c>
      <c r="X217" s="33">
        <v>0</v>
      </c>
      <c r="Y217" s="32">
        <v>0</v>
      </c>
      <c r="Z217" s="33">
        <v>0</v>
      </c>
      <c r="AA217" s="32">
        <v>0</v>
      </c>
      <c r="AB217" s="39">
        <v>0</v>
      </c>
      <c r="AC217" s="32">
        <v>0</v>
      </c>
      <c r="AD217" s="32">
        <v>0</v>
      </c>
      <c r="AE217" s="32">
        <v>0</v>
      </c>
      <c r="AF217" s="32">
        <f t="shared" si="36"/>
        <v>105600</v>
      </c>
      <c r="AG217" s="32">
        <f t="shared" si="37"/>
        <v>8800</v>
      </c>
      <c r="AH217" s="32">
        <v>0</v>
      </c>
      <c r="AI217" s="32">
        <v>0</v>
      </c>
      <c r="AJ217" s="32">
        <v>0</v>
      </c>
      <c r="AK217" s="34">
        <f t="shared" si="38"/>
        <v>19867</v>
      </c>
    </row>
    <row r="218" spans="2:37" s="6" customFormat="1" ht="15.75" customHeight="1" x14ac:dyDescent="0.25">
      <c r="B218" s="36">
        <v>199</v>
      </c>
      <c r="C218" s="435"/>
      <c r="D218" s="270" t="s">
        <v>44</v>
      </c>
      <c r="E218" s="271">
        <v>72.540000000000006</v>
      </c>
      <c r="F218" s="272">
        <v>0</v>
      </c>
      <c r="G218" s="32">
        <v>0</v>
      </c>
      <c r="H218" s="272">
        <v>0</v>
      </c>
      <c r="I218" s="32">
        <v>0</v>
      </c>
      <c r="J218" s="272">
        <v>0</v>
      </c>
      <c r="K218" s="32">
        <v>0</v>
      </c>
      <c r="L218" s="272">
        <v>0</v>
      </c>
      <c r="M218" s="32">
        <v>0</v>
      </c>
      <c r="N218" s="272">
        <v>0</v>
      </c>
      <c r="O218" s="32">
        <v>0</v>
      </c>
      <c r="P218" s="272">
        <v>0</v>
      </c>
      <c r="Q218" s="32">
        <v>0</v>
      </c>
      <c r="R218" s="272">
        <v>0</v>
      </c>
      <c r="S218" s="32">
        <v>0</v>
      </c>
      <c r="T218" s="272">
        <v>0</v>
      </c>
      <c r="U218" s="32">
        <v>0</v>
      </c>
      <c r="V218" s="33">
        <v>6</v>
      </c>
      <c r="W218" s="32">
        <v>13057.2</v>
      </c>
      <c r="X218" s="33">
        <v>0</v>
      </c>
      <c r="Y218" s="32">
        <v>0</v>
      </c>
      <c r="Z218" s="33">
        <v>0</v>
      </c>
      <c r="AA218" s="32">
        <v>0</v>
      </c>
      <c r="AB218" s="33">
        <v>0</v>
      </c>
      <c r="AC218" s="32">
        <v>0</v>
      </c>
      <c r="AD218" s="33">
        <v>0</v>
      </c>
      <c r="AE218" s="32">
        <v>0</v>
      </c>
      <c r="AF218" s="32">
        <f t="shared" ref="AF218" si="39">+AG218*12</f>
        <v>126720</v>
      </c>
      <c r="AG218" s="32">
        <f>1760*V218</f>
        <v>10560</v>
      </c>
      <c r="AH218" s="32">
        <v>0</v>
      </c>
      <c r="AI218" s="32">
        <v>0</v>
      </c>
      <c r="AJ218" s="32">
        <v>0</v>
      </c>
      <c r="AK218" s="34">
        <f t="shared" ref="AK218" si="40">+G218+I218+K218+M218+O218+Q218+S218+U218+W218+Y218+AA218+AC218+AE218+AG218</f>
        <v>23617.200000000001</v>
      </c>
    </row>
    <row r="219" spans="2:37" s="6" customFormat="1" ht="15.75" customHeight="1" x14ac:dyDescent="0.25">
      <c r="B219" s="36">
        <v>200</v>
      </c>
      <c r="C219" s="435"/>
      <c r="D219" s="270" t="s">
        <v>49</v>
      </c>
      <c r="E219" s="271">
        <v>74.63</v>
      </c>
      <c r="F219" s="272">
        <v>0</v>
      </c>
      <c r="G219" s="32">
        <v>0</v>
      </c>
      <c r="H219" s="272">
        <v>0</v>
      </c>
      <c r="I219" s="32">
        <v>0</v>
      </c>
      <c r="J219" s="272">
        <v>0</v>
      </c>
      <c r="K219" s="32">
        <v>0</v>
      </c>
      <c r="L219" s="272">
        <v>0</v>
      </c>
      <c r="M219" s="32">
        <v>0</v>
      </c>
      <c r="N219" s="272">
        <v>0</v>
      </c>
      <c r="O219" s="32">
        <v>0</v>
      </c>
      <c r="P219" s="272">
        <v>0</v>
      </c>
      <c r="Q219" s="32">
        <v>0</v>
      </c>
      <c r="R219" s="272">
        <v>0</v>
      </c>
      <c r="S219" s="32">
        <v>0</v>
      </c>
      <c r="T219" s="272">
        <v>0</v>
      </c>
      <c r="U219" s="32">
        <v>0</v>
      </c>
      <c r="V219" s="33">
        <v>1</v>
      </c>
      <c r="W219" s="32">
        <v>2238.8999999999996</v>
      </c>
      <c r="X219" s="33">
        <v>0</v>
      </c>
      <c r="Y219" s="32">
        <v>0</v>
      </c>
      <c r="Z219" s="33">
        <v>0</v>
      </c>
      <c r="AA219" s="32">
        <v>0</v>
      </c>
      <c r="AB219" s="39">
        <v>0</v>
      </c>
      <c r="AC219" s="32">
        <v>0</v>
      </c>
      <c r="AD219" s="32">
        <v>0</v>
      </c>
      <c r="AE219" s="32">
        <v>0</v>
      </c>
      <c r="AF219" s="32">
        <f t="shared" ref="AF219:AF279" si="41">+AG219*12</f>
        <v>21120</v>
      </c>
      <c r="AG219" s="32">
        <f t="shared" ref="AG219:AG279" si="42">1760*V219</f>
        <v>1760</v>
      </c>
      <c r="AH219" s="32">
        <v>0</v>
      </c>
      <c r="AI219" s="32">
        <v>0</v>
      </c>
      <c r="AJ219" s="32">
        <v>0</v>
      </c>
      <c r="AK219" s="34">
        <f t="shared" ref="AK219:AK279" si="43">+G219+I219+K219+M219+O219+Q219+S219+U219+W219+Y219+AA219+AC219+AE219+AG219</f>
        <v>3998.8999999999996</v>
      </c>
    </row>
    <row r="220" spans="2:37" s="6" customFormat="1" ht="15.75" customHeight="1" x14ac:dyDescent="0.25">
      <c r="B220" s="30">
        <v>201</v>
      </c>
      <c r="C220" s="435"/>
      <c r="D220" s="270" t="s">
        <v>35</v>
      </c>
      <c r="E220" s="271">
        <v>71.400000000000006</v>
      </c>
      <c r="F220" s="272">
        <v>0</v>
      </c>
      <c r="G220" s="32">
        <v>0</v>
      </c>
      <c r="H220" s="272">
        <v>0</v>
      </c>
      <c r="I220" s="32">
        <v>0</v>
      </c>
      <c r="J220" s="272">
        <v>0</v>
      </c>
      <c r="K220" s="32">
        <v>0</v>
      </c>
      <c r="L220" s="272">
        <v>0</v>
      </c>
      <c r="M220" s="32">
        <v>0</v>
      </c>
      <c r="N220" s="272">
        <v>0</v>
      </c>
      <c r="O220" s="32">
        <v>0</v>
      </c>
      <c r="P220" s="272">
        <v>0</v>
      </c>
      <c r="Q220" s="32">
        <v>0</v>
      </c>
      <c r="R220" s="272">
        <v>0</v>
      </c>
      <c r="S220" s="32">
        <v>0</v>
      </c>
      <c r="T220" s="272">
        <v>0</v>
      </c>
      <c r="U220" s="32">
        <v>0</v>
      </c>
      <c r="V220" s="33">
        <v>4</v>
      </c>
      <c r="W220" s="32">
        <v>8568</v>
      </c>
      <c r="X220" s="33">
        <v>0</v>
      </c>
      <c r="Y220" s="32">
        <v>0</v>
      </c>
      <c r="Z220" s="33">
        <v>0</v>
      </c>
      <c r="AA220" s="32">
        <v>0</v>
      </c>
      <c r="AB220" s="39">
        <v>0</v>
      </c>
      <c r="AC220" s="32">
        <v>0</v>
      </c>
      <c r="AD220" s="32">
        <v>0</v>
      </c>
      <c r="AE220" s="32">
        <v>0</v>
      </c>
      <c r="AF220" s="32">
        <f t="shared" si="41"/>
        <v>84480</v>
      </c>
      <c r="AG220" s="32">
        <f t="shared" si="42"/>
        <v>7040</v>
      </c>
      <c r="AH220" s="32">
        <v>0</v>
      </c>
      <c r="AI220" s="32">
        <v>0</v>
      </c>
      <c r="AJ220" s="32">
        <v>0</v>
      </c>
      <c r="AK220" s="34">
        <f t="shared" si="43"/>
        <v>15608</v>
      </c>
    </row>
    <row r="221" spans="2:37" s="6" customFormat="1" ht="15.75" customHeight="1" x14ac:dyDescent="0.25">
      <c r="B221" s="36">
        <v>202</v>
      </c>
      <c r="C221" s="435"/>
      <c r="D221" s="270" t="s">
        <v>35</v>
      </c>
      <c r="E221" s="271">
        <v>71.400000000000006</v>
      </c>
      <c r="F221" s="272">
        <v>0</v>
      </c>
      <c r="G221" s="32">
        <v>0</v>
      </c>
      <c r="H221" s="272">
        <v>0</v>
      </c>
      <c r="I221" s="32">
        <v>0</v>
      </c>
      <c r="J221" s="272">
        <v>0</v>
      </c>
      <c r="K221" s="32">
        <v>0</v>
      </c>
      <c r="L221" s="272">
        <v>0</v>
      </c>
      <c r="M221" s="32">
        <v>0</v>
      </c>
      <c r="N221" s="272">
        <v>0</v>
      </c>
      <c r="O221" s="32">
        <v>0</v>
      </c>
      <c r="P221" s="272">
        <v>0</v>
      </c>
      <c r="Q221" s="32">
        <v>0</v>
      </c>
      <c r="R221" s="272">
        <v>0</v>
      </c>
      <c r="S221" s="32">
        <v>0</v>
      </c>
      <c r="T221" s="272">
        <v>0</v>
      </c>
      <c r="U221" s="32">
        <v>0</v>
      </c>
      <c r="V221" s="33">
        <v>1</v>
      </c>
      <c r="W221" s="32">
        <v>2856</v>
      </c>
      <c r="X221" s="33">
        <v>0</v>
      </c>
      <c r="Y221" s="32">
        <v>0</v>
      </c>
      <c r="Z221" s="33">
        <v>0</v>
      </c>
      <c r="AA221" s="32">
        <v>0</v>
      </c>
      <c r="AB221" s="39">
        <v>0</v>
      </c>
      <c r="AC221" s="32">
        <v>0</v>
      </c>
      <c r="AD221" s="32">
        <v>0</v>
      </c>
      <c r="AE221" s="32">
        <v>0</v>
      </c>
      <c r="AF221" s="32">
        <f t="shared" si="41"/>
        <v>21120</v>
      </c>
      <c r="AG221" s="32">
        <f t="shared" si="42"/>
        <v>1760</v>
      </c>
      <c r="AH221" s="32">
        <v>0</v>
      </c>
      <c r="AI221" s="32">
        <v>0</v>
      </c>
      <c r="AJ221" s="32">
        <v>0</v>
      </c>
      <c r="AK221" s="34">
        <f t="shared" si="43"/>
        <v>4616</v>
      </c>
    </row>
    <row r="222" spans="2:37" s="6" customFormat="1" ht="15.75" customHeight="1" x14ac:dyDescent="0.25">
      <c r="B222" s="36">
        <v>203</v>
      </c>
      <c r="C222" s="435"/>
      <c r="D222" s="270" t="s">
        <v>50</v>
      </c>
      <c r="E222" s="271">
        <v>74.63</v>
      </c>
      <c r="F222" s="272">
        <v>0</v>
      </c>
      <c r="G222" s="32">
        <v>0</v>
      </c>
      <c r="H222" s="272">
        <v>0</v>
      </c>
      <c r="I222" s="32">
        <v>0</v>
      </c>
      <c r="J222" s="272">
        <v>0</v>
      </c>
      <c r="K222" s="32">
        <v>0</v>
      </c>
      <c r="L222" s="272">
        <v>0</v>
      </c>
      <c r="M222" s="32">
        <v>0</v>
      </c>
      <c r="N222" s="272">
        <v>0</v>
      </c>
      <c r="O222" s="32">
        <v>0</v>
      </c>
      <c r="P222" s="272">
        <v>0</v>
      </c>
      <c r="Q222" s="32">
        <v>0</v>
      </c>
      <c r="R222" s="272">
        <v>0</v>
      </c>
      <c r="S222" s="32">
        <v>0</v>
      </c>
      <c r="T222" s="272">
        <v>0</v>
      </c>
      <c r="U222" s="32">
        <v>0</v>
      </c>
      <c r="V222" s="33">
        <v>1</v>
      </c>
      <c r="W222" s="32">
        <v>2238.8999999999996</v>
      </c>
      <c r="X222" s="33">
        <v>0</v>
      </c>
      <c r="Y222" s="32">
        <v>0</v>
      </c>
      <c r="Z222" s="33">
        <v>0</v>
      </c>
      <c r="AA222" s="32">
        <v>0</v>
      </c>
      <c r="AB222" s="39">
        <v>0</v>
      </c>
      <c r="AC222" s="32">
        <v>0</v>
      </c>
      <c r="AD222" s="32">
        <v>0</v>
      </c>
      <c r="AE222" s="32">
        <v>0</v>
      </c>
      <c r="AF222" s="32">
        <f t="shared" si="41"/>
        <v>21120</v>
      </c>
      <c r="AG222" s="32">
        <f t="shared" si="42"/>
        <v>1760</v>
      </c>
      <c r="AH222" s="32">
        <v>0</v>
      </c>
      <c r="AI222" s="32">
        <v>0</v>
      </c>
      <c r="AJ222" s="32">
        <v>0</v>
      </c>
      <c r="AK222" s="34">
        <f t="shared" si="43"/>
        <v>3998.8999999999996</v>
      </c>
    </row>
    <row r="223" spans="2:37" s="6" customFormat="1" ht="15.75" customHeight="1" x14ac:dyDescent="0.25">
      <c r="B223" s="30">
        <v>204</v>
      </c>
      <c r="C223" s="435"/>
      <c r="D223" s="270" t="s">
        <v>51</v>
      </c>
      <c r="E223" s="271">
        <v>74.63</v>
      </c>
      <c r="F223" s="272">
        <v>0</v>
      </c>
      <c r="G223" s="32">
        <v>0</v>
      </c>
      <c r="H223" s="272">
        <v>0</v>
      </c>
      <c r="I223" s="32">
        <v>0</v>
      </c>
      <c r="J223" s="272">
        <v>0</v>
      </c>
      <c r="K223" s="32">
        <v>0</v>
      </c>
      <c r="L223" s="272">
        <v>0</v>
      </c>
      <c r="M223" s="32">
        <v>0</v>
      </c>
      <c r="N223" s="272">
        <v>0</v>
      </c>
      <c r="O223" s="32">
        <v>0</v>
      </c>
      <c r="P223" s="272">
        <v>0</v>
      </c>
      <c r="Q223" s="32">
        <v>0</v>
      </c>
      <c r="R223" s="272">
        <v>0</v>
      </c>
      <c r="S223" s="32">
        <v>0</v>
      </c>
      <c r="T223" s="272">
        <v>0</v>
      </c>
      <c r="U223" s="32">
        <v>0</v>
      </c>
      <c r="V223" s="33">
        <v>1</v>
      </c>
      <c r="W223" s="32">
        <v>2238.8999999999996</v>
      </c>
      <c r="X223" s="33">
        <v>0</v>
      </c>
      <c r="Y223" s="32">
        <v>0</v>
      </c>
      <c r="Z223" s="33">
        <v>0</v>
      </c>
      <c r="AA223" s="32">
        <v>0</v>
      </c>
      <c r="AB223" s="39">
        <v>0</v>
      </c>
      <c r="AC223" s="32">
        <v>0</v>
      </c>
      <c r="AD223" s="32">
        <v>0</v>
      </c>
      <c r="AE223" s="32">
        <v>0</v>
      </c>
      <c r="AF223" s="32">
        <f t="shared" si="41"/>
        <v>21120</v>
      </c>
      <c r="AG223" s="32">
        <f t="shared" si="42"/>
        <v>1760</v>
      </c>
      <c r="AH223" s="32">
        <v>0</v>
      </c>
      <c r="AI223" s="32">
        <v>0</v>
      </c>
      <c r="AJ223" s="32">
        <v>0</v>
      </c>
      <c r="AK223" s="34">
        <f t="shared" si="43"/>
        <v>3998.8999999999996</v>
      </c>
    </row>
    <row r="224" spans="2:37" s="6" customFormat="1" ht="26.25" x14ac:dyDescent="0.25">
      <c r="B224" s="30">
        <v>205</v>
      </c>
      <c r="C224" s="435"/>
      <c r="D224" s="270" t="s">
        <v>53</v>
      </c>
      <c r="E224" s="271">
        <v>72.540000000000006</v>
      </c>
      <c r="F224" s="272">
        <v>0</v>
      </c>
      <c r="G224" s="32">
        <v>0</v>
      </c>
      <c r="H224" s="272">
        <v>0</v>
      </c>
      <c r="I224" s="32">
        <v>0</v>
      </c>
      <c r="J224" s="272">
        <v>0</v>
      </c>
      <c r="K224" s="32">
        <v>0</v>
      </c>
      <c r="L224" s="272">
        <v>0</v>
      </c>
      <c r="M224" s="32">
        <v>0</v>
      </c>
      <c r="N224" s="272">
        <v>0</v>
      </c>
      <c r="O224" s="32">
        <v>0</v>
      </c>
      <c r="P224" s="272">
        <v>0</v>
      </c>
      <c r="Q224" s="32">
        <v>0</v>
      </c>
      <c r="R224" s="272">
        <v>0</v>
      </c>
      <c r="S224" s="32">
        <v>0</v>
      </c>
      <c r="T224" s="272">
        <v>0</v>
      </c>
      <c r="U224" s="32">
        <v>0</v>
      </c>
      <c r="V224" s="33">
        <v>1</v>
      </c>
      <c r="W224" s="32">
        <v>2176.2000000000003</v>
      </c>
      <c r="X224" s="33">
        <v>0</v>
      </c>
      <c r="Y224" s="32">
        <v>0</v>
      </c>
      <c r="Z224" s="33">
        <v>0</v>
      </c>
      <c r="AA224" s="32">
        <v>0</v>
      </c>
      <c r="AB224" s="39">
        <v>0</v>
      </c>
      <c r="AC224" s="32">
        <v>0</v>
      </c>
      <c r="AD224" s="32">
        <v>0</v>
      </c>
      <c r="AE224" s="32">
        <v>0</v>
      </c>
      <c r="AF224" s="32">
        <f t="shared" si="41"/>
        <v>21120</v>
      </c>
      <c r="AG224" s="32">
        <f t="shared" si="42"/>
        <v>1760</v>
      </c>
      <c r="AH224" s="32">
        <v>0</v>
      </c>
      <c r="AI224" s="32">
        <v>0</v>
      </c>
      <c r="AJ224" s="32">
        <v>0</v>
      </c>
      <c r="AK224" s="34">
        <f t="shared" si="43"/>
        <v>3936.2000000000003</v>
      </c>
    </row>
    <row r="225" spans="2:37" s="6" customFormat="1" ht="15.75" customHeight="1" x14ac:dyDescent="0.25">
      <c r="B225" s="36">
        <v>206</v>
      </c>
      <c r="C225" s="435"/>
      <c r="D225" s="270" t="s">
        <v>38</v>
      </c>
      <c r="E225" s="271">
        <v>71.400000000000006</v>
      </c>
      <c r="F225" s="272">
        <v>0</v>
      </c>
      <c r="G225" s="32">
        <v>0</v>
      </c>
      <c r="H225" s="272">
        <v>0</v>
      </c>
      <c r="I225" s="32">
        <v>0</v>
      </c>
      <c r="J225" s="272">
        <v>0</v>
      </c>
      <c r="K225" s="32">
        <v>0</v>
      </c>
      <c r="L225" s="272">
        <v>0</v>
      </c>
      <c r="M225" s="32">
        <v>0</v>
      </c>
      <c r="N225" s="272">
        <v>0</v>
      </c>
      <c r="O225" s="32">
        <v>0</v>
      </c>
      <c r="P225" s="272">
        <v>0</v>
      </c>
      <c r="Q225" s="32">
        <v>0</v>
      </c>
      <c r="R225" s="272">
        <v>0</v>
      </c>
      <c r="S225" s="32">
        <v>0</v>
      </c>
      <c r="T225" s="272">
        <v>0</v>
      </c>
      <c r="U225" s="32">
        <v>0</v>
      </c>
      <c r="V225" s="33">
        <v>1</v>
      </c>
      <c r="W225" s="32">
        <v>2142</v>
      </c>
      <c r="X225" s="33">
        <v>0</v>
      </c>
      <c r="Y225" s="32">
        <v>0</v>
      </c>
      <c r="Z225" s="33">
        <v>0</v>
      </c>
      <c r="AA225" s="32">
        <v>0</v>
      </c>
      <c r="AB225" s="39">
        <v>0</v>
      </c>
      <c r="AC225" s="32">
        <v>0</v>
      </c>
      <c r="AD225" s="32">
        <v>0</v>
      </c>
      <c r="AE225" s="32">
        <v>0</v>
      </c>
      <c r="AF225" s="32">
        <f t="shared" si="41"/>
        <v>21120</v>
      </c>
      <c r="AG225" s="32">
        <f t="shared" si="42"/>
        <v>1760</v>
      </c>
      <c r="AH225" s="32">
        <v>0</v>
      </c>
      <c r="AI225" s="32">
        <v>0</v>
      </c>
      <c r="AJ225" s="32">
        <v>0</v>
      </c>
      <c r="AK225" s="34">
        <f t="shared" si="43"/>
        <v>3902</v>
      </c>
    </row>
    <row r="226" spans="2:37" s="6" customFormat="1" ht="15.75" customHeight="1" x14ac:dyDescent="0.25">
      <c r="B226" s="36">
        <v>207</v>
      </c>
      <c r="C226" s="435"/>
      <c r="D226" s="270" t="s">
        <v>39</v>
      </c>
      <c r="E226" s="271">
        <v>78.25</v>
      </c>
      <c r="F226" s="272">
        <v>0</v>
      </c>
      <c r="G226" s="32">
        <v>0</v>
      </c>
      <c r="H226" s="272">
        <v>0</v>
      </c>
      <c r="I226" s="32">
        <v>0</v>
      </c>
      <c r="J226" s="272">
        <v>0</v>
      </c>
      <c r="K226" s="32">
        <v>0</v>
      </c>
      <c r="L226" s="272">
        <v>0</v>
      </c>
      <c r="M226" s="32">
        <v>0</v>
      </c>
      <c r="N226" s="272">
        <v>0</v>
      </c>
      <c r="O226" s="32">
        <v>0</v>
      </c>
      <c r="P226" s="272">
        <v>0</v>
      </c>
      <c r="Q226" s="32">
        <v>0</v>
      </c>
      <c r="R226" s="272">
        <v>0</v>
      </c>
      <c r="S226" s="32">
        <v>0</v>
      </c>
      <c r="T226" s="272">
        <v>0</v>
      </c>
      <c r="U226" s="32">
        <v>0</v>
      </c>
      <c r="V226" s="33">
        <v>6</v>
      </c>
      <c r="W226" s="32">
        <v>14085</v>
      </c>
      <c r="X226" s="33">
        <v>0</v>
      </c>
      <c r="Y226" s="32">
        <v>0</v>
      </c>
      <c r="Z226" s="33">
        <v>0</v>
      </c>
      <c r="AA226" s="32">
        <v>0</v>
      </c>
      <c r="AB226" s="39">
        <v>0</v>
      </c>
      <c r="AC226" s="32">
        <v>0</v>
      </c>
      <c r="AD226" s="32">
        <v>0</v>
      </c>
      <c r="AE226" s="32">
        <v>0</v>
      </c>
      <c r="AF226" s="32">
        <f t="shared" si="41"/>
        <v>126720</v>
      </c>
      <c r="AG226" s="32">
        <f t="shared" si="42"/>
        <v>10560</v>
      </c>
      <c r="AH226" s="32">
        <v>0</v>
      </c>
      <c r="AI226" s="32">
        <v>0</v>
      </c>
      <c r="AJ226" s="32">
        <v>0</v>
      </c>
      <c r="AK226" s="34">
        <f t="shared" si="43"/>
        <v>24645</v>
      </c>
    </row>
    <row r="227" spans="2:37" s="6" customFormat="1" ht="15.75" customHeight="1" x14ac:dyDescent="0.25">
      <c r="B227" s="30">
        <v>208</v>
      </c>
      <c r="C227" s="435"/>
      <c r="D227" s="270" t="s">
        <v>32</v>
      </c>
      <c r="E227" s="271">
        <v>71.400000000000006</v>
      </c>
      <c r="F227" s="272">
        <v>0</v>
      </c>
      <c r="G227" s="32">
        <v>0</v>
      </c>
      <c r="H227" s="272">
        <v>0</v>
      </c>
      <c r="I227" s="32">
        <v>0</v>
      </c>
      <c r="J227" s="272">
        <v>0</v>
      </c>
      <c r="K227" s="32">
        <v>0</v>
      </c>
      <c r="L227" s="272">
        <v>0</v>
      </c>
      <c r="M227" s="32">
        <v>0</v>
      </c>
      <c r="N227" s="272">
        <v>0</v>
      </c>
      <c r="O227" s="32">
        <v>0</v>
      </c>
      <c r="P227" s="272">
        <v>0</v>
      </c>
      <c r="Q227" s="32">
        <v>0</v>
      </c>
      <c r="R227" s="272">
        <v>0</v>
      </c>
      <c r="S227" s="32">
        <v>0</v>
      </c>
      <c r="T227" s="272">
        <v>0</v>
      </c>
      <c r="U227" s="32">
        <v>0</v>
      </c>
      <c r="V227" s="33">
        <v>44</v>
      </c>
      <c r="W227" s="32">
        <v>94248.000000000015</v>
      </c>
      <c r="X227" s="33">
        <v>0</v>
      </c>
      <c r="Y227" s="32">
        <v>0</v>
      </c>
      <c r="Z227" s="33">
        <v>0</v>
      </c>
      <c r="AA227" s="32">
        <v>0</v>
      </c>
      <c r="AB227" s="39">
        <v>0</v>
      </c>
      <c r="AC227" s="32">
        <v>0</v>
      </c>
      <c r="AD227" s="32">
        <v>0</v>
      </c>
      <c r="AE227" s="32">
        <v>0</v>
      </c>
      <c r="AF227" s="32">
        <f t="shared" si="41"/>
        <v>929280</v>
      </c>
      <c r="AG227" s="32">
        <f t="shared" si="42"/>
        <v>77440</v>
      </c>
      <c r="AH227" s="32">
        <v>0</v>
      </c>
      <c r="AI227" s="32">
        <v>0</v>
      </c>
      <c r="AJ227" s="32">
        <v>0</v>
      </c>
      <c r="AK227" s="34">
        <f t="shared" si="43"/>
        <v>171688</v>
      </c>
    </row>
    <row r="228" spans="2:37" s="6" customFormat="1" ht="15.75" customHeight="1" x14ac:dyDescent="0.25">
      <c r="B228" s="30">
        <v>209</v>
      </c>
      <c r="C228" s="435"/>
      <c r="D228" s="270" t="s">
        <v>55</v>
      </c>
      <c r="E228" s="271">
        <v>72.540000000000006</v>
      </c>
      <c r="F228" s="272">
        <v>0</v>
      </c>
      <c r="G228" s="32">
        <v>0</v>
      </c>
      <c r="H228" s="272">
        <v>0</v>
      </c>
      <c r="I228" s="32">
        <v>0</v>
      </c>
      <c r="J228" s="272">
        <v>0</v>
      </c>
      <c r="K228" s="32">
        <v>0</v>
      </c>
      <c r="L228" s="272">
        <v>0</v>
      </c>
      <c r="M228" s="32">
        <v>0</v>
      </c>
      <c r="N228" s="272">
        <v>0</v>
      </c>
      <c r="O228" s="32">
        <v>0</v>
      </c>
      <c r="P228" s="272">
        <v>0</v>
      </c>
      <c r="Q228" s="32">
        <v>0</v>
      </c>
      <c r="R228" s="272">
        <v>0</v>
      </c>
      <c r="S228" s="32">
        <v>0</v>
      </c>
      <c r="T228" s="272">
        <v>0</v>
      </c>
      <c r="U228" s="32">
        <v>0</v>
      </c>
      <c r="V228" s="33">
        <v>9</v>
      </c>
      <c r="W228" s="32">
        <v>19585.8</v>
      </c>
      <c r="X228" s="33">
        <v>0</v>
      </c>
      <c r="Y228" s="32">
        <v>0</v>
      </c>
      <c r="Z228" s="33">
        <v>0</v>
      </c>
      <c r="AA228" s="32">
        <v>0</v>
      </c>
      <c r="AB228" s="39">
        <v>0</v>
      </c>
      <c r="AC228" s="32">
        <v>0</v>
      </c>
      <c r="AD228" s="32">
        <v>0</v>
      </c>
      <c r="AE228" s="32">
        <v>0</v>
      </c>
      <c r="AF228" s="32">
        <f t="shared" si="41"/>
        <v>190080</v>
      </c>
      <c r="AG228" s="32">
        <f t="shared" si="42"/>
        <v>15840</v>
      </c>
      <c r="AH228" s="32">
        <v>0</v>
      </c>
      <c r="AI228" s="32">
        <v>0</v>
      </c>
      <c r="AJ228" s="32">
        <v>0</v>
      </c>
      <c r="AK228" s="34">
        <f t="shared" si="43"/>
        <v>35425.800000000003</v>
      </c>
    </row>
    <row r="229" spans="2:37" s="6" customFormat="1" ht="15.75" customHeight="1" x14ac:dyDescent="0.25">
      <c r="B229" s="36">
        <v>210</v>
      </c>
      <c r="C229" s="435"/>
      <c r="D229" s="270" t="s">
        <v>56</v>
      </c>
      <c r="E229" s="271">
        <v>71.400000000000006</v>
      </c>
      <c r="F229" s="272">
        <v>0</v>
      </c>
      <c r="G229" s="32">
        <v>0</v>
      </c>
      <c r="H229" s="272">
        <v>0</v>
      </c>
      <c r="I229" s="32">
        <v>0</v>
      </c>
      <c r="J229" s="272">
        <v>0</v>
      </c>
      <c r="K229" s="32">
        <v>0</v>
      </c>
      <c r="L229" s="272">
        <v>0</v>
      </c>
      <c r="M229" s="32">
        <v>0</v>
      </c>
      <c r="N229" s="272">
        <v>0</v>
      </c>
      <c r="O229" s="32">
        <v>0</v>
      </c>
      <c r="P229" s="272">
        <v>0</v>
      </c>
      <c r="Q229" s="32">
        <v>0</v>
      </c>
      <c r="R229" s="272">
        <v>0</v>
      </c>
      <c r="S229" s="32">
        <v>0</v>
      </c>
      <c r="T229" s="272">
        <v>0</v>
      </c>
      <c r="U229" s="32">
        <v>0</v>
      </c>
      <c r="V229" s="33">
        <v>1</v>
      </c>
      <c r="W229" s="32">
        <v>2142</v>
      </c>
      <c r="X229" s="33">
        <v>0</v>
      </c>
      <c r="Y229" s="32">
        <v>0</v>
      </c>
      <c r="Z229" s="33">
        <v>0</v>
      </c>
      <c r="AA229" s="32">
        <v>0</v>
      </c>
      <c r="AB229" s="39">
        <v>0</v>
      </c>
      <c r="AC229" s="32">
        <v>0</v>
      </c>
      <c r="AD229" s="32">
        <v>0</v>
      </c>
      <c r="AE229" s="32">
        <v>0</v>
      </c>
      <c r="AF229" s="32">
        <f t="shared" si="41"/>
        <v>21120</v>
      </c>
      <c r="AG229" s="32">
        <f t="shared" si="42"/>
        <v>1760</v>
      </c>
      <c r="AH229" s="32">
        <v>0</v>
      </c>
      <c r="AI229" s="32">
        <v>0</v>
      </c>
      <c r="AJ229" s="32">
        <v>0</v>
      </c>
      <c r="AK229" s="34">
        <f t="shared" si="43"/>
        <v>3902</v>
      </c>
    </row>
    <row r="230" spans="2:37" s="6" customFormat="1" ht="15.75" customHeight="1" x14ac:dyDescent="0.25">
      <c r="B230" s="36">
        <v>211</v>
      </c>
      <c r="C230" s="435"/>
      <c r="D230" s="270" t="s">
        <v>57</v>
      </c>
      <c r="E230" s="271">
        <v>74.63</v>
      </c>
      <c r="F230" s="272">
        <v>0</v>
      </c>
      <c r="G230" s="32">
        <v>0</v>
      </c>
      <c r="H230" s="272">
        <v>0</v>
      </c>
      <c r="I230" s="32">
        <v>0</v>
      </c>
      <c r="J230" s="272">
        <v>0</v>
      </c>
      <c r="K230" s="32">
        <v>0</v>
      </c>
      <c r="L230" s="272">
        <v>0</v>
      </c>
      <c r="M230" s="32">
        <v>0</v>
      </c>
      <c r="N230" s="272">
        <v>0</v>
      </c>
      <c r="O230" s="32">
        <v>0</v>
      </c>
      <c r="P230" s="272">
        <v>0</v>
      </c>
      <c r="Q230" s="32">
        <v>0</v>
      </c>
      <c r="R230" s="272">
        <v>0</v>
      </c>
      <c r="S230" s="32">
        <v>0</v>
      </c>
      <c r="T230" s="272">
        <v>0</v>
      </c>
      <c r="U230" s="32">
        <v>0</v>
      </c>
      <c r="V230" s="33">
        <v>2</v>
      </c>
      <c r="W230" s="32">
        <v>4477.7999999999993</v>
      </c>
      <c r="X230" s="33">
        <v>0</v>
      </c>
      <c r="Y230" s="32">
        <v>0</v>
      </c>
      <c r="Z230" s="33">
        <v>0</v>
      </c>
      <c r="AA230" s="32">
        <v>0</v>
      </c>
      <c r="AB230" s="39">
        <v>0</v>
      </c>
      <c r="AC230" s="32">
        <v>0</v>
      </c>
      <c r="AD230" s="32">
        <v>0</v>
      </c>
      <c r="AE230" s="32">
        <v>0</v>
      </c>
      <c r="AF230" s="32">
        <f t="shared" si="41"/>
        <v>42240</v>
      </c>
      <c r="AG230" s="32">
        <f t="shared" si="42"/>
        <v>3520</v>
      </c>
      <c r="AH230" s="32">
        <v>0</v>
      </c>
      <c r="AI230" s="32">
        <v>0</v>
      </c>
      <c r="AJ230" s="32">
        <v>0</v>
      </c>
      <c r="AK230" s="34">
        <f t="shared" si="43"/>
        <v>7997.7999999999993</v>
      </c>
    </row>
    <row r="231" spans="2:37" s="6" customFormat="1" ht="15.75" customHeight="1" x14ac:dyDescent="0.25">
      <c r="B231" s="30">
        <v>212</v>
      </c>
      <c r="C231" s="435"/>
      <c r="D231" s="270" t="s">
        <v>32</v>
      </c>
      <c r="E231" s="271">
        <v>71.400000000000006</v>
      </c>
      <c r="F231" s="272">
        <v>0</v>
      </c>
      <c r="G231" s="32">
        <v>0</v>
      </c>
      <c r="H231" s="272">
        <v>0</v>
      </c>
      <c r="I231" s="32">
        <v>0</v>
      </c>
      <c r="J231" s="272">
        <v>0</v>
      </c>
      <c r="K231" s="32">
        <v>0</v>
      </c>
      <c r="L231" s="272">
        <v>0</v>
      </c>
      <c r="M231" s="32">
        <v>0</v>
      </c>
      <c r="N231" s="272">
        <v>0</v>
      </c>
      <c r="O231" s="32">
        <v>0</v>
      </c>
      <c r="P231" s="272">
        <v>0</v>
      </c>
      <c r="Q231" s="32">
        <v>0</v>
      </c>
      <c r="R231" s="272">
        <v>0</v>
      </c>
      <c r="S231" s="32">
        <v>0</v>
      </c>
      <c r="T231" s="272">
        <v>0</v>
      </c>
      <c r="U231" s="32">
        <v>0</v>
      </c>
      <c r="V231" s="33">
        <v>1</v>
      </c>
      <c r="W231" s="32">
        <v>2142</v>
      </c>
      <c r="X231" s="33">
        <v>0</v>
      </c>
      <c r="Y231" s="32">
        <v>0</v>
      </c>
      <c r="Z231" s="33">
        <v>0</v>
      </c>
      <c r="AA231" s="32">
        <v>0</v>
      </c>
      <c r="AB231" s="39">
        <v>0</v>
      </c>
      <c r="AC231" s="32">
        <v>0</v>
      </c>
      <c r="AD231" s="32">
        <v>0</v>
      </c>
      <c r="AE231" s="32">
        <v>0</v>
      </c>
      <c r="AF231" s="32">
        <f t="shared" si="41"/>
        <v>21120</v>
      </c>
      <c r="AG231" s="32">
        <f t="shared" si="42"/>
        <v>1760</v>
      </c>
      <c r="AH231" s="32">
        <v>0</v>
      </c>
      <c r="AI231" s="32">
        <v>0</v>
      </c>
      <c r="AJ231" s="32">
        <v>0</v>
      </c>
      <c r="AK231" s="34">
        <f t="shared" si="43"/>
        <v>3902</v>
      </c>
    </row>
    <row r="232" spans="2:37" s="6" customFormat="1" ht="15.75" customHeight="1" x14ac:dyDescent="0.25">
      <c r="B232" s="30">
        <v>213</v>
      </c>
      <c r="C232" s="435"/>
      <c r="D232" s="270" t="s">
        <v>130</v>
      </c>
      <c r="E232" s="271">
        <v>71.400000000000006</v>
      </c>
      <c r="F232" s="272">
        <v>0</v>
      </c>
      <c r="G232" s="32">
        <v>0</v>
      </c>
      <c r="H232" s="272">
        <v>0</v>
      </c>
      <c r="I232" s="32">
        <v>0</v>
      </c>
      <c r="J232" s="272">
        <v>0</v>
      </c>
      <c r="K232" s="32">
        <v>0</v>
      </c>
      <c r="L232" s="272">
        <v>0</v>
      </c>
      <c r="M232" s="32">
        <v>0</v>
      </c>
      <c r="N232" s="272">
        <v>0</v>
      </c>
      <c r="O232" s="32">
        <v>0</v>
      </c>
      <c r="P232" s="272">
        <v>0</v>
      </c>
      <c r="Q232" s="32">
        <v>0</v>
      </c>
      <c r="R232" s="272">
        <v>0</v>
      </c>
      <c r="S232" s="32">
        <v>0</v>
      </c>
      <c r="T232" s="272">
        <v>0</v>
      </c>
      <c r="U232" s="32">
        <v>0</v>
      </c>
      <c r="V232" s="33">
        <v>1</v>
      </c>
      <c r="W232" s="32">
        <v>2142</v>
      </c>
      <c r="X232" s="33">
        <v>0</v>
      </c>
      <c r="Y232" s="32">
        <v>0</v>
      </c>
      <c r="Z232" s="33">
        <v>0</v>
      </c>
      <c r="AA232" s="32">
        <v>0</v>
      </c>
      <c r="AB232" s="39">
        <v>0</v>
      </c>
      <c r="AC232" s="32">
        <v>0</v>
      </c>
      <c r="AD232" s="32">
        <v>0</v>
      </c>
      <c r="AE232" s="32">
        <v>0</v>
      </c>
      <c r="AF232" s="32">
        <f t="shared" si="41"/>
        <v>21120</v>
      </c>
      <c r="AG232" s="32">
        <f t="shared" si="42"/>
        <v>1760</v>
      </c>
      <c r="AH232" s="32">
        <v>0</v>
      </c>
      <c r="AI232" s="32">
        <v>0</v>
      </c>
      <c r="AJ232" s="32">
        <v>0</v>
      </c>
      <c r="AK232" s="34">
        <f t="shared" si="43"/>
        <v>3902</v>
      </c>
    </row>
    <row r="233" spans="2:37" s="6" customFormat="1" ht="15.75" customHeight="1" x14ac:dyDescent="0.25">
      <c r="B233" s="36">
        <v>214</v>
      </c>
      <c r="C233" s="435"/>
      <c r="D233" s="270" t="s">
        <v>54</v>
      </c>
      <c r="E233" s="271">
        <v>71.400000000000006</v>
      </c>
      <c r="F233" s="272">
        <v>0</v>
      </c>
      <c r="G233" s="32">
        <v>0</v>
      </c>
      <c r="H233" s="272">
        <v>0</v>
      </c>
      <c r="I233" s="32">
        <v>0</v>
      </c>
      <c r="J233" s="272">
        <v>0</v>
      </c>
      <c r="K233" s="32">
        <v>0</v>
      </c>
      <c r="L233" s="272">
        <v>0</v>
      </c>
      <c r="M233" s="32">
        <v>0</v>
      </c>
      <c r="N233" s="272">
        <v>0</v>
      </c>
      <c r="O233" s="32">
        <v>0</v>
      </c>
      <c r="P233" s="272">
        <v>0</v>
      </c>
      <c r="Q233" s="32">
        <v>0</v>
      </c>
      <c r="R233" s="272">
        <v>0</v>
      </c>
      <c r="S233" s="32">
        <v>0</v>
      </c>
      <c r="T233" s="272">
        <v>0</v>
      </c>
      <c r="U233" s="32">
        <v>0</v>
      </c>
      <c r="V233" s="33">
        <v>1</v>
      </c>
      <c r="W233" s="32">
        <v>2142</v>
      </c>
      <c r="X233" s="33">
        <v>0</v>
      </c>
      <c r="Y233" s="32">
        <v>0</v>
      </c>
      <c r="Z233" s="33">
        <v>0</v>
      </c>
      <c r="AA233" s="32">
        <v>0</v>
      </c>
      <c r="AB233" s="39">
        <v>0</v>
      </c>
      <c r="AC233" s="32">
        <v>0</v>
      </c>
      <c r="AD233" s="32">
        <v>0</v>
      </c>
      <c r="AE233" s="32">
        <v>0</v>
      </c>
      <c r="AF233" s="32">
        <f t="shared" si="41"/>
        <v>21120</v>
      </c>
      <c r="AG233" s="32">
        <f t="shared" si="42"/>
        <v>1760</v>
      </c>
      <c r="AH233" s="32">
        <v>0</v>
      </c>
      <c r="AI233" s="32">
        <v>0</v>
      </c>
      <c r="AJ233" s="32">
        <v>0</v>
      </c>
      <c r="AK233" s="34">
        <f t="shared" si="43"/>
        <v>3902</v>
      </c>
    </row>
    <row r="234" spans="2:37" s="6" customFormat="1" ht="15.75" customHeight="1" x14ac:dyDescent="0.25">
      <c r="B234" s="36">
        <v>215</v>
      </c>
      <c r="C234" s="435"/>
      <c r="D234" s="270" t="s">
        <v>54</v>
      </c>
      <c r="E234" s="271">
        <v>71.400000000000006</v>
      </c>
      <c r="F234" s="272">
        <v>0</v>
      </c>
      <c r="G234" s="32">
        <v>0</v>
      </c>
      <c r="H234" s="272">
        <v>0</v>
      </c>
      <c r="I234" s="32">
        <v>0</v>
      </c>
      <c r="J234" s="272">
        <v>0</v>
      </c>
      <c r="K234" s="32">
        <v>0</v>
      </c>
      <c r="L234" s="272">
        <v>0</v>
      </c>
      <c r="M234" s="32">
        <v>0</v>
      </c>
      <c r="N234" s="272">
        <v>0</v>
      </c>
      <c r="O234" s="32">
        <v>0</v>
      </c>
      <c r="P234" s="272">
        <v>0</v>
      </c>
      <c r="Q234" s="32">
        <v>0</v>
      </c>
      <c r="R234" s="272">
        <v>0</v>
      </c>
      <c r="S234" s="32">
        <v>0</v>
      </c>
      <c r="T234" s="272">
        <v>0</v>
      </c>
      <c r="U234" s="32">
        <v>0</v>
      </c>
      <c r="V234" s="33">
        <v>6</v>
      </c>
      <c r="W234" s="32">
        <v>12852.000000000002</v>
      </c>
      <c r="X234" s="33">
        <v>0</v>
      </c>
      <c r="Y234" s="32">
        <v>0</v>
      </c>
      <c r="Z234" s="33">
        <v>0</v>
      </c>
      <c r="AA234" s="32">
        <v>0</v>
      </c>
      <c r="AB234" s="39">
        <v>0</v>
      </c>
      <c r="AC234" s="32">
        <v>0</v>
      </c>
      <c r="AD234" s="32">
        <v>0</v>
      </c>
      <c r="AE234" s="32">
        <v>0</v>
      </c>
      <c r="AF234" s="32">
        <f t="shared" si="41"/>
        <v>126720</v>
      </c>
      <c r="AG234" s="32">
        <f t="shared" si="42"/>
        <v>10560</v>
      </c>
      <c r="AH234" s="32">
        <v>0</v>
      </c>
      <c r="AI234" s="32">
        <v>0</v>
      </c>
      <c r="AJ234" s="32">
        <v>0</v>
      </c>
      <c r="AK234" s="34">
        <f t="shared" si="43"/>
        <v>23412</v>
      </c>
    </row>
    <row r="235" spans="2:37" s="6" customFormat="1" ht="15.75" customHeight="1" x14ac:dyDescent="0.25">
      <c r="B235" s="30">
        <v>216</v>
      </c>
      <c r="C235" s="435"/>
      <c r="D235" s="270" t="s">
        <v>54</v>
      </c>
      <c r="E235" s="271">
        <v>71.400000000000006</v>
      </c>
      <c r="F235" s="272">
        <v>0</v>
      </c>
      <c r="G235" s="32">
        <v>0</v>
      </c>
      <c r="H235" s="272">
        <v>0</v>
      </c>
      <c r="I235" s="32">
        <v>0</v>
      </c>
      <c r="J235" s="272">
        <v>0</v>
      </c>
      <c r="K235" s="32">
        <v>0</v>
      </c>
      <c r="L235" s="272">
        <v>0</v>
      </c>
      <c r="M235" s="32">
        <v>0</v>
      </c>
      <c r="N235" s="272">
        <v>0</v>
      </c>
      <c r="O235" s="32">
        <v>0</v>
      </c>
      <c r="P235" s="272">
        <v>0</v>
      </c>
      <c r="Q235" s="32">
        <v>0</v>
      </c>
      <c r="R235" s="272">
        <v>0</v>
      </c>
      <c r="S235" s="32">
        <v>0</v>
      </c>
      <c r="T235" s="272">
        <v>0</v>
      </c>
      <c r="U235" s="32">
        <v>0</v>
      </c>
      <c r="V235" s="33">
        <v>1</v>
      </c>
      <c r="W235" s="32">
        <v>2142</v>
      </c>
      <c r="X235" s="33">
        <v>0</v>
      </c>
      <c r="Y235" s="32">
        <v>0</v>
      </c>
      <c r="Z235" s="33">
        <v>0</v>
      </c>
      <c r="AA235" s="32">
        <v>0</v>
      </c>
      <c r="AB235" s="39">
        <v>0</v>
      </c>
      <c r="AC235" s="32">
        <v>0</v>
      </c>
      <c r="AD235" s="32">
        <v>0</v>
      </c>
      <c r="AE235" s="32">
        <v>0</v>
      </c>
      <c r="AF235" s="32">
        <f t="shared" si="41"/>
        <v>21120</v>
      </c>
      <c r="AG235" s="32">
        <f t="shared" si="42"/>
        <v>1760</v>
      </c>
      <c r="AH235" s="32">
        <v>0</v>
      </c>
      <c r="AI235" s="32">
        <v>0</v>
      </c>
      <c r="AJ235" s="32">
        <v>0</v>
      </c>
      <c r="AK235" s="34">
        <f t="shared" si="43"/>
        <v>3902</v>
      </c>
    </row>
    <row r="236" spans="2:37" s="6" customFormat="1" ht="15.75" customHeight="1" x14ac:dyDescent="0.25">
      <c r="B236" s="30">
        <v>217</v>
      </c>
      <c r="C236" s="435"/>
      <c r="D236" s="270" t="s">
        <v>39</v>
      </c>
      <c r="E236" s="271">
        <v>78.25</v>
      </c>
      <c r="F236" s="272">
        <v>0</v>
      </c>
      <c r="G236" s="32">
        <v>0</v>
      </c>
      <c r="H236" s="272">
        <v>0</v>
      </c>
      <c r="I236" s="32">
        <v>0</v>
      </c>
      <c r="J236" s="272">
        <v>0</v>
      </c>
      <c r="K236" s="32">
        <v>0</v>
      </c>
      <c r="L236" s="272">
        <v>0</v>
      </c>
      <c r="M236" s="32">
        <v>0</v>
      </c>
      <c r="N236" s="272">
        <v>0</v>
      </c>
      <c r="O236" s="32">
        <v>0</v>
      </c>
      <c r="P236" s="272">
        <v>0</v>
      </c>
      <c r="Q236" s="32">
        <v>0</v>
      </c>
      <c r="R236" s="272">
        <v>0</v>
      </c>
      <c r="S236" s="32">
        <v>0</v>
      </c>
      <c r="T236" s="272">
        <v>0</v>
      </c>
      <c r="U236" s="32">
        <v>0</v>
      </c>
      <c r="V236" s="33">
        <v>5</v>
      </c>
      <c r="W236" s="32">
        <v>11737.5</v>
      </c>
      <c r="X236" s="33">
        <v>0</v>
      </c>
      <c r="Y236" s="32">
        <v>0</v>
      </c>
      <c r="Z236" s="33">
        <v>0</v>
      </c>
      <c r="AA236" s="32">
        <v>0</v>
      </c>
      <c r="AB236" s="39">
        <v>0</v>
      </c>
      <c r="AC236" s="32">
        <v>0</v>
      </c>
      <c r="AD236" s="32">
        <v>0</v>
      </c>
      <c r="AE236" s="32">
        <v>0</v>
      </c>
      <c r="AF236" s="32">
        <f t="shared" si="41"/>
        <v>105600</v>
      </c>
      <c r="AG236" s="32">
        <f t="shared" si="42"/>
        <v>8800</v>
      </c>
      <c r="AH236" s="32">
        <v>0</v>
      </c>
      <c r="AI236" s="32">
        <v>0</v>
      </c>
      <c r="AJ236" s="32">
        <v>0</v>
      </c>
      <c r="AK236" s="34">
        <f t="shared" si="43"/>
        <v>20537.5</v>
      </c>
    </row>
    <row r="237" spans="2:37" s="6" customFormat="1" ht="15.75" customHeight="1" x14ac:dyDescent="0.25">
      <c r="B237" s="36">
        <v>218</v>
      </c>
      <c r="C237" s="435"/>
      <c r="D237" s="270" t="s">
        <v>61</v>
      </c>
      <c r="E237" s="271">
        <v>77.59</v>
      </c>
      <c r="F237" s="272">
        <v>0</v>
      </c>
      <c r="G237" s="32">
        <v>0</v>
      </c>
      <c r="H237" s="272">
        <v>0</v>
      </c>
      <c r="I237" s="32">
        <v>0</v>
      </c>
      <c r="J237" s="272">
        <v>0</v>
      </c>
      <c r="K237" s="32">
        <v>0</v>
      </c>
      <c r="L237" s="272">
        <v>0</v>
      </c>
      <c r="M237" s="32">
        <v>0</v>
      </c>
      <c r="N237" s="272">
        <v>0</v>
      </c>
      <c r="O237" s="32">
        <v>0</v>
      </c>
      <c r="P237" s="272">
        <v>0</v>
      </c>
      <c r="Q237" s="32">
        <v>0</v>
      </c>
      <c r="R237" s="272">
        <v>0</v>
      </c>
      <c r="S237" s="32">
        <v>0</v>
      </c>
      <c r="T237" s="272">
        <v>0</v>
      </c>
      <c r="U237" s="32">
        <v>0</v>
      </c>
      <c r="V237" s="33">
        <v>4</v>
      </c>
      <c r="W237" s="32">
        <v>9310.8000000000011</v>
      </c>
      <c r="X237" s="33">
        <v>0</v>
      </c>
      <c r="Y237" s="32">
        <v>0</v>
      </c>
      <c r="Z237" s="33">
        <v>0</v>
      </c>
      <c r="AA237" s="32">
        <v>0</v>
      </c>
      <c r="AB237" s="39">
        <v>0</v>
      </c>
      <c r="AC237" s="32">
        <v>0</v>
      </c>
      <c r="AD237" s="32">
        <v>0</v>
      </c>
      <c r="AE237" s="32">
        <v>0</v>
      </c>
      <c r="AF237" s="32">
        <f t="shared" si="41"/>
        <v>84480</v>
      </c>
      <c r="AG237" s="32">
        <f t="shared" si="42"/>
        <v>7040</v>
      </c>
      <c r="AH237" s="32">
        <v>0</v>
      </c>
      <c r="AI237" s="32">
        <v>0</v>
      </c>
      <c r="AJ237" s="32">
        <v>0</v>
      </c>
      <c r="AK237" s="34">
        <f t="shared" si="43"/>
        <v>16350.800000000001</v>
      </c>
    </row>
    <row r="238" spans="2:37" s="6" customFormat="1" ht="15.75" customHeight="1" x14ac:dyDescent="0.25">
      <c r="B238" s="36">
        <v>219</v>
      </c>
      <c r="C238" s="435"/>
      <c r="D238" s="270" t="s">
        <v>59</v>
      </c>
      <c r="E238" s="271">
        <v>77.59</v>
      </c>
      <c r="F238" s="272">
        <v>0</v>
      </c>
      <c r="G238" s="32">
        <v>0</v>
      </c>
      <c r="H238" s="272">
        <v>0</v>
      </c>
      <c r="I238" s="32">
        <v>0</v>
      </c>
      <c r="J238" s="272">
        <v>0</v>
      </c>
      <c r="K238" s="32">
        <v>0</v>
      </c>
      <c r="L238" s="272">
        <v>0</v>
      </c>
      <c r="M238" s="32">
        <v>0</v>
      </c>
      <c r="N238" s="272">
        <v>0</v>
      </c>
      <c r="O238" s="32">
        <v>0</v>
      </c>
      <c r="P238" s="272">
        <v>0</v>
      </c>
      <c r="Q238" s="32">
        <v>0</v>
      </c>
      <c r="R238" s="272">
        <v>0</v>
      </c>
      <c r="S238" s="32">
        <v>0</v>
      </c>
      <c r="T238" s="272">
        <v>0</v>
      </c>
      <c r="U238" s="32">
        <v>0</v>
      </c>
      <c r="V238" s="33">
        <v>23</v>
      </c>
      <c r="W238" s="32">
        <v>53537.100000000006</v>
      </c>
      <c r="X238" s="33">
        <v>0</v>
      </c>
      <c r="Y238" s="32">
        <v>0</v>
      </c>
      <c r="Z238" s="33">
        <v>0</v>
      </c>
      <c r="AA238" s="32">
        <v>0</v>
      </c>
      <c r="AB238" s="39">
        <v>0</v>
      </c>
      <c r="AC238" s="32">
        <v>0</v>
      </c>
      <c r="AD238" s="32">
        <v>0</v>
      </c>
      <c r="AE238" s="32">
        <v>0</v>
      </c>
      <c r="AF238" s="32">
        <f t="shared" si="41"/>
        <v>485760</v>
      </c>
      <c r="AG238" s="32">
        <f t="shared" si="42"/>
        <v>40480</v>
      </c>
      <c r="AH238" s="32">
        <v>0</v>
      </c>
      <c r="AI238" s="32">
        <v>0</v>
      </c>
      <c r="AJ238" s="32">
        <v>0</v>
      </c>
      <c r="AK238" s="34">
        <f t="shared" si="43"/>
        <v>94017.1</v>
      </c>
    </row>
    <row r="239" spans="2:37" s="6" customFormat="1" ht="15.75" customHeight="1" x14ac:dyDescent="0.25">
      <c r="B239" s="30">
        <v>220</v>
      </c>
      <c r="C239" s="435"/>
      <c r="D239" s="270" t="s">
        <v>89</v>
      </c>
      <c r="E239" s="271">
        <v>75.64</v>
      </c>
      <c r="F239" s="272">
        <v>0</v>
      </c>
      <c r="G239" s="32">
        <v>0</v>
      </c>
      <c r="H239" s="272">
        <v>0</v>
      </c>
      <c r="I239" s="32">
        <v>0</v>
      </c>
      <c r="J239" s="272">
        <v>0</v>
      </c>
      <c r="K239" s="32">
        <v>0</v>
      </c>
      <c r="L239" s="272">
        <v>0</v>
      </c>
      <c r="M239" s="32">
        <v>0</v>
      </c>
      <c r="N239" s="272">
        <v>0</v>
      </c>
      <c r="O239" s="32">
        <v>0</v>
      </c>
      <c r="P239" s="272">
        <v>0</v>
      </c>
      <c r="Q239" s="32">
        <v>0</v>
      </c>
      <c r="R239" s="272">
        <v>0</v>
      </c>
      <c r="S239" s="32">
        <v>0</v>
      </c>
      <c r="T239" s="272">
        <v>0</v>
      </c>
      <c r="U239" s="32">
        <v>0</v>
      </c>
      <c r="V239" s="33">
        <v>16</v>
      </c>
      <c r="W239" s="32">
        <v>36307.199999999997</v>
      </c>
      <c r="X239" s="33">
        <v>0</v>
      </c>
      <c r="Y239" s="32">
        <v>0</v>
      </c>
      <c r="Z239" s="33">
        <v>0</v>
      </c>
      <c r="AA239" s="32">
        <v>0</v>
      </c>
      <c r="AB239" s="39">
        <v>0</v>
      </c>
      <c r="AC239" s="32">
        <v>0</v>
      </c>
      <c r="AD239" s="32">
        <v>0</v>
      </c>
      <c r="AE239" s="32">
        <v>0</v>
      </c>
      <c r="AF239" s="32">
        <f t="shared" si="41"/>
        <v>337920</v>
      </c>
      <c r="AG239" s="32">
        <f t="shared" si="42"/>
        <v>28160</v>
      </c>
      <c r="AH239" s="32">
        <v>0</v>
      </c>
      <c r="AI239" s="32">
        <v>0</v>
      </c>
      <c r="AJ239" s="32">
        <v>0</v>
      </c>
      <c r="AK239" s="34">
        <f t="shared" si="43"/>
        <v>64467.199999999997</v>
      </c>
    </row>
    <row r="240" spans="2:37" s="6" customFormat="1" ht="15.75" customHeight="1" x14ac:dyDescent="0.25">
      <c r="B240" s="30">
        <v>221</v>
      </c>
      <c r="C240" s="435"/>
      <c r="D240" s="270" t="s">
        <v>131</v>
      </c>
      <c r="E240" s="271">
        <v>71.400000000000006</v>
      </c>
      <c r="F240" s="272">
        <v>0</v>
      </c>
      <c r="G240" s="32">
        <v>0</v>
      </c>
      <c r="H240" s="272">
        <v>0</v>
      </c>
      <c r="I240" s="32">
        <v>0</v>
      </c>
      <c r="J240" s="272">
        <v>0</v>
      </c>
      <c r="K240" s="32">
        <v>0</v>
      </c>
      <c r="L240" s="272">
        <v>0</v>
      </c>
      <c r="M240" s="32">
        <v>0</v>
      </c>
      <c r="N240" s="272">
        <v>0</v>
      </c>
      <c r="O240" s="32">
        <v>0</v>
      </c>
      <c r="P240" s="272">
        <v>0</v>
      </c>
      <c r="Q240" s="32">
        <v>0</v>
      </c>
      <c r="R240" s="272">
        <v>0</v>
      </c>
      <c r="S240" s="32">
        <v>0</v>
      </c>
      <c r="T240" s="272">
        <v>0</v>
      </c>
      <c r="U240" s="32">
        <v>0</v>
      </c>
      <c r="V240" s="33">
        <v>14</v>
      </c>
      <c r="W240" s="32">
        <v>29988.000000000004</v>
      </c>
      <c r="X240" s="33">
        <v>0</v>
      </c>
      <c r="Y240" s="32">
        <v>0</v>
      </c>
      <c r="Z240" s="33">
        <v>0</v>
      </c>
      <c r="AA240" s="32">
        <v>0</v>
      </c>
      <c r="AB240" s="39">
        <v>0</v>
      </c>
      <c r="AC240" s="32">
        <v>0</v>
      </c>
      <c r="AD240" s="32">
        <v>0</v>
      </c>
      <c r="AE240" s="32">
        <v>0</v>
      </c>
      <c r="AF240" s="32">
        <f t="shared" si="41"/>
        <v>295680</v>
      </c>
      <c r="AG240" s="32">
        <f t="shared" si="42"/>
        <v>24640</v>
      </c>
      <c r="AH240" s="32">
        <v>0</v>
      </c>
      <c r="AI240" s="32">
        <v>0</v>
      </c>
      <c r="AJ240" s="32">
        <v>0</v>
      </c>
      <c r="AK240" s="34">
        <f t="shared" si="43"/>
        <v>54628</v>
      </c>
    </row>
    <row r="241" spans="2:37" s="6" customFormat="1" ht="15.75" customHeight="1" x14ac:dyDescent="0.25">
      <c r="B241" s="36">
        <v>222</v>
      </c>
      <c r="C241" s="435"/>
      <c r="D241" s="270" t="s">
        <v>62</v>
      </c>
      <c r="E241" s="271">
        <v>75.64</v>
      </c>
      <c r="F241" s="272">
        <v>0</v>
      </c>
      <c r="G241" s="32">
        <v>0</v>
      </c>
      <c r="H241" s="272">
        <v>0</v>
      </c>
      <c r="I241" s="32">
        <v>0</v>
      </c>
      <c r="J241" s="272">
        <v>0</v>
      </c>
      <c r="K241" s="32">
        <v>0</v>
      </c>
      <c r="L241" s="272">
        <v>0</v>
      </c>
      <c r="M241" s="32">
        <v>0</v>
      </c>
      <c r="N241" s="272">
        <v>0</v>
      </c>
      <c r="O241" s="32">
        <v>0</v>
      </c>
      <c r="P241" s="272">
        <v>0</v>
      </c>
      <c r="Q241" s="32">
        <v>0</v>
      </c>
      <c r="R241" s="272">
        <v>0</v>
      </c>
      <c r="S241" s="32">
        <v>0</v>
      </c>
      <c r="T241" s="272">
        <v>0</v>
      </c>
      <c r="U241" s="32">
        <v>0</v>
      </c>
      <c r="V241" s="33">
        <v>1</v>
      </c>
      <c r="W241" s="32">
        <v>2269.1999999999998</v>
      </c>
      <c r="X241" s="33">
        <v>0</v>
      </c>
      <c r="Y241" s="32">
        <v>0</v>
      </c>
      <c r="Z241" s="33">
        <v>0</v>
      </c>
      <c r="AA241" s="32">
        <v>0</v>
      </c>
      <c r="AB241" s="39">
        <v>0</v>
      </c>
      <c r="AC241" s="32">
        <v>0</v>
      </c>
      <c r="AD241" s="32">
        <v>0</v>
      </c>
      <c r="AE241" s="32">
        <v>0</v>
      </c>
      <c r="AF241" s="32">
        <f t="shared" si="41"/>
        <v>21120</v>
      </c>
      <c r="AG241" s="32">
        <f t="shared" si="42"/>
        <v>1760</v>
      </c>
      <c r="AH241" s="32">
        <v>0</v>
      </c>
      <c r="AI241" s="32">
        <v>0</v>
      </c>
      <c r="AJ241" s="32">
        <v>0</v>
      </c>
      <c r="AK241" s="34">
        <f t="shared" si="43"/>
        <v>4029.2</v>
      </c>
    </row>
    <row r="242" spans="2:37" s="6" customFormat="1" ht="15.75" customHeight="1" x14ac:dyDescent="0.25">
      <c r="B242" s="36">
        <v>223</v>
      </c>
      <c r="C242" s="435"/>
      <c r="D242" s="270" t="s">
        <v>132</v>
      </c>
      <c r="E242" s="271">
        <v>75.64</v>
      </c>
      <c r="F242" s="272">
        <v>0</v>
      </c>
      <c r="G242" s="32">
        <v>0</v>
      </c>
      <c r="H242" s="272">
        <v>0</v>
      </c>
      <c r="I242" s="32">
        <v>0</v>
      </c>
      <c r="J242" s="272">
        <v>0</v>
      </c>
      <c r="K242" s="32">
        <v>0</v>
      </c>
      <c r="L242" s="272">
        <v>0</v>
      </c>
      <c r="M242" s="32">
        <v>0</v>
      </c>
      <c r="N242" s="272">
        <v>0</v>
      </c>
      <c r="O242" s="32">
        <v>0</v>
      </c>
      <c r="P242" s="272">
        <v>0</v>
      </c>
      <c r="Q242" s="32">
        <v>0</v>
      </c>
      <c r="R242" s="272">
        <v>0</v>
      </c>
      <c r="S242" s="32">
        <v>0</v>
      </c>
      <c r="T242" s="272">
        <v>0</v>
      </c>
      <c r="U242" s="32">
        <v>0</v>
      </c>
      <c r="V242" s="33">
        <v>2</v>
      </c>
      <c r="W242" s="32">
        <v>4538.3999999999996</v>
      </c>
      <c r="X242" s="33">
        <v>0</v>
      </c>
      <c r="Y242" s="32">
        <v>0</v>
      </c>
      <c r="Z242" s="33">
        <v>0</v>
      </c>
      <c r="AA242" s="32">
        <v>0</v>
      </c>
      <c r="AB242" s="39">
        <v>0</v>
      </c>
      <c r="AC242" s="32">
        <v>0</v>
      </c>
      <c r="AD242" s="32">
        <v>0</v>
      </c>
      <c r="AE242" s="32">
        <v>0</v>
      </c>
      <c r="AF242" s="32">
        <f t="shared" si="41"/>
        <v>42240</v>
      </c>
      <c r="AG242" s="32">
        <f t="shared" si="42"/>
        <v>3520</v>
      </c>
      <c r="AH242" s="32">
        <v>0</v>
      </c>
      <c r="AI242" s="32">
        <v>0</v>
      </c>
      <c r="AJ242" s="32">
        <v>0</v>
      </c>
      <c r="AK242" s="34">
        <f t="shared" si="43"/>
        <v>8058.4</v>
      </c>
    </row>
    <row r="243" spans="2:37" s="6" customFormat="1" ht="15.75" customHeight="1" x14ac:dyDescent="0.25">
      <c r="B243" s="30">
        <v>224</v>
      </c>
      <c r="C243" s="435"/>
      <c r="D243" s="270" t="s">
        <v>131</v>
      </c>
      <c r="E243" s="271">
        <v>71.400000000000006</v>
      </c>
      <c r="F243" s="272">
        <v>0</v>
      </c>
      <c r="G243" s="32">
        <v>0</v>
      </c>
      <c r="H243" s="272">
        <v>0</v>
      </c>
      <c r="I243" s="32">
        <v>0</v>
      </c>
      <c r="J243" s="272">
        <v>0</v>
      </c>
      <c r="K243" s="32">
        <v>0</v>
      </c>
      <c r="L243" s="272">
        <v>0</v>
      </c>
      <c r="M243" s="32">
        <v>0</v>
      </c>
      <c r="N243" s="272">
        <v>0</v>
      </c>
      <c r="O243" s="32">
        <v>0</v>
      </c>
      <c r="P243" s="272">
        <v>0</v>
      </c>
      <c r="Q243" s="32">
        <v>0</v>
      </c>
      <c r="R243" s="272">
        <v>0</v>
      </c>
      <c r="S243" s="32">
        <v>0</v>
      </c>
      <c r="T243" s="272">
        <v>0</v>
      </c>
      <c r="U243" s="32">
        <v>0</v>
      </c>
      <c r="V243" s="33">
        <v>1</v>
      </c>
      <c r="W243" s="32">
        <v>2142</v>
      </c>
      <c r="X243" s="33">
        <v>0</v>
      </c>
      <c r="Y243" s="32">
        <v>0</v>
      </c>
      <c r="Z243" s="33">
        <v>0</v>
      </c>
      <c r="AA243" s="32">
        <v>0</v>
      </c>
      <c r="AB243" s="39">
        <v>0</v>
      </c>
      <c r="AC243" s="32">
        <v>0</v>
      </c>
      <c r="AD243" s="32">
        <v>0</v>
      </c>
      <c r="AE243" s="32">
        <v>0</v>
      </c>
      <c r="AF243" s="32">
        <f t="shared" si="41"/>
        <v>21120</v>
      </c>
      <c r="AG243" s="32">
        <f t="shared" si="42"/>
        <v>1760</v>
      </c>
      <c r="AH243" s="32">
        <v>0</v>
      </c>
      <c r="AI243" s="32">
        <v>0</v>
      </c>
      <c r="AJ243" s="32">
        <v>0</v>
      </c>
      <c r="AK243" s="34">
        <f t="shared" si="43"/>
        <v>3902</v>
      </c>
    </row>
    <row r="244" spans="2:37" s="6" customFormat="1" ht="15.75" customHeight="1" x14ac:dyDescent="0.25">
      <c r="B244" s="30">
        <v>225</v>
      </c>
      <c r="C244" s="435"/>
      <c r="D244" s="270" t="s">
        <v>62</v>
      </c>
      <c r="E244" s="271">
        <v>75.64</v>
      </c>
      <c r="F244" s="272">
        <v>0</v>
      </c>
      <c r="G244" s="32">
        <v>0</v>
      </c>
      <c r="H244" s="272">
        <v>0</v>
      </c>
      <c r="I244" s="32">
        <v>0</v>
      </c>
      <c r="J244" s="272">
        <v>0</v>
      </c>
      <c r="K244" s="32">
        <v>0</v>
      </c>
      <c r="L244" s="272">
        <v>0</v>
      </c>
      <c r="M244" s="32">
        <v>0</v>
      </c>
      <c r="N244" s="272">
        <v>0</v>
      </c>
      <c r="O244" s="32">
        <v>0</v>
      </c>
      <c r="P244" s="272">
        <v>0</v>
      </c>
      <c r="Q244" s="32">
        <v>0</v>
      </c>
      <c r="R244" s="272">
        <v>0</v>
      </c>
      <c r="S244" s="32">
        <v>0</v>
      </c>
      <c r="T244" s="272">
        <v>0</v>
      </c>
      <c r="U244" s="32">
        <v>0</v>
      </c>
      <c r="V244" s="33">
        <v>1</v>
      </c>
      <c r="W244" s="32">
        <v>2269.1999999999998</v>
      </c>
      <c r="X244" s="33">
        <v>0</v>
      </c>
      <c r="Y244" s="32">
        <v>0</v>
      </c>
      <c r="Z244" s="33">
        <v>0</v>
      </c>
      <c r="AA244" s="32">
        <v>0</v>
      </c>
      <c r="AB244" s="39">
        <v>0</v>
      </c>
      <c r="AC244" s="32">
        <v>0</v>
      </c>
      <c r="AD244" s="32">
        <v>0</v>
      </c>
      <c r="AE244" s="32">
        <v>0</v>
      </c>
      <c r="AF244" s="32">
        <f t="shared" si="41"/>
        <v>21120</v>
      </c>
      <c r="AG244" s="32">
        <f t="shared" si="42"/>
        <v>1760</v>
      </c>
      <c r="AH244" s="32">
        <v>0</v>
      </c>
      <c r="AI244" s="32">
        <v>0</v>
      </c>
      <c r="AJ244" s="32">
        <v>0</v>
      </c>
      <c r="AK244" s="34">
        <f t="shared" si="43"/>
        <v>4029.2</v>
      </c>
    </row>
    <row r="245" spans="2:37" s="6" customFormat="1" ht="15.75" customHeight="1" x14ac:dyDescent="0.25">
      <c r="B245" s="36">
        <v>226</v>
      </c>
      <c r="C245" s="435"/>
      <c r="D245" s="270" t="s">
        <v>54</v>
      </c>
      <c r="E245" s="271">
        <v>71.400000000000006</v>
      </c>
      <c r="F245" s="272">
        <v>0</v>
      </c>
      <c r="G245" s="32">
        <v>0</v>
      </c>
      <c r="H245" s="272">
        <v>0</v>
      </c>
      <c r="I245" s="32">
        <v>0</v>
      </c>
      <c r="J245" s="272">
        <v>0</v>
      </c>
      <c r="K245" s="32">
        <v>0</v>
      </c>
      <c r="L245" s="272">
        <v>0</v>
      </c>
      <c r="M245" s="32">
        <v>0</v>
      </c>
      <c r="N245" s="272">
        <v>0</v>
      </c>
      <c r="O245" s="32">
        <v>0</v>
      </c>
      <c r="P245" s="272">
        <v>0</v>
      </c>
      <c r="Q245" s="32">
        <v>0</v>
      </c>
      <c r="R245" s="272">
        <v>0</v>
      </c>
      <c r="S245" s="32">
        <v>0</v>
      </c>
      <c r="T245" s="272">
        <v>0</v>
      </c>
      <c r="U245" s="32">
        <v>0</v>
      </c>
      <c r="V245" s="33">
        <v>2</v>
      </c>
      <c r="W245" s="32">
        <v>4284</v>
      </c>
      <c r="X245" s="33">
        <v>0</v>
      </c>
      <c r="Y245" s="32">
        <v>0</v>
      </c>
      <c r="Z245" s="33">
        <v>0</v>
      </c>
      <c r="AA245" s="32">
        <v>0</v>
      </c>
      <c r="AB245" s="39">
        <v>0</v>
      </c>
      <c r="AC245" s="32">
        <v>0</v>
      </c>
      <c r="AD245" s="32">
        <v>0</v>
      </c>
      <c r="AE245" s="32">
        <v>0</v>
      </c>
      <c r="AF245" s="32">
        <f t="shared" si="41"/>
        <v>42240</v>
      </c>
      <c r="AG245" s="32">
        <f t="shared" si="42"/>
        <v>3520</v>
      </c>
      <c r="AH245" s="32">
        <v>0</v>
      </c>
      <c r="AI245" s="32">
        <v>0</v>
      </c>
      <c r="AJ245" s="32">
        <v>0</v>
      </c>
      <c r="AK245" s="34">
        <f t="shared" si="43"/>
        <v>7804</v>
      </c>
    </row>
    <row r="246" spans="2:37" s="6" customFormat="1" ht="15.75" customHeight="1" x14ac:dyDescent="0.25">
      <c r="B246" s="36">
        <v>227</v>
      </c>
      <c r="C246" s="435"/>
      <c r="D246" s="270" t="s">
        <v>44</v>
      </c>
      <c r="E246" s="271">
        <v>72.540000000000006</v>
      </c>
      <c r="F246" s="272">
        <v>0</v>
      </c>
      <c r="G246" s="32">
        <v>0</v>
      </c>
      <c r="H246" s="272">
        <v>0</v>
      </c>
      <c r="I246" s="32">
        <v>0</v>
      </c>
      <c r="J246" s="272">
        <v>0</v>
      </c>
      <c r="K246" s="32">
        <v>0</v>
      </c>
      <c r="L246" s="272">
        <v>0</v>
      </c>
      <c r="M246" s="32">
        <v>0</v>
      </c>
      <c r="N246" s="272">
        <v>0</v>
      </c>
      <c r="O246" s="32">
        <v>0</v>
      </c>
      <c r="P246" s="272">
        <v>0</v>
      </c>
      <c r="Q246" s="32">
        <v>0</v>
      </c>
      <c r="R246" s="272">
        <v>0</v>
      </c>
      <c r="S246" s="32">
        <v>0</v>
      </c>
      <c r="T246" s="272">
        <v>0</v>
      </c>
      <c r="U246" s="32">
        <v>0</v>
      </c>
      <c r="V246" s="33">
        <v>1</v>
      </c>
      <c r="W246" s="32">
        <v>2176.2000000000003</v>
      </c>
      <c r="X246" s="33">
        <v>0</v>
      </c>
      <c r="Y246" s="32">
        <v>0</v>
      </c>
      <c r="Z246" s="33">
        <v>0</v>
      </c>
      <c r="AA246" s="32">
        <v>0</v>
      </c>
      <c r="AB246" s="39">
        <v>0</v>
      </c>
      <c r="AC246" s="32">
        <v>0</v>
      </c>
      <c r="AD246" s="32">
        <v>0</v>
      </c>
      <c r="AE246" s="32">
        <v>0</v>
      </c>
      <c r="AF246" s="32">
        <f t="shared" si="41"/>
        <v>21120</v>
      </c>
      <c r="AG246" s="32">
        <f t="shared" si="42"/>
        <v>1760</v>
      </c>
      <c r="AH246" s="32">
        <v>0</v>
      </c>
      <c r="AI246" s="32">
        <v>0</v>
      </c>
      <c r="AJ246" s="32">
        <v>0</v>
      </c>
      <c r="AK246" s="34">
        <f t="shared" si="43"/>
        <v>3936.2000000000003</v>
      </c>
    </row>
    <row r="247" spans="2:37" s="6" customFormat="1" ht="15.75" customHeight="1" x14ac:dyDescent="0.25">
      <c r="B247" s="30">
        <v>228</v>
      </c>
      <c r="C247" s="435"/>
      <c r="D247" s="270" t="s">
        <v>46</v>
      </c>
      <c r="E247" s="271">
        <v>73.59</v>
      </c>
      <c r="F247" s="272">
        <v>0</v>
      </c>
      <c r="G247" s="32">
        <v>0</v>
      </c>
      <c r="H247" s="272">
        <v>0</v>
      </c>
      <c r="I247" s="32">
        <v>0</v>
      </c>
      <c r="J247" s="272">
        <v>0</v>
      </c>
      <c r="K247" s="32">
        <v>0</v>
      </c>
      <c r="L247" s="272">
        <v>0</v>
      </c>
      <c r="M247" s="32">
        <v>0</v>
      </c>
      <c r="N247" s="272">
        <v>0</v>
      </c>
      <c r="O247" s="32">
        <v>0</v>
      </c>
      <c r="P247" s="272">
        <v>0</v>
      </c>
      <c r="Q247" s="32">
        <v>0</v>
      </c>
      <c r="R247" s="272">
        <v>0</v>
      </c>
      <c r="S247" s="32">
        <v>0</v>
      </c>
      <c r="T247" s="272">
        <v>0</v>
      </c>
      <c r="U247" s="32">
        <v>0</v>
      </c>
      <c r="V247" s="33">
        <v>2</v>
      </c>
      <c r="W247" s="32">
        <v>4415.4000000000005</v>
      </c>
      <c r="X247" s="33">
        <v>0</v>
      </c>
      <c r="Y247" s="32">
        <v>0</v>
      </c>
      <c r="Z247" s="33">
        <v>0</v>
      </c>
      <c r="AA247" s="32">
        <v>0</v>
      </c>
      <c r="AB247" s="39">
        <v>0</v>
      </c>
      <c r="AC247" s="32">
        <v>0</v>
      </c>
      <c r="AD247" s="32">
        <v>0</v>
      </c>
      <c r="AE247" s="32">
        <v>0</v>
      </c>
      <c r="AF247" s="32">
        <f t="shared" si="41"/>
        <v>42240</v>
      </c>
      <c r="AG247" s="32">
        <f t="shared" si="42"/>
        <v>3520</v>
      </c>
      <c r="AH247" s="32">
        <v>0</v>
      </c>
      <c r="AI247" s="32">
        <v>0</v>
      </c>
      <c r="AJ247" s="32">
        <v>0</v>
      </c>
      <c r="AK247" s="34">
        <f t="shared" si="43"/>
        <v>7935.4000000000005</v>
      </c>
    </row>
    <row r="248" spans="2:37" s="6" customFormat="1" ht="15.75" customHeight="1" x14ac:dyDescent="0.25">
      <c r="B248" s="30">
        <v>229</v>
      </c>
      <c r="C248" s="435"/>
      <c r="D248" s="270" t="s">
        <v>47</v>
      </c>
      <c r="E248" s="271">
        <v>74.63</v>
      </c>
      <c r="F248" s="272">
        <v>0</v>
      </c>
      <c r="G248" s="32">
        <v>0</v>
      </c>
      <c r="H248" s="272">
        <v>0</v>
      </c>
      <c r="I248" s="32">
        <v>0</v>
      </c>
      <c r="J248" s="272">
        <v>0</v>
      </c>
      <c r="K248" s="32">
        <v>0</v>
      </c>
      <c r="L248" s="272">
        <v>0</v>
      </c>
      <c r="M248" s="32">
        <v>0</v>
      </c>
      <c r="N248" s="272">
        <v>0</v>
      </c>
      <c r="O248" s="32">
        <v>0</v>
      </c>
      <c r="P248" s="272">
        <v>0</v>
      </c>
      <c r="Q248" s="32">
        <v>0</v>
      </c>
      <c r="R248" s="272">
        <v>0</v>
      </c>
      <c r="S248" s="32">
        <v>0</v>
      </c>
      <c r="T248" s="272">
        <v>0</v>
      </c>
      <c r="U248" s="32">
        <v>0</v>
      </c>
      <c r="V248" s="33">
        <v>2</v>
      </c>
      <c r="W248" s="32">
        <v>4477.7999999999993</v>
      </c>
      <c r="X248" s="33">
        <v>0</v>
      </c>
      <c r="Y248" s="32">
        <v>0</v>
      </c>
      <c r="Z248" s="33">
        <v>0</v>
      </c>
      <c r="AA248" s="32">
        <v>0</v>
      </c>
      <c r="AB248" s="39">
        <v>0</v>
      </c>
      <c r="AC248" s="32">
        <v>0</v>
      </c>
      <c r="AD248" s="32">
        <v>0</v>
      </c>
      <c r="AE248" s="32">
        <v>0</v>
      </c>
      <c r="AF248" s="32">
        <f t="shared" si="41"/>
        <v>42240</v>
      </c>
      <c r="AG248" s="32">
        <f t="shared" si="42"/>
        <v>3520</v>
      </c>
      <c r="AH248" s="32">
        <v>0</v>
      </c>
      <c r="AI248" s="32">
        <v>0</v>
      </c>
      <c r="AJ248" s="32">
        <v>0</v>
      </c>
      <c r="AK248" s="34">
        <f t="shared" si="43"/>
        <v>7997.7999999999993</v>
      </c>
    </row>
    <row r="249" spans="2:37" s="6" customFormat="1" ht="15.75" customHeight="1" x14ac:dyDescent="0.25">
      <c r="B249" s="36">
        <v>230</v>
      </c>
      <c r="C249" s="435"/>
      <c r="D249" s="270" t="s">
        <v>35</v>
      </c>
      <c r="E249" s="271">
        <v>71.400000000000006</v>
      </c>
      <c r="F249" s="272">
        <v>0</v>
      </c>
      <c r="G249" s="32">
        <v>0</v>
      </c>
      <c r="H249" s="272">
        <v>0</v>
      </c>
      <c r="I249" s="32">
        <v>0</v>
      </c>
      <c r="J249" s="272">
        <v>0</v>
      </c>
      <c r="K249" s="32">
        <v>0</v>
      </c>
      <c r="L249" s="272">
        <v>0</v>
      </c>
      <c r="M249" s="32">
        <v>0</v>
      </c>
      <c r="N249" s="272">
        <v>0</v>
      </c>
      <c r="O249" s="32">
        <v>0</v>
      </c>
      <c r="P249" s="272">
        <v>0</v>
      </c>
      <c r="Q249" s="32">
        <v>0</v>
      </c>
      <c r="R249" s="272">
        <v>0</v>
      </c>
      <c r="S249" s="32">
        <v>0</v>
      </c>
      <c r="T249" s="272">
        <v>0</v>
      </c>
      <c r="U249" s="32">
        <v>0</v>
      </c>
      <c r="V249" s="33">
        <v>2</v>
      </c>
      <c r="W249" s="32">
        <v>4284</v>
      </c>
      <c r="X249" s="33">
        <v>0</v>
      </c>
      <c r="Y249" s="32">
        <v>0</v>
      </c>
      <c r="Z249" s="33">
        <v>0</v>
      </c>
      <c r="AA249" s="32">
        <v>0</v>
      </c>
      <c r="AB249" s="39">
        <v>0</v>
      </c>
      <c r="AC249" s="32">
        <v>0</v>
      </c>
      <c r="AD249" s="32">
        <v>0</v>
      </c>
      <c r="AE249" s="32">
        <v>0</v>
      </c>
      <c r="AF249" s="32">
        <f t="shared" si="41"/>
        <v>42240</v>
      </c>
      <c r="AG249" s="32">
        <f t="shared" si="42"/>
        <v>3520</v>
      </c>
      <c r="AH249" s="32">
        <v>0</v>
      </c>
      <c r="AI249" s="32">
        <v>0</v>
      </c>
      <c r="AJ249" s="32">
        <v>0</v>
      </c>
      <c r="AK249" s="34">
        <f t="shared" si="43"/>
        <v>7804</v>
      </c>
    </row>
    <row r="250" spans="2:37" s="6" customFormat="1" ht="15.75" customHeight="1" x14ac:dyDescent="0.25">
      <c r="B250" s="36">
        <v>231</v>
      </c>
      <c r="C250" s="435"/>
      <c r="D250" s="270" t="s">
        <v>39</v>
      </c>
      <c r="E250" s="271">
        <v>78.25</v>
      </c>
      <c r="F250" s="272">
        <v>0</v>
      </c>
      <c r="G250" s="32">
        <v>0</v>
      </c>
      <c r="H250" s="272">
        <v>0</v>
      </c>
      <c r="I250" s="32">
        <v>0</v>
      </c>
      <c r="J250" s="272">
        <v>0</v>
      </c>
      <c r="K250" s="32">
        <v>0</v>
      </c>
      <c r="L250" s="272">
        <v>0</v>
      </c>
      <c r="M250" s="32">
        <v>0</v>
      </c>
      <c r="N250" s="272">
        <v>0</v>
      </c>
      <c r="O250" s="32">
        <v>0</v>
      </c>
      <c r="P250" s="272">
        <v>0</v>
      </c>
      <c r="Q250" s="32">
        <v>0</v>
      </c>
      <c r="R250" s="272">
        <v>0</v>
      </c>
      <c r="S250" s="32">
        <v>0</v>
      </c>
      <c r="T250" s="272">
        <v>0</v>
      </c>
      <c r="U250" s="32">
        <v>0</v>
      </c>
      <c r="V250" s="33">
        <v>5</v>
      </c>
      <c r="W250" s="32">
        <v>11737.5</v>
      </c>
      <c r="X250" s="33">
        <v>0</v>
      </c>
      <c r="Y250" s="32">
        <v>0</v>
      </c>
      <c r="Z250" s="33">
        <v>0</v>
      </c>
      <c r="AA250" s="32">
        <v>0</v>
      </c>
      <c r="AB250" s="39">
        <v>0</v>
      </c>
      <c r="AC250" s="32">
        <v>0</v>
      </c>
      <c r="AD250" s="32">
        <v>0</v>
      </c>
      <c r="AE250" s="32">
        <v>0</v>
      </c>
      <c r="AF250" s="32">
        <f t="shared" si="41"/>
        <v>105600</v>
      </c>
      <c r="AG250" s="32">
        <f t="shared" si="42"/>
        <v>8800</v>
      </c>
      <c r="AH250" s="32">
        <v>0</v>
      </c>
      <c r="AI250" s="32">
        <v>0</v>
      </c>
      <c r="AJ250" s="32">
        <v>0</v>
      </c>
      <c r="AK250" s="34">
        <f t="shared" si="43"/>
        <v>20537.5</v>
      </c>
    </row>
    <row r="251" spans="2:37" s="6" customFormat="1" ht="15.75" customHeight="1" x14ac:dyDescent="0.25">
      <c r="B251" s="30">
        <v>232</v>
      </c>
      <c r="C251" s="435"/>
      <c r="D251" s="270" t="s">
        <v>32</v>
      </c>
      <c r="E251" s="271">
        <v>71.400000000000006</v>
      </c>
      <c r="F251" s="272">
        <v>0</v>
      </c>
      <c r="G251" s="32">
        <v>0</v>
      </c>
      <c r="H251" s="272">
        <v>0</v>
      </c>
      <c r="I251" s="32">
        <v>0</v>
      </c>
      <c r="J251" s="272">
        <v>0</v>
      </c>
      <c r="K251" s="32">
        <v>0</v>
      </c>
      <c r="L251" s="272">
        <v>0</v>
      </c>
      <c r="M251" s="32">
        <v>0</v>
      </c>
      <c r="N251" s="272">
        <v>0</v>
      </c>
      <c r="O251" s="32">
        <v>0</v>
      </c>
      <c r="P251" s="272">
        <v>0</v>
      </c>
      <c r="Q251" s="32">
        <v>0</v>
      </c>
      <c r="R251" s="272">
        <v>0</v>
      </c>
      <c r="S251" s="32">
        <v>0</v>
      </c>
      <c r="T251" s="272">
        <v>0</v>
      </c>
      <c r="U251" s="32">
        <v>0</v>
      </c>
      <c r="V251" s="33">
        <v>12</v>
      </c>
      <c r="W251" s="32">
        <v>25704.000000000004</v>
      </c>
      <c r="X251" s="33">
        <v>0</v>
      </c>
      <c r="Y251" s="32">
        <v>0</v>
      </c>
      <c r="Z251" s="33">
        <v>0</v>
      </c>
      <c r="AA251" s="32">
        <v>0</v>
      </c>
      <c r="AB251" s="39">
        <v>0</v>
      </c>
      <c r="AC251" s="32">
        <v>0</v>
      </c>
      <c r="AD251" s="32">
        <v>0</v>
      </c>
      <c r="AE251" s="32">
        <v>0</v>
      </c>
      <c r="AF251" s="32">
        <f t="shared" si="41"/>
        <v>253440</v>
      </c>
      <c r="AG251" s="32">
        <f t="shared" si="42"/>
        <v>21120</v>
      </c>
      <c r="AH251" s="32">
        <v>0</v>
      </c>
      <c r="AI251" s="32">
        <v>0</v>
      </c>
      <c r="AJ251" s="32">
        <v>0</v>
      </c>
      <c r="AK251" s="34">
        <f t="shared" si="43"/>
        <v>46824</v>
      </c>
    </row>
    <row r="252" spans="2:37" s="6" customFormat="1" ht="15.75" customHeight="1" x14ac:dyDescent="0.25">
      <c r="B252" s="30">
        <v>233</v>
      </c>
      <c r="C252" s="435"/>
      <c r="D252" s="270" t="s">
        <v>54</v>
      </c>
      <c r="E252" s="271">
        <v>71.400000000000006</v>
      </c>
      <c r="F252" s="272">
        <v>0</v>
      </c>
      <c r="G252" s="32">
        <v>0</v>
      </c>
      <c r="H252" s="272">
        <v>0</v>
      </c>
      <c r="I252" s="32">
        <v>0</v>
      </c>
      <c r="J252" s="272">
        <v>0</v>
      </c>
      <c r="K252" s="32">
        <v>0</v>
      </c>
      <c r="L252" s="272">
        <v>0</v>
      </c>
      <c r="M252" s="32">
        <v>0</v>
      </c>
      <c r="N252" s="272">
        <v>0</v>
      </c>
      <c r="O252" s="32">
        <v>0</v>
      </c>
      <c r="P252" s="272">
        <v>0</v>
      </c>
      <c r="Q252" s="32">
        <v>0</v>
      </c>
      <c r="R252" s="272">
        <v>0</v>
      </c>
      <c r="S252" s="32">
        <v>0</v>
      </c>
      <c r="T252" s="272">
        <v>0</v>
      </c>
      <c r="U252" s="32">
        <v>0</v>
      </c>
      <c r="V252" s="33">
        <v>118</v>
      </c>
      <c r="W252" s="32">
        <v>252756.00000000003</v>
      </c>
      <c r="X252" s="33">
        <v>0</v>
      </c>
      <c r="Y252" s="32">
        <v>0</v>
      </c>
      <c r="Z252" s="33">
        <v>0</v>
      </c>
      <c r="AA252" s="32">
        <v>0</v>
      </c>
      <c r="AB252" s="39">
        <v>0</v>
      </c>
      <c r="AC252" s="32">
        <v>0</v>
      </c>
      <c r="AD252" s="32">
        <v>0</v>
      </c>
      <c r="AE252" s="32">
        <v>0</v>
      </c>
      <c r="AF252" s="32">
        <f t="shared" si="41"/>
        <v>2492160</v>
      </c>
      <c r="AG252" s="32">
        <f t="shared" si="42"/>
        <v>207680</v>
      </c>
      <c r="AH252" s="32">
        <v>0</v>
      </c>
      <c r="AI252" s="32">
        <v>0</v>
      </c>
      <c r="AJ252" s="32">
        <v>0</v>
      </c>
      <c r="AK252" s="34">
        <f t="shared" si="43"/>
        <v>460436</v>
      </c>
    </row>
    <row r="253" spans="2:37" s="6" customFormat="1" ht="15.75" customHeight="1" x14ac:dyDescent="0.25">
      <c r="B253" s="36">
        <v>234</v>
      </c>
      <c r="C253" s="435"/>
      <c r="D253" s="270" t="s">
        <v>54</v>
      </c>
      <c r="E253" s="271">
        <v>71.400000000000006</v>
      </c>
      <c r="F253" s="272">
        <v>0</v>
      </c>
      <c r="G253" s="32">
        <v>0</v>
      </c>
      <c r="H253" s="272">
        <v>0</v>
      </c>
      <c r="I253" s="32">
        <v>0</v>
      </c>
      <c r="J253" s="272">
        <v>0</v>
      </c>
      <c r="K253" s="32">
        <v>0</v>
      </c>
      <c r="L253" s="272">
        <v>0</v>
      </c>
      <c r="M253" s="32">
        <v>0</v>
      </c>
      <c r="N253" s="272">
        <v>0</v>
      </c>
      <c r="O253" s="32">
        <v>0</v>
      </c>
      <c r="P253" s="272">
        <v>0</v>
      </c>
      <c r="Q253" s="32">
        <v>0</v>
      </c>
      <c r="R253" s="272">
        <v>0</v>
      </c>
      <c r="S253" s="32">
        <v>0</v>
      </c>
      <c r="T253" s="272">
        <v>0</v>
      </c>
      <c r="U253" s="32">
        <v>0</v>
      </c>
      <c r="V253" s="33">
        <v>15</v>
      </c>
      <c r="W253" s="32">
        <v>32130</v>
      </c>
      <c r="X253" s="33">
        <v>0</v>
      </c>
      <c r="Y253" s="32">
        <v>0</v>
      </c>
      <c r="Z253" s="33">
        <v>0</v>
      </c>
      <c r="AA253" s="32">
        <v>0</v>
      </c>
      <c r="AB253" s="39">
        <v>0</v>
      </c>
      <c r="AC253" s="32">
        <v>0</v>
      </c>
      <c r="AD253" s="32">
        <v>0</v>
      </c>
      <c r="AE253" s="32">
        <v>0</v>
      </c>
      <c r="AF253" s="32">
        <f t="shared" si="41"/>
        <v>316800</v>
      </c>
      <c r="AG253" s="32">
        <f t="shared" si="42"/>
        <v>26400</v>
      </c>
      <c r="AH253" s="32">
        <v>0</v>
      </c>
      <c r="AI253" s="32">
        <v>0</v>
      </c>
      <c r="AJ253" s="32">
        <v>0</v>
      </c>
      <c r="AK253" s="34">
        <f t="shared" si="43"/>
        <v>58530</v>
      </c>
    </row>
    <row r="254" spans="2:37" s="6" customFormat="1" ht="15.75" customHeight="1" x14ac:dyDescent="0.25">
      <c r="B254" s="36">
        <v>235</v>
      </c>
      <c r="C254" s="435"/>
      <c r="D254" s="270" t="s">
        <v>35</v>
      </c>
      <c r="E254" s="271">
        <v>71.400000000000006</v>
      </c>
      <c r="F254" s="272">
        <v>0</v>
      </c>
      <c r="G254" s="32">
        <v>0</v>
      </c>
      <c r="H254" s="272">
        <v>0</v>
      </c>
      <c r="I254" s="32">
        <v>0</v>
      </c>
      <c r="J254" s="272">
        <v>0</v>
      </c>
      <c r="K254" s="32">
        <v>0</v>
      </c>
      <c r="L254" s="272">
        <v>0</v>
      </c>
      <c r="M254" s="32">
        <v>0</v>
      </c>
      <c r="N254" s="272">
        <v>0</v>
      </c>
      <c r="O254" s="32">
        <v>0</v>
      </c>
      <c r="P254" s="272">
        <v>0</v>
      </c>
      <c r="Q254" s="32">
        <v>0</v>
      </c>
      <c r="R254" s="272">
        <v>0</v>
      </c>
      <c r="S254" s="32">
        <v>0</v>
      </c>
      <c r="T254" s="272">
        <v>0</v>
      </c>
      <c r="U254" s="32">
        <v>0</v>
      </c>
      <c r="V254" s="33">
        <v>3</v>
      </c>
      <c r="W254" s="32">
        <v>6426.0000000000009</v>
      </c>
      <c r="X254" s="33">
        <v>0</v>
      </c>
      <c r="Y254" s="32">
        <v>0</v>
      </c>
      <c r="Z254" s="33">
        <v>0</v>
      </c>
      <c r="AA254" s="32">
        <v>0</v>
      </c>
      <c r="AB254" s="39">
        <v>0</v>
      </c>
      <c r="AC254" s="32">
        <v>0</v>
      </c>
      <c r="AD254" s="32">
        <v>0</v>
      </c>
      <c r="AE254" s="32">
        <v>0</v>
      </c>
      <c r="AF254" s="32">
        <f t="shared" si="41"/>
        <v>63360</v>
      </c>
      <c r="AG254" s="32">
        <f t="shared" si="42"/>
        <v>5280</v>
      </c>
      <c r="AH254" s="32">
        <v>0</v>
      </c>
      <c r="AI254" s="32">
        <v>0</v>
      </c>
      <c r="AJ254" s="32">
        <v>0</v>
      </c>
      <c r="AK254" s="34">
        <f t="shared" si="43"/>
        <v>11706</v>
      </c>
    </row>
    <row r="255" spans="2:37" s="6" customFormat="1" ht="15.75" customHeight="1" x14ac:dyDescent="0.25">
      <c r="B255" s="30">
        <v>236</v>
      </c>
      <c r="C255" s="435"/>
      <c r="D255" s="270" t="s">
        <v>38</v>
      </c>
      <c r="E255" s="271">
        <v>71.400000000000006</v>
      </c>
      <c r="F255" s="272">
        <v>0</v>
      </c>
      <c r="G255" s="32">
        <v>0</v>
      </c>
      <c r="H255" s="272">
        <v>0</v>
      </c>
      <c r="I255" s="32">
        <v>0</v>
      </c>
      <c r="J255" s="272">
        <v>0</v>
      </c>
      <c r="K255" s="32">
        <v>0</v>
      </c>
      <c r="L255" s="272">
        <v>0</v>
      </c>
      <c r="M255" s="32">
        <v>0</v>
      </c>
      <c r="N255" s="272">
        <v>0</v>
      </c>
      <c r="O255" s="32">
        <v>0</v>
      </c>
      <c r="P255" s="272">
        <v>0</v>
      </c>
      <c r="Q255" s="32">
        <v>0</v>
      </c>
      <c r="R255" s="272">
        <v>0</v>
      </c>
      <c r="S255" s="32">
        <v>0</v>
      </c>
      <c r="T255" s="272">
        <v>0</v>
      </c>
      <c r="U255" s="32">
        <v>0</v>
      </c>
      <c r="V255" s="33">
        <v>1</v>
      </c>
      <c r="W255" s="32">
        <v>2142</v>
      </c>
      <c r="X255" s="33">
        <v>0</v>
      </c>
      <c r="Y255" s="32">
        <v>0</v>
      </c>
      <c r="Z255" s="33">
        <v>0</v>
      </c>
      <c r="AA255" s="32">
        <v>0</v>
      </c>
      <c r="AB255" s="39">
        <v>0</v>
      </c>
      <c r="AC255" s="32">
        <v>0</v>
      </c>
      <c r="AD255" s="32">
        <v>0</v>
      </c>
      <c r="AE255" s="32">
        <v>0</v>
      </c>
      <c r="AF255" s="32">
        <f t="shared" si="41"/>
        <v>21120</v>
      </c>
      <c r="AG255" s="32">
        <f t="shared" si="42"/>
        <v>1760</v>
      </c>
      <c r="AH255" s="32">
        <v>0</v>
      </c>
      <c r="AI255" s="32">
        <v>0</v>
      </c>
      <c r="AJ255" s="32">
        <v>0</v>
      </c>
      <c r="AK255" s="34">
        <f t="shared" si="43"/>
        <v>3902</v>
      </c>
    </row>
    <row r="256" spans="2:37" s="6" customFormat="1" ht="15.75" customHeight="1" x14ac:dyDescent="0.25">
      <c r="B256" s="30">
        <v>237</v>
      </c>
      <c r="C256" s="435"/>
      <c r="D256" s="270" t="s">
        <v>39</v>
      </c>
      <c r="E256" s="271">
        <v>78.25</v>
      </c>
      <c r="F256" s="272">
        <v>0</v>
      </c>
      <c r="G256" s="32">
        <v>0</v>
      </c>
      <c r="H256" s="272">
        <v>0</v>
      </c>
      <c r="I256" s="32">
        <v>0</v>
      </c>
      <c r="J256" s="272">
        <v>0</v>
      </c>
      <c r="K256" s="32">
        <v>0</v>
      </c>
      <c r="L256" s="272">
        <v>0</v>
      </c>
      <c r="M256" s="32">
        <v>0</v>
      </c>
      <c r="N256" s="272">
        <v>0</v>
      </c>
      <c r="O256" s="32">
        <v>0</v>
      </c>
      <c r="P256" s="272">
        <v>0</v>
      </c>
      <c r="Q256" s="32">
        <v>0</v>
      </c>
      <c r="R256" s="272">
        <v>0</v>
      </c>
      <c r="S256" s="32">
        <v>0</v>
      </c>
      <c r="T256" s="272">
        <v>0</v>
      </c>
      <c r="U256" s="32">
        <v>0</v>
      </c>
      <c r="V256" s="33">
        <v>1</v>
      </c>
      <c r="W256" s="32">
        <v>2347.5</v>
      </c>
      <c r="X256" s="33">
        <v>0</v>
      </c>
      <c r="Y256" s="32">
        <v>0</v>
      </c>
      <c r="Z256" s="33">
        <v>0</v>
      </c>
      <c r="AA256" s="32">
        <v>0</v>
      </c>
      <c r="AB256" s="39">
        <v>0</v>
      </c>
      <c r="AC256" s="32">
        <v>0</v>
      </c>
      <c r="AD256" s="32">
        <v>0</v>
      </c>
      <c r="AE256" s="32">
        <v>0</v>
      </c>
      <c r="AF256" s="32">
        <f t="shared" si="41"/>
        <v>21120</v>
      </c>
      <c r="AG256" s="32">
        <f t="shared" si="42"/>
        <v>1760</v>
      </c>
      <c r="AH256" s="32">
        <v>0</v>
      </c>
      <c r="AI256" s="32">
        <v>0</v>
      </c>
      <c r="AJ256" s="32">
        <v>0</v>
      </c>
      <c r="AK256" s="34">
        <f t="shared" si="43"/>
        <v>4107.5</v>
      </c>
    </row>
    <row r="257" spans="2:37" s="6" customFormat="1" ht="15.75" customHeight="1" x14ac:dyDescent="0.25">
      <c r="B257" s="36">
        <v>238</v>
      </c>
      <c r="C257" s="435"/>
      <c r="D257" s="270" t="s">
        <v>32</v>
      </c>
      <c r="E257" s="271">
        <v>71.400000000000006</v>
      </c>
      <c r="F257" s="272">
        <v>0</v>
      </c>
      <c r="G257" s="32">
        <v>0</v>
      </c>
      <c r="H257" s="272">
        <v>0</v>
      </c>
      <c r="I257" s="32">
        <v>0</v>
      </c>
      <c r="J257" s="272">
        <v>0</v>
      </c>
      <c r="K257" s="32">
        <v>0</v>
      </c>
      <c r="L257" s="272">
        <v>0</v>
      </c>
      <c r="M257" s="32">
        <v>0</v>
      </c>
      <c r="N257" s="272">
        <v>0</v>
      </c>
      <c r="O257" s="32">
        <v>0</v>
      </c>
      <c r="P257" s="272">
        <v>0</v>
      </c>
      <c r="Q257" s="32">
        <v>0</v>
      </c>
      <c r="R257" s="272">
        <v>0</v>
      </c>
      <c r="S257" s="32">
        <v>0</v>
      </c>
      <c r="T257" s="272">
        <v>0</v>
      </c>
      <c r="U257" s="32">
        <v>0</v>
      </c>
      <c r="V257" s="33">
        <v>2</v>
      </c>
      <c r="W257" s="32">
        <v>4284</v>
      </c>
      <c r="X257" s="33">
        <v>0</v>
      </c>
      <c r="Y257" s="32">
        <v>0</v>
      </c>
      <c r="Z257" s="33">
        <v>0</v>
      </c>
      <c r="AA257" s="32">
        <v>0</v>
      </c>
      <c r="AB257" s="39">
        <v>0</v>
      </c>
      <c r="AC257" s="32">
        <v>0</v>
      </c>
      <c r="AD257" s="32">
        <v>0</v>
      </c>
      <c r="AE257" s="32">
        <v>0</v>
      </c>
      <c r="AF257" s="32">
        <f t="shared" si="41"/>
        <v>42240</v>
      </c>
      <c r="AG257" s="32">
        <f t="shared" si="42"/>
        <v>3520</v>
      </c>
      <c r="AH257" s="32">
        <v>0</v>
      </c>
      <c r="AI257" s="32">
        <v>0</v>
      </c>
      <c r="AJ257" s="32">
        <v>0</v>
      </c>
      <c r="AK257" s="34">
        <f t="shared" si="43"/>
        <v>7804</v>
      </c>
    </row>
    <row r="258" spans="2:37" s="6" customFormat="1" ht="15.75" customHeight="1" x14ac:dyDescent="0.25">
      <c r="B258" s="36">
        <v>239</v>
      </c>
      <c r="C258" s="435"/>
      <c r="D258" s="270" t="s">
        <v>44</v>
      </c>
      <c r="E258" s="271">
        <v>72.540000000000006</v>
      </c>
      <c r="F258" s="272">
        <v>0</v>
      </c>
      <c r="G258" s="32">
        <v>0</v>
      </c>
      <c r="H258" s="272">
        <v>0</v>
      </c>
      <c r="I258" s="32">
        <v>0</v>
      </c>
      <c r="J258" s="272">
        <v>0</v>
      </c>
      <c r="K258" s="32">
        <v>0</v>
      </c>
      <c r="L258" s="272">
        <v>0</v>
      </c>
      <c r="M258" s="32">
        <v>0</v>
      </c>
      <c r="N258" s="272">
        <v>0</v>
      </c>
      <c r="O258" s="32">
        <v>0</v>
      </c>
      <c r="P258" s="272">
        <v>0</v>
      </c>
      <c r="Q258" s="32">
        <v>0</v>
      </c>
      <c r="R258" s="272">
        <v>0</v>
      </c>
      <c r="S258" s="32">
        <v>0</v>
      </c>
      <c r="T258" s="272">
        <v>0</v>
      </c>
      <c r="U258" s="32">
        <v>0</v>
      </c>
      <c r="V258" s="33">
        <v>4</v>
      </c>
      <c r="W258" s="32">
        <v>8704.8000000000011</v>
      </c>
      <c r="X258" s="33">
        <v>0</v>
      </c>
      <c r="Y258" s="32">
        <v>0</v>
      </c>
      <c r="Z258" s="33">
        <v>0</v>
      </c>
      <c r="AA258" s="32">
        <v>0</v>
      </c>
      <c r="AB258" s="39">
        <v>0</v>
      </c>
      <c r="AC258" s="32">
        <v>0</v>
      </c>
      <c r="AD258" s="32">
        <v>0</v>
      </c>
      <c r="AE258" s="32">
        <v>0</v>
      </c>
      <c r="AF258" s="32">
        <f t="shared" si="41"/>
        <v>84480</v>
      </c>
      <c r="AG258" s="32">
        <f t="shared" si="42"/>
        <v>7040</v>
      </c>
      <c r="AH258" s="32">
        <v>0</v>
      </c>
      <c r="AI258" s="32">
        <v>0</v>
      </c>
      <c r="AJ258" s="32">
        <v>0</v>
      </c>
      <c r="AK258" s="34">
        <f t="shared" si="43"/>
        <v>15744.800000000001</v>
      </c>
    </row>
    <row r="259" spans="2:37" s="6" customFormat="1" ht="15.75" customHeight="1" x14ac:dyDescent="0.25">
      <c r="B259" s="30">
        <v>240</v>
      </c>
      <c r="C259" s="435"/>
      <c r="D259" s="270" t="s">
        <v>48</v>
      </c>
      <c r="E259" s="271">
        <v>71.400000000000006</v>
      </c>
      <c r="F259" s="272">
        <v>0</v>
      </c>
      <c r="G259" s="32">
        <v>0</v>
      </c>
      <c r="H259" s="272">
        <v>0</v>
      </c>
      <c r="I259" s="32">
        <v>0</v>
      </c>
      <c r="J259" s="272">
        <v>0</v>
      </c>
      <c r="K259" s="32">
        <v>0</v>
      </c>
      <c r="L259" s="272">
        <v>0</v>
      </c>
      <c r="M259" s="32">
        <v>0</v>
      </c>
      <c r="N259" s="272">
        <v>0</v>
      </c>
      <c r="O259" s="32">
        <v>0</v>
      </c>
      <c r="P259" s="272">
        <v>0</v>
      </c>
      <c r="Q259" s="32">
        <v>0</v>
      </c>
      <c r="R259" s="272">
        <v>0</v>
      </c>
      <c r="S259" s="32">
        <v>0</v>
      </c>
      <c r="T259" s="272">
        <v>0</v>
      </c>
      <c r="U259" s="32">
        <v>0</v>
      </c>
      <c r="V259" s="33">
        <v>1</v>
      </c>
      <c r="W259" s="32">
        <v>2142</v>
      </c>
      <c r="X259" s="33">
        <v>0</v>
      </c>
      <c r="Y259" s="32">
        <v>0</v>
      </c>
      <c r="Z259" s="33">
        <v>0</v>
      </c>
      <c r="AA259" s="32">
        <v>0</v>
      </c>
      <c r="AB259" s="39">
        <v>0</v>
      </c>
      <c r="AC259" s="32">
        <v>0</v>
      </c>
      <c r="AD259" s="32">
        <v>0</v>
      </c>
      <c r="AE259" s="32">
        <v>0</v>
      </c>
      <c r="AF259" s="32">
        <f t="shared" si="41"/>
        <v>21120</v>
      </c>
      <c r="AG259" s="32">
        <f t="shared" si="42"/>
        <v>1760</v>
      </c>
      <c r="AH259" s="32">
        <v>0</v>
      </c>
      <c r="AI259" s="32">
        <v>0</v>
      </c>
      <c r="AJ259" s="32">
        <v>0</v>
      </c>
      <c r="AK259" s="34">
        <f t="shared" si="43"/>
        <v>3902</v>
      </c>
    </row>
    <row r="260" spans="2:37" s="6" customFormat="1" ht="15.75" customHeight="1" x14ac:dyDescent="0.25">
      <c r="B260" s="30">
        <v>241</v>
      </c>
      <c r="C260" s="435"/>
      <c r="D260" s="270" t="s">
        <v>52</v>
      </c>
      <c r="E260" s="271">
        <v>72.540000000000006</v>
      </c>
      <c r="F260" s="272">
        <v>0</v>
      </c>
      <c r="G260" s="32">
        <v>0</v>
      </c>
      <c r="H260" s="272">
        <v>0</v>
      </c>
      <c r="I260" s="32">
        <v>0</v>
      </c>
      <c r="J260" s="272">
        <v>0</v>
      </c>
      <c r="K260" s="32">
        <v>0</v>
      </c>
      <c r="L260" s="272">
        <v>0</v>
      </c>
      <c r="M260" s="32">
        <v>0</v>
      </c>
      <c r="N260" s="272">
        <v>0</v>
      </c>
      <c r="O260" s="32">
        <v>0</v>
      </c>
      <c r="P260" s="272">
        <v>0</v>
      </c>
      <c r="Q260" s="32">
        <v>0</v>
      </c>
      <c r="R260" s="272">
        <v>0</v>
      </c>
      <c r="S260" s="32">
        <v>0</v>
      </c>
      <c r="T260" s="272">
        <v>0</v>
      </c>
      <c r="U260" s="32">
        <v>0</v>
      </c>
      <c r="V260" s="33">
        <v>1</v>
      </c>
      <c r="W260" s="32">
        <v>2176.2000000000003</v>
      </c>
      <c r="X260" s="33">
        <v>0</v>
      </c>
      <c r="Y260" s="32">
        <v>0</v>
      </c>
      <c r="Z260" s="33">
        <v>0</v>
      </c>
      <c r="AA260" s="32">
        <v>0</v>
      </c>
      <c r="AB260" s="39">
        <v>0</v>
      </c>
      <c r="AC260" s="32">
        <v>0</v>
      </c>
      <c r="AD260" s="32">
        <v>0</v>
      </c>
      <c r="AE260" s="32">
        <v>0</v>
      </c>
      <c r="AF260" s="32">
        <f t="shared" si="41"/>
        <v>21120</v>
      </c>
      <c r="AG260" s="32">
        <f t="shared" si="42"/>
        <v>1760</v>
      </c>
      <c r="AH260" s="32">
        <v>0</v>
      </c>
      <c r="AI260" s="32">
        <v>0</v>
      </c>
      <c r="AJ260" s="32">
        <v>0</v>
      </c>
      <c r="AK260" s="34">
        <f t="shared" si="43"/>
        <v>3936.2000000000003</v>
      </c>
    </row>
    <row r="261" spans="2:37" s="6" customFormat="1" ht="15.75" customHeight="1" x14ac:dyDescent="0.25">
      <c r="B261" s="36">
        <v>242</v>
      </c>
      <c r="C261" s="435"/>
      <c r="D261" s="270" t="s">
        <v>32</v>
      </c>
      <c r="E261" s="271">
        <v>71.400000000000006</v>
      </c>
      <c r="F261" s="272">
        <v>0</v>
      </c>
      <c r="G261" s="32">
        <v>0</v>
      </c>
      <c r="H261" s="272">
        <v>0</v>
      </c>
      <c r="I261" s="32">
        <v>0</v>
      </c>
      <c r="J261" s="272">
        <v>0</v>
      </c>
      <c r="K261" s="32">
        <v>0</v>
      </c>
      <c r="L261" s="272">
        <v>0</v>
      </c>
      <c r="M261" s="32">
        <v>0</v>
      </c>
      <c r="N261" s="272">
        <v>0</v>
      </c>
      <c r="O261" s="32">
        <v>0</v>
      </c>
      <c r="P261" s="272">
        <v>0</v>
      </c>
      <c r="Q261" s="32">
        <v>0</v>
      </c>
      <c r="R261" s="272">
        <v>0</v>
      </c>
      <c r="S261" s="32">
        <v>0</v>
      </c>
      <c r="T261" s="272">
        <v>0</v>
      </c>
      <c r="U261" s="32">
        <v>0</v>
      </c>
      <c r="V261" s="33">
        <v>9</v>
      </c>
      <c r="W261" s="32">
        <v>19278</v>
      </c>
      <c r="X261" s="33">
        <v>0</v>
      </c>
      <c r="Y261" s="32">
        <v>0</v>
      </c>
      <c r="Z261" s="33">
        <v>0</v>
      </c>
      <c r="AA261" s="32">
        <v>0</v>
      </c>
      <c r="AB261" s="39">
        <v>0</v>
      </c>
      <c r="AC261" s="32">
        <v>0</v>
      </c>
      <c r="AD261" s="32">
        <v>0</v>
      </c>
      <c r="AE261" s="32">
        <v>0</v>
      </c>
      <c r="AF261" s="32">
        <f t="shared" si="41"/>
        <v>190080</v>
      </c>
      <c r="AG261" s="32">
        <f t="shared" si="42"/>
        <v>15840</v>
      </c>
      <c r="AH261" s="32">
        <v>0</v>
      </c>
      <c r="AI261" s="32">
        <v>0</v>
      </c>
      <c r="AJ261" s="32">
        <v>0</v>
      </c>
      <c r="AK261" s="34">
        <f t="shared" si="43"/>
        <v>35118</v>
      </c>
    </row>
    <row r="262" spans="2:37" s="6" customFormat="1" ht="15.75" customHeight="1" x14ac:dyDescent="0.25">
      <c r="B262" s="36">
        <v>243</v>
      </c>
      <c r="C262" s="435"/>
      <c r="D262" s="270" t="s">
        <v>54</v>
      </c>
      <c r="E262" s="271">
        <v>71.400000000000006</v>
      </c>
      <c r="F262" s="272">
        <v>0</v>
      </c>
      <c r="G262" s="32">
        <v>0</v>
      </c>
      <c r="H262" s="272">
        <v>0</v>
      </c>
      <c r="I262" s="32">
        <v>0</v>
      </c>
      <c r="J262" s="272">
        <v>0</v>
      </c>
      <c r="K262" s="32">
        <v>0</v>
      </c>
      <c r="L262" s="272">
        <v>0</v>
      </c>
      <c r="M262" s="32">
        <v>0</v>
      </c>
      <c r="N262" s="272">
        <v>0</v>
      </c>
      <c r="O262" s="32">
        <v>0</v>
      </c>
      <c r="P262" s="272">
        <v>0</v>
      </c>
      <c r="Q262" s="32">
        <v>0</v>
      </c>
      <c r="R262" s="272">
        <v>0</v>
      </c>
      <c r="S262" s="32">
        <v>0</v>
      </c>
      <c r="T262" s="272">
        <v>0</v>
      </c>
      <c r="U262" s="32">
        <v>0</v>
      </c>
      <c r="V262" s="33">
        <v>5</v>
      </c>
      <c r="W262" s="32">
        <v>10710</v>
      </c>
      <c r="X262" s="33">
        <v>0</v>
      </c>
      <c r="Y262" s="32">
        <v>0</v>
      </c>
      <c r="Z262" s="33">
        <v>0</v>
      </c>
      <c r="AA262" s="32">
        <v>0</v>
      </c>
      <c r="AB262" s="39">
        <v>0</v>
      </c>
      <c r="AC262" s="32">
        <v>0</v>
      </c>
      <c r="AD262" s="32">
        <v>0</v>
      </c>
      <c r="AE262" s="32">
        <v>0</v>
      </c>
      <c r="AF262" s="32">
        <f t="shared" si="41"/>
        <v>105600</v>
      </c>
      <c r="AG262" s="32">
        <f t="shared" si="42"/>
        <v>8800</v>
      </c>
      <c r="AH262" s="32">
        <v>0</v>
      </c>
      <c r="AI262" s="32">
        <v>0</v>
      </c>
      <c r="AJ262" s="32">
        <v>0</v>
      </c>
      <c r="AK262" s="34">
        <f t="shared" si="43"/>
        <v>19510</v>
      </c>
    </row>
    <row r="263" spans="2:37" s="6" customFormat="1" ht="15.75" customHeight="1" x14ac:dyDescent="0.25">
      <c r="B263" s="30">
        <v>244</v>
      </c>
      <c r="C263" s="435"/>
      <c r="D263" s="270" t="s">
        <v>38</v>
      </c>
      <c r="E263" s="271">
        <v>71.400000000000006</v>
      </c>
      <c r="F263" s="272">
        <v>0</v>
      </c>
      <c r="G263" s="32">
        <v>0</v>
      </c>
      <c r="H263" s="272">
        <v>0</v>
      </c>
      <c r="I263" s="32">
        <v>0</v>
      </c>
      <c r="J263" s="272">
        <v>0</v>
      </c>
      <c r="K263" s="32">
        <v>0</v>
      </c>
      <c r="L263" s="272">
        <v>0</v>
      </c>
      <c r="M263" s="32">
        <v>0</v>
      </c>
      <c r="N263" s="272">
        <v>0</v>
      </c>
      <c r="O263" s="32">
        <v>0</v>
      </c>
      <c r="P263" s="272">
        <v>0</v>
      </c>
      <c r="Q263" s="32">
        <v>0</v>
      </c>
      <c r="R263" s="272">
        <v>0</v>
      </c>
      <c r="S263" s="32">
        <v>0</v>
      </c>
      <c r="T263" s="272">
        <v>0</v>
      </c>
      <c r="U263" s="32">
        <v>0</v>
      </c>
      <c r="V263" s="33">
        <v>1</v>
      </c>
      <c r="W263" s="32">
        <v>2142</v>
      </c>
      <c r="X263" s="33">
        <v>0</v>
      </c>
      <c r="Y263" s="32">
        <v>0</v>
      </c>
      <c r="Z263" s="33">
        <v>0</v>
      </c>
      <c r="AA263" s="32">
        <v>0</v>
      </c>
      <c r="AB263" s="39">
        <v>0</v>
      </c>
      <c r="AC263" s="32">
        <v>0</v>
      </c>
      <c r="AD263" s="32">
        <v>0</v>
      </c>
      <c r="AE263" s="32">
        <v>0</v>
      </c>
      <c r="AF263" s="32">
        <f t="shared" si="41"/>
        <v>21120</v>
      </c>
      <c r="AG263" s="32">
        <f t="shared" si="42"/>
        <v>1760</v>
      </c>
      <c r="AH263" s="32">
        <v>0</v>
      </c>
      <c r="AI263" s="32">
        <v>0</v>
      </c>
      <c r="AJ263" s="32">
        <v>0</v>
      </c>
      <c r="AK263" s="34">
        <f t="shared" si="43"/>
        <v>3902</v>
      </c>
    </row>
    <row r="264" spans="2:37" s="6" customFormat="1" ht="15.75" customHeight="1" x14ac:dyDescent="0.25">
      <c r="B264" s="30">
        <v>245</v>
      </c>
      <c r="C264" s="435"/>
      <c r="D264" s="270" t="s">
        <v>54</v>
      </c>
      <c r="E264" s="271">
        <v>71.400000000000006</v>
      </c>
      <c r="F264" s="272">
        <v>0</v>
      </c>
      <c r="G264" s="32">
        <v>0</v>
      </c>
      <c r="H264" s="272">
        <v>0</v>
      </c>
      <c r="I264" s="32">
        <v>0</v>
      </c>
      <c r="J264" s="272">
        <v>0</v>
      </c>
      <c r="K264" s="32">
        <v>0</v>
      </c>
      <c r="L264" s="272">
        <v>0</v>
      </c>
      <c r="M264" s="32">
        <v>0</v>
      </c>
      <c r="N264" s="272">
        <v>0</v>
      </c>
      <c r="O264" s="32">
        <v>0</v>
      </c>
      <c r="P264" s="272">
        <v>0</v>
      </c>
      <c r="Q264" s="32">
        <v>0</v>
      </c>
      <c r="R264" s="272">
        <v>0</v>
      </c>
      <c r="S264" s="32">
        <v>0</v>
      </c>
      <c r="T264" s="272">
        <v>0</v>
      </c>
      <c r="U264" s="32">
        <v>0</v>
      </c>
      <c r="V264" s="33">
        <v>1</v>
      </c>
      <c r="W264" s="32">
        <v>2142</v>
      </c>
      <c r="X264" s="33">
        <v>0</v>
      </c>
      <c r="Y264" s="32">
        <v>0</v>
      </c>
      <c r="Z264" s="33">
        <v>0</v>
      </c>
      <c r="AA264" s="32">
        <v>0</v>
      </c>
      <c r="AB264" s="39">
        <v>0</v>
      </c>
      <c r="AC264" s="32">
        <v>0</v>
      </c>
      <c r="AD264" s="32">
        <v>0</v>
      </c>
      <c r="AE264" s="32">
        <v>0</v>
      </c>
      <c r="AF264" s="32">
        <f t="shared" si="41"/>
        <v>21120</v>
      </c>
      <c r="AG264" s="32">
        <f t="shared" si="42"/>
        <v>1760</v>
      </c>
      <c r="AH264" s="32">
        <v>0</v>
      </c>
      <c r="AI264" s="32">
        <v>0</v>
      </c>
      <c r="AJ264" s="32">
        <v>0</v>
      </c>
      <c r="AK264" s="34">
        <f t="shared" si="43"/>
        <v>3902</v>
      </c>
    </row>
    <row r="265" spans="2:37" s="6" customFormat="1" ht="15.75" customHeight="1" x14ac:dyDescent="0.25">
      <c r="B265" s="30">
        <v>246</v>
      </c>
      <c r="C265" s="435"/>
      <c r="D265" s="270" t="s">
        <v>35</v>
      </c>
      <c r="E265" s="271">
        <v>71.400000000000006</v>
      </c>
      <c r="F265" s="272">
        <v>0</v>
      </c>
      <c r="G265" s="32">
        <v>0</v>
      </c>
      <c r="H265" s="272">
        <v>0</v>
      </c>
      <c r="I265" s="32">
        <v>0</v>
      </c>
      <c r="J265" s="272">
        <v>0</v>
      </c>
      <c r="K265" s="32">
        <v>0</v>
      </c>
      <c r="L265" s="272">
        <v>0</v>
      </c>
      <c r="M265" s="32">
        <v>0</v>
      </c>
      <c r="N265" s="272">
        <v>0</v>
      </c>
      <c r="O265" s="32">
        <v>0</v>
      </c>
      <c r="P265" s="272">
        <v>0</v>
      </c>
      <c r="Q265" s="32">
        <v>0</v>
      </c>
      <c r="R265" s="272">
        <v>0</v>
      </c>
      <c r="S265" s="32">
        <v>0</v>
      </c>
      <c r="T265" s="272">
        <v>0</v>
      </c>
      <c r="U265" s="32">
        <v>0</v>
      </c>
      <c r="V265" s="33">
        <v>2</v>
      </c>
      <c r="W265" s="32">
        <v>4284</v>
      </c>
      <c r="X265" s="33">
        <v>0</v>
      </c>
      <c r="Y265" s="32">
        <v>0</v>
      </c>
      <c r="Z265" s="33">
        <v>0</v>
      </c>
      <c r="AA265" s="32">
        <v>0</v>
      </c>
      <c r="AB265" s="39">
        <v>0</v>
      </c>
      <c r="AC265" s="32">
        <v>0</v>
      </c>
      <c r="AD265" s="32">
        <v>0</v>
      </c>
      <c r="AE265" s="32">
        <v>0</v>
      </c>
      <c r="AF265" s="32">
        <f t="shared" si="41"/>
        <v>42240</v>
      </c>
      <c r="AG265" s="32">
        <f t="shared" si="42"/>
        <v>3520</v>
      </c>
      <c r="AH265" s="32">
        <v>0</v>
      </c>
      <c r="AI265" s="32">
        <v>0</v>
      </c>
      <c r="AJ265" s="32">
        <v>0</v>
      </c>
      <c r="AK265" s="34">
        <f t="shared" si="43"/>
        <v>7804</v>
      </c>
    </row>
    <row r="266" spans="2:37" s="6" customFormat="1" ht="15.75" customHeight="1" x14ac:dyDescent="0.25">
      <c r="B266" s="36">
        <v>247</v>
      </c>
      <c r="C266" s="435"/>
      <c r="D266" s="270" t="s">
        <v>32</v>
      </c>
      <c r="E266" s="271">
        <v>71.400000000000006</v>
      </c>
      <c r="F266" s="272">
        <v>0</v>
      </c>
      <c r="G266" s="32">
        <v>0</v>
      </c>
      <c r="H266" s="272">
        <v>0</v>
      </c>
      <c r="I266" s="32">
        <v>0</v>
      </c>
      <c r="J266" s="272">
        <v>0</v>
      </c>
      <c r="K266" s="32">
        <v>0</v>
      </c>
      <c r="L266" s="272">
        <v>0</v>
      </c>
      <c r="M266" s="32">
        <v>0</v>
      </c>
      <c r="N266" s="272">
        <v>0</v>
      </c>
      <c r="O266" s="32">
        <v>0</v>
      </c>
      <c r="P266" s="272">
        <v>0</v>
      </c>
      <c r="Q266" s="32">
        <v>0</v>
      </c>
      <c r="R266" s="272">
        <v>0</v>
      </c>
      <c r="S266" s="32">
        <v>0</v>
      </c>
      <c r="T266" s="272">
        <v>0</v>
      </c>
      <c r="U266" s="32">
        <v>0</v>
      </c>
      <c r="V266" s="33">
        <v>1</v>
      </c>
      <c r="W266" s="32">
        <v>2142</v>
      </c>
      <c r="X266" s="33">
        <v>0</v>
      </c>
      <c r="Y266" s="32">
        <v>0</v>
      </c>
      <c r="Z266" s="33">
        <v>0</v>
      </c>
      <c r="AA266" s="32">
        <v>0</v>
      </c>
      <c r="AB266" s="39">
        <v>0</v>
      </c>
      <c r="AC266" s="32">
        <v>0</v>
      </c>
      <c r="AD266" s="32">
        <v>0</v>
      </c>
      <c r="AE266" s="32">
        <v>0</v>
      </c>
      <c r="AF266" s="32">
        <f t="shared" si="41"/>
        <v>21120</v>
      </c>
      <c r="AG266" s="32">
        <f t="shared" si="42"/>
        <v>1760</v>
      </c>
      <c r="AH266" s="32">
        <v>0</v>
      </c>
      <c r="AI266" s="32">
        <v>0</v>
      </c>
      <c r="AJ266" s="32">
        <v>0</v>
      </c>
      <c r="AK266" s="34">
        <f t="shared" si="43"/>
        <v>3902</v>
      </c>
    </row>
    <row r="267" spans="2:37" s="6" customFormat="1" ht="15.75" customHeight="1" x14ac:dyDescent="0.25">
      <c r="B267" s="36">
        <v>248</v>
      </c>
      <c r="C267" s="435"/>
      <c r="D267" s="270" t="s">
        <v>54</v>
      </c>
      <c r="E267" s="271">
        <v>71.400000000000006</v>
      </c>
      <c r="F267" s="272">
        <v>0</v>
      </c>
      <c r="G267" s="32">
        <v>0</v>
      </c>
      <c r="H267" s="272">
        <v>0</v>
      </c>
      <c r="I267" s="32">
        <v>0</v>
      </c>
      <c r="J267" s="272">
        <v>0</v>
      </c>
      <c r="K267" s="32">
        <v>0</v>
      </c>
      <c r="L267" s="272">
        <v>0</v>
      </c>
      <c r="M267" s="32">
        <v>0</v>
      </c>
      <c r="N267" s="272">
        <v>0</v>
      </c>
      <c r="O267" s="32">
        <v>0</v>
      </c>
      <c r="P267" s="272">
        <v>0</v>
      </c>
      <c r="Q267" s="32">
        <v>0</v>
      </c>
      <c r="R267" s="272">
        <v>0</v>
      </c>
      <c r="S267" s="32">
        <v>0</v>
      </c>
      <c r="T267" s="272">
        <v>0</v>
      </c>
      <c r="U267" s="32">
        <v>0</v>
      </c>
      <c r="V267" s="33">
        <v>13</v>
      </c>
      <c r="W267" s="32">
        <v>27846</v>
      </c>
      <c r="X267" s="33">
        <v>0</v>
      </c>
      <c r="Y267" s="32">
        <v>0</v>
      </c>
      <c r="Z267" s="33">
        <v>0</v>
      </c>
      <c r="AA267" s="32">
        <v>0</v>
      </c>
      <c r="AB267" s="39">
        <v>0</v>
      </c>
      <c r="AC267" s="32">
        <v>0</v>
      </c>
      <c r="AD267" s="32">
        <v>0</v>
      </c>
      <c r="AE267" s="32">
        <v>0</v>
      </c>
      <c r="AF267" s="32">
        <f t="shared" si="41"/>
        <v>274560</v>
      </c>
      <c r="AG267" s="32">
        <f t="shared" si="42"/>
        <v>22880</v>
      </c>
      <c r="AH267" s="32">
        <v>0</v>
      </c>
      <c r="AI267" s="32">
        <v>0</v>
      </c>
      <c r="AJ267" s="32">
        <v>0</v>
      </c>
      <c r="AK267" s="34">
        <f t="shared" si="43"/>
        <v>50726</v>
      </c>
    </row>
    <row r="268" spans="2:37" s="6" customFormat="1" ht="15.75" customHeight="1" x14ac:dyDescent="0.25">
      <c r="B268" s="30">
        <v>249</v>
      </c>
      <c r="C268" s="435"/>
      <c r="D268" s="270" t="s">
        <v>47</v>
      </c>
      <c r="E268" s="271">
        <v>74.63</v>
      </c>
      <c r="F268" s="272">
        <v>0</v>
      </c>
      <c r="G268" s="32">
        <v>0</v>
      </c>
      <c r="H268" s="272">
        <v>0</v>
      </c>
      <c r="I268" s="32">
        <v>0</v>
      </c>
      <c r="J268" s="272">
        <v>0</v>
      </c>
      <c r="K268" s="32">
        <v>0</v>
      </c>
      <c r="L268" s="272">
        <v>0</v>
      </c>
      <c r="M268" s="32">
        <v>0</v>
      </c>
      <c r="N268" s="272">
        <v>0</v>
      </c>
      <c r="O268" s="32">
        <v>0</v>
      </c>
      <c r="P268" s="272">
        <v>0</v>
      </c>
      <c r="Q268" s="32">
        <v>0</v>
      </c>
      <c r="R268" s="272">
        <v>0</v>
      </c>
      <c r="S268" s="32">
        <v>0</v>
      </c>
      <c r="T268" s="272">
        <v>0</v>
      </c>
      <c r="U268" s="32">
        <v>0</v>
      </c>
      <c r="V268" s="33">
        <v>2</v>
      </c>
      <c r="W268" s="32">
        <v>4477.7999999999993</v>
      </c>
      <c r="X268" s="33">
        <v>0</v>
      </c>
      <c r="Y268" s="32">
        <v>0</v>
      </c>
      <c r="Z268" s="33">
        <v>0</v>
      </c>
      <c r="AA268" s="32">
        <v>0</v>
      </c>
      <c r="AB268" s="39">
        <v>0</v>
      </c>
      <c r="AC268" s="32">
        <v>0</v>
      </c>
      <c r="AD268" s="32">
        <v>0</v>
      </c>
      <c r="AE268" s="32">
        <v>0</v>
      </c>
      <c r="AF268" s="32">
        <f t="shared" si="41"/>
        <v>42240</v>
      </c>
      <c r="AG268" s="32">
        <f t="shared" si="42"/>
        <v>3520</v>
      </c>
      <c r="AH268" s="32">
        <v>0</v>
      </c>
      <c r="AI268" s="32">
        <v>0</v>
      </c>
      <c r="AJ268" s="32">
        <v>0</v>
      </c>
      <c r="AK268" s="34">
        <f t="shared" si="43"/>
        <v>7997.7999999999993</v>
      </c>
    </row>
    <row r="269" spans="2:37" s="6" customFormat="1" ht="15.75" customHeight="1" x14ac:dyDescent="0.25">
      <c r="B269" s="30">
        <v>250</v>
      </c>
      <c r="C269" s="435"/>
      <c r="D269" s="270" t="s">
        <v>32</v>
      </c>
      <c r="E269" s="271">
        <v>71.400000000000006</v>
      </c>
      <c r="F269" s="272">
        <v>0</v>
      </c>
      <c r="G269" s="32">
        <v>0</v>
      </c>
      <c r="H269" s="272">
        <v>0</v>
      </c>
      <c r="I269" s="32">
        <v>0</v>
      </c>
      <c r="J269" s="272">
        <v>0</v>
      </c>
      <c r="K269" s="32">
        <v>0</v>
      </c>
      <c r="L269" s="272">
        <v>0</v>
      </c>
      <c r="M269" s="32">
        <v>0</v>
      </c>
      <c r="N269" s="272">
        <v>0</v>
      </c>
      <c r="O269" s="32">
        <v>0</v>
      </c>
      <c r="P269" s="272">
        <v>0</v>
      </c>
      <c r="Q269" s="32">
        <v>0</v>
      </c>
      <c r="R269" s="272">
        <v>0</v>
      </c>
      <c r="S269" s="32">
        <v>0</v>
      </c>
      <c r="T269" s="272">
        <v>0</v>
      </c>
      <c r="U269" s="32">
        <v>0</v>
      </c>
      <c r="V269" s="33">
        <v>1</v>
      </c>
      <c r="W269" s="32">
        <v>2142</v>
      </c>
      <c r="X269" s="33">
        <v>0</v>
      </c>
      <c r="Y269" s="32">
        <v>0</v>
      </c>
      <c r="Z269" s="33">
        <v>0</v>
      </c>
      <c r="AA269" s="32">
        <v>0</v>
      </c>
      <c r="AB269" s="39">
        <v>0</v>
      </c>
      <c r="AC269" s="32">
        <v>0</v>
      </c>
      <c r="AD269" s="32">
        <v>0</v>
      </c>
      <c r="AE269" s="32">
        <v>0</v>
      </c>
      <c r="AF269" s="32">
        <f t="shared" si="41"/>
        <v>21120</v>
      </c>
      <c r="AG269" s="32">
        <f t="shared" si="42"/>
        <v>1760</v>
      </c>
      <c r="AH269" s="32">
        <v>0</v>
      </c>
      <c r="AI269" s="32">
        <v>0</v>
      </c>
      <c r="AJ269" s="32">
        <v>0</v>
      </c>
      <c r="AK269" s="34">
        <f t="shared" si="43"/>
        <v>3902</v>
      </c>
    </row>
    <row r="270" spans="2:37" s="6" customFormat="1" ht="15.75" customHeight="1" x14ac:dyDescent="0.25">
      <c r="B270" s="36">
        <v>251</v>
      </c>
      <c r="C270" s="435"/>
      <c r="D270" s="270" t="s">
        <v>54</v>
      </c>
      <c r="E270" s="271">
        <v>71.400000000000006</v>
      </c>
      <c r="F270" s="272">
        <v>0</v>
      </c>
      <c r="G270" s="32">
        <v>0</v>
      </c>
      <c r="H270" s="272">
        <v>0</v>
      </c>
      <c r="I270" s="32">
        <v>0</v>
      </c>
      <c r="J270" s="272">
        <v>0</v>
      </c>
      <c r="K270" s="32">
        <v>0</v>
      </c>
      <c r="L270" s="272">
        <v>0</v>
      </c>
      <c r="M270" s="32">
        <v>0</v>
      </c>
      <c r="N270" s="272">
        <v>0</v>
      </c>
      <c r="O270" s="32">
        <v>0</v>
      </c>
      <c r="P270" s="272">
        <v>0</v>
      </c>
      <c r="Q270" s="32">
        <v>0</v>
      </c>
      <c r="R270" s="272">
        <v>0</v>
      </c>
      <c r="S270" s="32">
        <v>0</v>
      </c>
      <c r="T270" s="272">
        <v>0</v>
      </c>
      <c r="U270" s="32">
        <v>0</v>
      </c>
      <c r="V270" s="33">
        <v>13</v>
      </c>
      <c r="W270" s="32">
        <v>27846</v>
      </c>
      <c r="X270" s="33">
        <v>0</v>
      </c>
      <c r="Y270" s="32">
        <v>0</v>
      </c>
      <c r="Z270" s="33">
        <v>0</v>
      </c>
      <c r="AA270" s="32">
        <v>0</v>
      </c>
      <c r="AB270" s="39">
        <v>0</v>
      </c>
      <c r="AC270" s="32">
        <v>0</v>
      </c>
      <c r="AD270" s="32">
        <v>0</v>
      </c>
      <c r="AE270" s="32">
        <v>0</v>
      </c>
      <c r="AF270" s="32">
        <f t="shared" si="41"/>
        <v>274560</v>
      </c>
      <c r="AG270" s="32">
        <f t="shared" si="42"/>
        <v>22880</v>
      </c>
      <c r="AH270" s="32">
        <v>0</v>
      </c>
      <c r="AI270" s="32">
        <v>0</v>
      </c>
      <c r="AJ270" s="32">
        <v>0</v>
      </c>
      <c r="AK270" s="34">
        <f t="shared" si="43"/>
        <v>50726</v>
      </c>
    </row>
    <row r="271" spans="2:37" s="6" customFormat="1" ht="15.75" customHeight="1" x14ac:dyDescent="0.25">
      <c r="B271" s="36">
        <v>252</v>
      </c>
      <c r="C271" s="435"/>
      <c r="D271" s="270" t="s">
        <v>54</v>
      </c>
      <c r="E271" s="271">
        <v>71.400000000000006</v>
      </c>
      <c r="F271" s="272">
        <v>0</v>
      </c>
      <c r="G271" s="32">
        <v>0</v>
      </c>
      <c r="H271" s="272">
        <v>0</v>
      </c>
      <c r="I271" s="32">
        <v>0</v>
      </c>
      <c r="J271" s="272">
        <v>0</v>
      </c>
      <c r="K271" s="32">
        <v>0</v>
      </c>
      <c r="L271" s="272">
        <v>0</v>
      </c>
      <c r="M271" s="32">
        <v>0</v>
      </c>
      <c r="N271" s="272">
        <v>0</v>
      </c>
      <c r="O271" s="32">
        <v>0</v>
      </c>
      <c r="P271" s="272">
        <v>0</v>
      </c>
      <c r="Q271" s="32">
        <v>0</v>
      </c>
      <c r="R271" s="272">
        <v>0</v>
      </c>
      <c r="S271" s="32">
        <v>0</v>
      </c>
      <c r="T271" s="272">
        <v>0</v>
      </c>
      <c r="U271" s="32">
        <v>0</v>
      </c>
      <c r="V271" s="33">
        <v>1</v>
      </c>
      <c r="W271" s="32">
        <v>2142</v>
      </c>
      <c r="X271" s="33">
        <v>0</v>
      </c>
      <c r="Y271" s="32">
        <v>0</v>
      </c>
      <c r="Z271" s="33">
        <v>0</v>
      </c>
      <c r="AA271" s="32">
        <v>0</v>
      </c>
      <c r="AB271" s="39">
        <v>0</v>
      </c>
      <c r="AC271" s="32">
        <v>0</v>
      </c>
      <c r="AD271" s="32">
        <v>0</v>
      </c>
      <c r="AE271" s="32">
        <v>0</v>
      </c>
      <c r="AF271" s="32">
        <f t="shared" si="41"/>
        <v>21120</v>
      </c>
      <c r="AG271" s="32">
        <f t="shared" si="42"/>
        <v>1760</v>
      </c>
      <c r="AH271" s="32">
        <v>0</v>
      </c>
      <c r="AI271" s="32">
        <v>0</v>
      </c>
      <c r="AJ271" s="32">
        <v>0</v>
      </c>
      <c r="AK271" s="34">
        <f t="shared" si="43"/>
        <v>3902</v>
      </c>
    </row>
    <row r="272" spans="2:37" s="6" customFormat="1" ht="15.75" customHeight="1" x14ac:dyDescent="0.25">
      <c r="B272" s="30">
        <v>253</v>
      </c>
      <c r="C272" s="435"/>
      <c r="D272" s="270" t="s">
        <v>35</v>
      </c>
      <c r="E272" s="271">
        <v>71.400000000000006</v>
      </c>
      <c r="F272" s="272">
        <v>0</v>
      </c>
      <c r="G272" s="32">
        <v>0</v>
      </c>
      <c r="H272" s="272">
        <v>0</v>
      </c>
      <c r="I272" s="32">
        <v>0</v>
      </c>
      <c r="J272" s="272">
        <v>0</v>
      </c>
      <c r="K272" s="32">
        <v>0</v>
      </c>
      <c r="L272" s="272">
        <v>0</v>
      </c>
      <c r="M272" s="32">
        <v>0</v>
      </c>
      <c r="N272" s="272">
        <v>0</v>
      </c>
      <c r="O272" s="32">
        <v>0</v>
      </c>
      <c r="P272" s="272">
        <v>0</v>
      </c>
      <c r="Q272" s="32">
        <v>0</v>
      </c>
      <c r="R272" s="272">
        <v>0</v>
      </c>
      <c r="S272" s="32">
        <v>0</v>
      </c>
      <c r="T272" s="272">
        <v>0</v>
      </c>
      <c r="U272" s="32">
        <v>0</v>
      </c>
      <c r="V272" s="33">
        <v>1</v>
      </c>
      <c r="W272" s="32">
        <v>2142</v>
      </c>
      <c r="X272" s="33">
        <v>0</v>
      </c>
      <c r="Y272" s="32">
        <v>0</v>
      </c>
      <c r="Z272" s="33">
        <v>0</v>
      </c>
      <c r="AA272" s="32">
        <v>0</v>
      </c>
      <c r="AB272" s="39">
        <v>0</v>
      </c>
      <c r="AC272" s="32">
        <v>0</v>
      </c>
      <c r="AD272" s="32">
        <v>0</v>
      </c>
      <c r="AE272" s="32">
        <v>0</v>
      </c>
      <c r="AF272" s="32">
        <f t="shared" si="41"/>
        <v>21120</v>
      </c>
      <c r="AG272" s="32">
        <f t="shared" si="42"/>
        <v>1760</v>
      </c>
      <c r="AH272" s="32">
        <v>0</v>
      </c>
      <c r="AI272" s="32">
        <v>0</v>
      </c>
      <c r="AJ272" s="32">
        <v>0</v>
      </c>
      <c r="AK272" s="34">
        <f t="shared" si="43"/>
        <v>3902</v>
      </c>
    </row>
    <row r="273" spans="2:37" s="6" customFormat="1" ht="15.75" customHeight="1" x14ac:dyDescent="0.25">
      <c r="B273" s="30">
        <v>254</v>
      </c>
      <c r="C273" s="435"/>
      <c r="D273" s="270" t="s">
        <v>35</v>
      </c>
      <c r="E273" s="271">
        <v>71.400000000000006</v>
      </c>
      <c r="F273" s="272">
        <v>0</v>
      </c>
      <c r="G273" s="32">
        <v>0</v>
      </c>
      <c r="H273" s="272">
        <v>0</v>
      </c>
      <c r="I273" s="32">
        <v>0</v>
      </c>
      <c r="J273" s="272">
        <v>0</v>
      </c>
      <c r="K273" s="32">
        <v>0</v>
      </c>
      <c r="L273" s="272">
        <v>0</v>
      </c>
      <c r="M273" s="32">
        <v>0</v>
      </c>
      <c r="N273" s="272">
        <v>0</v>
      </c>
      <c r="O273" s="32">
        <v>0</v>
      </c>
      <c r="P273" s="272">
        <v>0</v>
      </c>
      <c r="Q273" s="32">
        <v>0</v>
      </c>
      <c r="R273" s="272">
        <v>0</v>
      </c>
      <c r="S273" s="32">
        <v>0</v>
      </c>
      <c r="T273" s="272">
        <v>0</v>
      </c>
      <c r="U273" s="32">
        <v>0</v>
      </c>
      <c r="V273" s="33">
        <v>1</v>
      </c>
      <c r="W273" s="32">
        <v>2142</v>
      </c>
      <c r="X273" s="33">
        <v>0</v>
      </c>
      <c r="Y273" s="32">
        <v>0</v>
      </c>
      <c r="Z273" s="33">
        <v>0</v>
      </c>
      <c r="AA273" s="32">
        <v>0</v>
      </c>
      <c r="AB273" s="39">
        <v>0</v>
      </c>
      <c r="AC273" s="32">
        <v>0</v>
      </c>
      <c r="AD273" s="32">
        <v>0</v>
      </c>
      <c r="AE273" s="32">
        <v>0</v>
      </c>
      <c r="AF273" s="32">
        <f t="shared" si="41"/>
        <v>21120</v>
      </c>
      <c r="AG273" s="32">
        <f t="shared" si="42"/>
        <v>1760</v>
      </c>
      <c r="AH273" s="32">
        <v>0</v>
      </c>
      <c r="AI273" s="32">
        <v>0</v>
      </c>
      <c r="AJ273" s="32">
        <v>0</v>
      </c>
      <c r="AK273" s="34">
        <f t="shared" si="43"/>
        <v>3902</v>
      </c>
    </row>
    <row r="274" spans="2:37" s="6" customFormat="1" ht="15.75" customHeight="1" x14ac:dyDescent="0.25">
      <c r="B274" s="36">
        <v>255</v>
      </c>
      <c r="C274" s="435"/>
      <c r="D274" s="270" t="s">
        <v>54</v>
      </c>
      <c r="E274" s="271">
        <v>71.400000000000006</v>
      </c>
      <c r="F274" s="272">
        <v>0</v>
      </c>
      <c r="G274" s="32">
        <v>0</v>
      </c>
      <c r="H274" s="272">
        <v>0</v>
      </c>
      <c r="I274" s="32">
        <v>0</v>
      </c>
      <c r="J274" s="272">
        <v>0</v>
      </c>
      <c r="K274" s="32">
        <v>0</v>
      </c>
      <c r="L274" s="272">
        <v>0</v>
      </c>
      <c r="M274" s="32">
        <v>0</v>
      </c>
      <c r="N274" s="272">
        <v>0</v>
      </c>
      <c r="O274" s="32">
        <v>0</v>
      </c>
      <c r="P274" s="272">
        <v>0</v>
      </c>
      <c r="Q274" s="32">
        <v>0</v>
      </c>
      <c r="R274" s="272">
        <v>0</v>
      </c>
      <c r="S274" s="32">
        <v>0</v>
      </c>
      <c r="T274" s="272">
        <v>0</v>
      </c>
      <c r="U274" s="32">
        <v>0</v>
      </c>
      <c r="V274" s="33">
        <v>8</v>
      </c>
      <c r="W274" s="32">
        <v>17136</v>
      </c>
      <c r="X274" s="33">
        <v>0</v>
      </c>
      <c r="Y274" s="32">
        <v>0</v>
      </c>
      <c r="Z274" s="33">
        <v>0</v>
      </c>
      <c r="AA274" s="32">
        <v>0</v>
      </c>
      <c r="AB274" s="39">
        <v>0</v>
      </c>
      <c r="AC274" s="32">
        <v>0</v>
      </c>
      <c r="AD274" s="32">
        <v>0</v>
      </c>
      <c r="AE274" s="32">
        <v>0</v>
      </c>
      <c r="AF274" s="32">
        <f t="shared" si="41"/>
        <v>168960</v>
      </c>
      <c r="AG274" s="32">
        <f t="shared" si="42"/>
        <v>14080</v>
      </c>
      <c r="AH274" s="32">
        <v>0</v>
      </c>
      <c r="AI274" s="32">
        <v>0</v>
      </c>
      <c r="AJ274" s="32">
        <v>0</v>
      </c>
      <c r="AK274" s="34">
        <f t="shared" si="43"/>
        <v>31216</v>
      </c>
    </row>
    <row r="275" spans="2:37" s="6" customFormat="1" ht="15.75" customHeight="1" x14ac:dyDescent="0.25">
      <c r="B275" s="36">
        <v>256</v>
      </c>
      <c r="C275" s="435"/>
      <c r="D275" s="270" t="s">
        <v>35</v>
      </c>
      <c r="E275" s="271">
        <v>71.400000000000006</v>
      </c>
      <c r="F275" s="272">
        <v>0</v>
      </c>
      <c r="G275" s="32">
        <v>0</v>
      </c>
      <c r="H275" s="272">
        <v>0</v>
      </c>
      <c r="I275" s="32">
        <v>0</v>
      </c>
      <c r="J275" s="272">
        <v>0</v>
      </c>
      <c r="K275" s="32">
        <v>0</v>
      </c>
      <c r="L275" s="272">
        <v>0</v>
      </c>
      <c r="M275" s="32">
        <v>0</v>
      </c>
      <c r="N275" s="272">
        <v>0</v>
      </c>
      <c r="O275" s="32">
        <v>0</v>
      </c>
      <c r="P275" s="272">
        <v>0</v>
      </c>
      <c r="Q275" s="32">
        <v>0</v>
      </c>
      <c r="R275" s="272">
        <v>0</v>
      </c>
      <c r="S275" s="32">
        <v>0</v>
      </c>
      <c r="T275" s="272">
        <v>0</v>
      </c>
      <c r="U275" s="32">
        <v>0</v>
      </c>
      <c r="V275" s="33">
        <v>1</v>
      </c>
      <c r="W275" s="32">
        <v>2142</v>
      </c>
      <c r="X275" s="33">
        <v>0</v>
      </c>
      <c r="Y275" s="32">
        <v>0</v>
      </c>
      <c r="Z275" s="33">
        <v>0</v>
      </c>
      <c r="AA275" s="32">
        <v>0</v>
      </c>
      <c r="AB275" s="39">
        <v>0</v>
      </c>
      <c r="AC275" s="32">
        <v>0</v>
      </c>
      <c r="AD275" s="32">
        <v>0</v>
      </c>
      <c r="AE275" s="32">
        <v>0</v>
      </c>
      <c r="AF275" s="32">
        <f t="shared" si="41"/>
        <v>21120</v>
      </c>
      <c r="AG275" s="32">
        <f t="shared" si="42"/>
        <v>1760</v>
      </c>
      <c r="AH275" s="32">
        <v>0</v>
      </c>
      <c r="AI275" s="32">
        <v>0</v>
      </c>
      <c r="AJ275" s="32">
        <v>0</v>
      </c>
      <c r="AK275" s="34">
        <f t="shared" si="43"/>
        <v>3902</v>
      </c>
    </row>
    <row r="276" spans="2:37" s="6" customFormat="1" ht="15.75" customHeight="1" x14ac:dyDescent="0.25">
      <c r="B276" s="30">
        <v>257</v>
      </c>
      <c r="C276" s="435"/>
      <c r="D276" s="270" t="s">
        <v>54</v>
      </c>
      <c r="E276" s="271">
        <v>71.400000000000006</v>
      </c>
      <c r="F276" s="272">
        <v>0</v>
      </c>
      <c r="G276" s="32">
        <v>0</v>
      </c>
      <c r="H276" s="272">
        <v>0</v>
      </c>
      <c r="I276" s="32">
        <v>0</v>
      </c>
      <c r="J276" s="272">
        <v>0</v>
      </c>
      <c r="K276" s="32">
        <v>0</v>
      </c>
      <c r="L276" s="272">
        <v>0</v>
      </c>
      <c r="M276" s="32">
        <v>0</v>
      </c>
      <c r="N276" s="272">
        <v>0</v>
      </c>
      <c r="O276" s="32">
        <v>0</v>
      </c>
      <c r="P276" s="272">
        <v>0</v>
      </c>
      <c r="Q276" s="32">
        <v>0</v>
      </c>
      <c r="R276" s="272">
        <v>0</v>
      </c>
      <c r="S276" s="32">
        <v>0</v>
      </c>
      <c r="T276" s="272">
        <v>0</v>
      </c>
      <c r="U276" s="32">
        <v>0</v>
      </c>
      <c r="V276" s="33">
        <v>23</v>
      </c>
      <c r="W276" s="32">
        <v>49266</v>
      </c>
      <c r="X276" s="33">
        <v>0</v>
      </c>
      <c r="Y276" s="32">
        <v>0</v>
      </c>
      <c r="Z276" s="33">
        <v>0</v>
      </c>
      <c r="AA276" s="32">
        <v>0</v>
      </c>
      <c r="AB276" s="39">
        <v>0</v>
      </c>
      <c r="AC276" s="32">
        <v>0</v>
      </c>
      <c r="AD276" s="32">
        <v>0</v>
      </c>
      <c r="AE276" s="32">
        <v>0</v>
      </c>
      <c r="AF276" s="32">
        <f t="shared" si="41"/>
        <v>485760</v>
      </c>
      <c r="AG276" s="32">
        <f t="shared" si="42"/>
        <v>40480</v>
      </c>
      <c r="AH276" s="32">
        <v>0</v>
      </c>
      <c r="AI276" s="32">
        <v>0</v>
      </c>
      <c r="AJ276" s="32">
        <v>0</v>
      </c>
      <c r="AK276" s="34">
        <f t="shared" si="43"/>
        <v>89746</v>
      </c>
    </row>
    <row r="277" spans="2:37" s="6" customFormat="1" ht="15.75" customHeight="1" x14ac:dyDescent="0.25">
      <c r="B277" s="30">
        <v>258</v>
      </c>
      <c r="C277" s="435"/>
      <c r="D277" s="270" t="s">
        <v>37</v>
      </c>
      <c r="E277" s="271">
        <v>80.86</v>
      </c>
      <c r="F277" s="272">
        <v>0</v>
      </c>
      <c r="G277" s="32">
        <v>0</v>
      </c>
      <c r="H277" s="272">
        <v>0</v>
      </c>
      <c r="I277" s="32">
        <v>0</v>
      </c>
      <c r="J277" s="272">
        <v>0</v>
      </c>
      <c r="K277" s="32">
        <v>0</v>
      </c>
      <c r="L277" s="272">
        <v>0</v>
      </c>
      <c r="M277" s="32">
        <v>0</v>
      </c>
      <c r="N277" s="272">
        <v>0</v>
      </c>
      <c r="O277" s="32">
        <v>0</v>
      </c>
      <c r="P277" s="272">
        <v>0</v>
      </c>
      <c r="Q277" s="32">
        <v>0</v>
      </c>
      <c r="R277" s="272">
        <v>0</v>
      </c>
      <c r="S277" s="32">
        <v>0</v>
      </c>
      <c r="T277" s="272">
        <v>0</v>
      </c>
      <c r="U277" s="32">
        <v>0</v>
      </c>
      <c r="V277" s="33">
        <v>1</v>
      </c>
      <c r="W277" s="32">
        <v>2425.8000000000002</v>
      </c>
      <c r="X277" s="33">
        <v>0</v>
      </c>
      <c r="Y277" s="32">
        <v>0</v>
      </c>
      <c r="Z277" s="33">
        <v>0</v>
      </c>
      <c r="AA277" s="32">
        <v>0</v>
      </c>
      <c r="AB277" s="39">
        <v>0</v>
      </c>
      <c r="AC277" s="32">
        <v>0</v>
      </c>
      <c r="AD277" s="32">
        <v>0</v>
      </c>
      <c r="AE277" s="32">
        <v>0</v>
      </c>
      <c r="AF277" s="32">
        <f t="shared" si="41"/>
        <v>21120</v>
      </c>
      <c r="AG277" s="32">
        <f t="shared" si="42"/>
        <v>1760</v>
      </c>
      <c r="AH277" s="32">
        <v>0</v>
      </c>
      <c r="AI277" s="32">
        <v>0</v>
      </c>
      <c r="AJ277" s="32">
        <v>0</v>
      </c>
      <c r="AK277" s="34">
        <f t="shared" si="43"/>
        <v>4185.8</v>
      </c>
    </row>
    <row r="278" spans="2:37" s="6" customFormat="1" ht="15.75" customHeight="1" x14ac:dyDescent="0.25">
      <c r="B278" s="36">
        <v>259</v>
      </c>
      <c r="C278" s="435"/>
      <c r="D278" s="270" t="s">
        <v>32</v>
      </c>
      <c r="E278" s="271">
        <v>71.400000000000006</v>
      </c>
      <c r="F278" s="272">
        <v>0</v>
      </c>
      <c r="G278" s="32">
        <v>0</v>
      </c>
      <c r="H278" s="272">
        <v>0</v>
      </c>
      <c r="I278" s="32">
        <v>0</v>
      </c>
      <c r="J278" s="272">
        <v>0</v>
      </c>
      <c r="K278" s="32">
        <v>0</v>
      </c>
      <c r="L278" s="272">
        <v>0</v>
      </c>
      <c r="M278" s="32">
        <v>0</v>
      </c>
      <c r="N278" s="272">
        <v>0</v>
      </c>
      <c r="O278" s="32">
        <v>0</v>
      </c>
      <c r="P278" s="272">
        <v>0</v>
      </c>
      <c r="Q278" s="32">
        <v>0</v>
      </c>
      <c r="R278" s="272">
        <v>0</v>
      </c>
      <c r="S278" s="32">
        <v>0</v>
      </c>
      <c r="T278" s="272">
        <v>0</v>
      </c>
      <c r="U278" s="32">
        <v>0</v>
      </c>
      <c r="V278" s="33">
        <v>1</v>
      </c>
      <c r="W278" s="32">
        <v>2142</v>
      </c>
      <c r="X278" s="33">
        <v>0</v>
      </c>
      <c r="Y278" s="32">
        <v>0</v>
      </c>
      <c r="Z278" s="33">
        <v>0</v>
      </c>
      <c r="AA278" s="32">
        <v>0</v>
      </c>
      <c r="AB278" s="39">
        <v>0</v>
      </c>
      <c r="AC278" s="32">
        <v>0</v>
      </c>
      <c r="AD278" s="32">
        <v>0</v>
      </c>
      <c r="AE278" s="32">
        <v>0</v>
      </c>
      <c r="AF278" s="32">
        <f t="shared" si="41"/>
        <v>21120</v>
      </c>
      <c r="AG278" s="32">
        <f t="shared" si="42"/>
        <v>1760</v>
      </c>
      <c r="AH278" s="32">
        <v>0</v>
      </c>
      <c r="AI278" s="32">
        <v>0</v>
      </c>
      <c r="AJ278" s="32">
        <v>0</v>
      </c>
      <c r="AK278" s="34">
        <f t="shared" si="43"/>
        <v>3902</v>
      </c>
    </row>
    <row r="279" spans="2:37" s="6" customFormat="1" ht="15.75" customHeight="1" x14ac:dyDescent="0.25">
      <c r="B279" s="36">
        <v>260</v>
      </c>
      <c r="C279" s="436"/>
      <c r="D279" s="270" t="s">
        <v>54</v>
      </c>
      <c r="E279" s="271">
        <v>71.400000000000006</v>
      </c>
      <c r="F279" s="272">
        <v>0</v>
      </c>
      <c r="G279" s="32">
        <v>0</v>
      </c>
      <c r="H279" s="272">
        <v>0</v>
      </c>
      <c r="I279" s="32">
        <v>0</v>
      </c>
      <c r="J279" s="272">
        <v>0</v>
      </c>
      <c r="K279" s="32">
        <v>0</v>
      </c>
      <c r="L279" s="272">
        <v>0</v>
      </c>
      <c r="M279" s="32">
        <v>0</v>
      </c>
      <c r="N279" s="272">
        <v>0</v>
      </c>
      <c r="O279" s="32">
        <v>0</v>
      </c>
      <c r="P279" s="272">
        <v>0</v>
      </c>
      <c r="Q279" s="32">
        <v>0</v>
      </c>
      <c r="R279" s="272">
        <v>0</v>
      </c>
      <c r="S279" s="32">
        <v>0</v>
      </c>
      <c r="T279" s="272">
        <v>0</v>
      </c>
      <c r="U279" s="32">
        <v>0</v>
      </c>
      <c r="V279" s="33">
        <v>5</v>
      </c>
      <c r="W279" s="32">
        <v>10710</v>
      </c>
      <c r="X279" s="33">
        <v>0</v>
      </c>
      <c r="Y279" s="32">
        <v>0</v>
      </c>
      <c r="Z279" s="33">
        <v>0</v>
      </c>
      <c r="AA279" s="32">
        <v>0</v>
      </c>
      <c r="AB279" s="39">
        <v>0</v>
      </c>
      <c r="AC279" s="32">
        <v>0</v>
      </c>
      <c r="AD279" s="32">
        <v>0</v>
      </c>
      <c r="AE279" s="32">
        <v>0</v>
      </c>
      <c r="AF279" s="32">
        <f t="shared" si="41"/>
        <v>105600</v>
      </c>
      <c r="AG279" s="32">
        <f t="shared" si="42"/>
        <v>8800</v>
      </c>
      <c r="AH279" s="32">
        <v>0</v>
      </c>
      <c r="AI279" s="32">
        <v>0</v>
      </c>
      <c r="AJ279" s="32">
        <v>0</v>
      </c>
      <c r="AK279" s="34">
        <f t="shared" si="43"/>
        <v>19510</v>
      </c>
    </row>
    <row r="280" spans="2:37" s="6" customFormat="1" ht="15.75" customHeight="1" x14ac:dyDescent="0.25">
      <c r="B280" s="30">
        <v>261</v>
      </c>
      <c r="C280" s="434" t="s">
        <v>58</v>
      </c>
      <c r="D280" s="270" t="s">
        <v>44</v>
      </c>
      <c r="E280" s="271">
        <v>72.540000000000006</v>
      </c>
      <c r="F280" s="48">
        <v>4</v>
      </c>
      <c r="G280" s="32">
        <f>'REPRO SEPTIEMBRE'!G228</f>
        <v>8994.9600000000009</v>
      </c>
      <c r="H280" s="48">
        <v>4</v>
      </c>
      <c r="I280" s="32">
        <f>'REPRO SEPTIEMBRE'!H228</f>
        <v>8124.4800000000005</v>
      </c>
      <c r="J280" s="48">
        <v>4</v>
      </c>
      <c r="K280" s="32">
        <f>'REPRO SEPTIEMBRE'!I228</f>
        <v>8994.9600000000009</v>
      </c>
      <c r="L280" s="48">
        <v>4</v>
      </c>
      <c r="M280" s="38">
        <f>'REPRO SEPTIEMBRE'!J228</f>
        <v>8704.8000000000011</v>
      </c>
      <c r="N280" s="48">
        <v>4</v>
      </c>
      <c r="O280" s="32">
        <f>'REPRO SEPTIEMBRE'!K228</f>
        <v>8994.9600000000009</v>
      </c>
      <c r="P280" s="48">
        <v>4</v>
      </c>
      <c r="Q280" s="32">
        <f>'REPRO SEPTIEMBRE'!L228</f>
        <v>8704.8000000000011</v>
      </c>
      <c r="R280" s="48">
        <v>4</v>
      </c>
      <c r="S280" s="32">
        <f>'REPRO SEPTIEMBRE'!M228</f>
        <v>8994.9600000000009</v>
      </c>
      <c r="T280" s="48">
        <v>4</v>
      </c>
      <c r="U280" s="32">
        <f>'REPRO SEPTIEMBRE'!N228</f>
        <v>0</v>
      </c>
      <c r="V280" s="33">
        <v>0</v>
      </c>
      <c r="W280" s="32">
        <v>0</v>
      </c>
      <c r="X280" s="33">
        <v>0</v>
      </c>
      <c r="Y280" s="32">
        <v>0</v>
      </c>
      <c r="Z280" s="33">
        <v>0</v>
      </c>
      <c r="AA280" s="32">
        <v>0</v>
      </c>
      <c r="AB280" s="39">
        <v>0</v>
      </c>
      <c r="AC280" s="32">
        <v>0</v>
      </c>
      <c r="AD280" s="32">
        <v>0</v>
      </c>
      <c r="AE280" s="32">
        <v>0</v>
      </c>
      <c r="AF280" s="32">
        <f t="shared" si="36"/>
        <v>84480</v>
      </c>
      <c r="AG280" s="32">
        <f t="shared" si="37"/>
        <v>7040</v>
      </c>
      <c r="AH280" s="32">
        <v>0</v>
      </c>
      <c r="AI280" s="32">
        <v>0</v>
      </c>
      <c r="AJ280" s="32">
        <v>0</v>
      </c>
      <c r="AK280" s="34">
        <f t="shared" si="38"/>
        <v>68553.920000000013</v>
      </c>
    </row>
    <row r="281" spans="2:37" s="6" customFormat="1" ht="15.75" customHeight="1" x14ac:dyDescent="0.25">
      <c r="B281" s="30">
        <v>262</v>
      </c>
      <c r="C281" s="435"/>
      <c r="D281" s="44" t="s">
        <v>46</v>
      </c>
      <c r="E281" s="45">
        <v>73.59</v>
      </c>
      <c r="F281" s="47">
        <v>1</v>
      </c>
      <c r="G281" s="32">
        <f>'REPRO SEPTIEMBRE'!G229</f>
        <v>2281.29</v>
      </c>
      <c r="H281" s="47">
        <v>1</v>
      </c>
      <c r="I281" s="32">
        <f>'REPRO SEPTIEMBRE'!H229</f>
        <v>2060.52</v>
      </c>
      <c r="J281" s="47">
        <v>1</v>
      </c>
      <c r="K281" s="32">
        <f>'REPRO SEPTIEMBRE'!I229</f>
        <v>2281.29</v>
      </c>
      <c r="L281" s="47">
        <v>1</v>
      </c>
      <c r="M281" s="38">
        <f>'REPRO SEPTIEMBRE'!J229</f>
        <v>2207.7000000000003</v>
      </c>
      <c r="N281" s="47">
        <v>1</v>
      </c>
      <c r="O281" s="32">
        <f>'REPRO SEPTIEMBRE'!K229</f>
        <v>2281.29</v>
      </c>
      <c r="P281" s="47">
        <v>1</v>
      </c>
      <c r="Q281" s="32">
        <f>'REPRO SEPTIEMBRE'!L229</f>
        <v>2207.7000000000003</v>
      </c>
      <c r="R281" s="47">
        <v>1</v>
      </c>
      <c r="S281" s="32">
        <f>'REPRO SEPTIEMBRE'!M229</f>
        <v>2281.29</v>
      </c>
      <c r="T281" s="47">
        <v>1</v>
      </c>
      <c r="U281" s="32">
        <f>'REPRO SEPTIEMBRE'!N229</f>
        <v>0</v>
      </c>
      <c r="V281" s="33">
        <v>0</v>
      </c>
      <c r="W281" s="32">
        <v>0</v>
      </c>
      <c r="X281" s="33">
        <v>0</v>
      </c>
      <c r="Y281" s="32">
        <v>0</v>
      </c>
      <c r="Z281" s="33">
        <v>0</v>
      </c>
      <c r="AA281" s="32">
        <v>0</v>
      </c>
      <c r="AB281" s="39">
        <v>0</v>
      </c>
      <c r="AC281" s="32">
        <v>0</v>
      </c>
      <c r="AD281" s="32">
        <v>0</v>
      </c>
      <c r="AE281" s="32">
        <v>0</v>
      </c>
      <c r="AF281" s="32">
        <f t="shared" si="36"/>
        <v>21120</v>
      </c>
      <c r="AG281" s="32">
        <f t="shared" si="37"/>
        <v>1760</v>
      </c>
      <c r="AH281" s="32">
        <v>0</v>
      </c>
      <c r="AI281" s="32">
        <v>0</v>
      </c>
      <c r="AJ281" s="32">
        <v>0</v>
      </c>
      <c r="AK281" s="34">
        <f t="shared" si="38"/>
        <v>17361.080000000002</v>
      </c>
    </row>
    <row r="282" spans="2:37" s="6" customFormat="1" ht="15.75" customHeight="1" x14ac:dyDescent="0.25">
      <c r="B282" s="36">
        <v>263</v>
      </c>
      <c r="C282" s="435"/>
      <c r="D282" s="44" t="s">
        <v>59</v>
      </c>
      <c r="E282" s="45">
        <v>77.59</v>
      </c>
      <c r="F282" s="47">
        <v>1</v>
      </c>
      <c r="G282" s="32">
        <f>'REPRO SEPTIEMBRE'!G230</f>
        <v>2405.29</v>
      </c>
      <c r="H282" s="47">
        <v>1</v>
      </c>
      <c r="I282" s="32">
        <f>'REPRO SEPTIEMBRE'!H230</f>
        <v>2172.52</v>
      </c>
      <c r="J282" s="47">
        <v>1</v>
      </c>
      <c r="K282" s="32">
        <f>'REPRO SEPTIEMBRE'!I230</f>
        <v>2405.29</v>
      </c>
      <c r="L282" s="47">
        <v>1</v>
      </c>
      <c r="M282" s="38">
        <f>'REPRO SEPTIEMBRE'!J230</f>
        <v>2327.7000000000003</v>
      </c>
      <c r="N282" s="47">
        <v>1</v>
      </c>
      <c r="O282" s="32">
        <f>'REPRO SEPTIEMBRE'!K230</f>
        <v>2405.29</v>
      </c>
      <c r="P282" s="47">
        <v>1</v>
      </c>
      <c r="Q282" s="32">
        <f>'REPRO SEPTIEMBRE'!L230</f>
        <v>2327.7000000000003</v>
      </c>
      <c r="R282" s="47">
        <v>1</v>
      </c>
      <c r="S282" s="32">
        <f>'REPRO SEPTIEMBRE'!M230</f>
        <v>2405.29</v>
      </c>
      <c r="T282" s="47">
        <v>1</v>
      </c>
      <c r="U282" s="32">
        <f>'REPRO SEPTIEMBRE'!N230</f>
        <v>0</v>
      </c>
      <c r="V282" s="33">
        <v>0</v>
      </c>
      <c r="W282" s="32">
        <v>0</v>
      </c>
      <c r="X282" s="33">
        <v>0</v>
      </c>
      <c r="Y282" s="32">
        <v>0</v>
      </c>
      <c r="Z282" s="33">
        <v>0</v>
      </c>
      <c r="AA282" s="32">
        <v>0</v>
      </c>
      <c r="AB282" s="39">
        <v>0</v>
      </c>
      <c r="AC282" s="32">
        <v>0</v>
      </c>
      <c r="AD282" s="32">
        <v>0</v>
      </c>
      <c r="AE282" s="32">
        <v>0</v>
      </c>
      <c r="AF282" s="32">
        <f t="shared" si="36"/>
        <v>21120</v>
      </c>
      <c r="AG282" s="32">
        <f t="shared" si="37"/>
        <v>1760</v>
      </c>
      <c r="AH282" s="32">
        <v>0</v>
      </c>
      <c r="AI282" s="32">
        <v>0</v>
      </c>
      <c r="AJ282" s="32">
        <v>0</v>
      </c>
      <c r="AK282" s="34">
        <f t="shared" si="38"/>
        <v>18209.080000000002</v>
      </c>
    </row>
    <row r="283" spans="2:37" s="6" customFormat="1" ht="15.75" customHeight="1" x14ac:dyDescent="0.25">
      <c r="B283" s="36">
        <v>264</v>
      </c>
      <c r="C283" s="435"/>
      <c r="D283" s="313" t="s">
        <v>135</v>
      </c>
      <c r="E283" s="60">
        <v>71.400000000000006</v>
      </c>
      <c r="F283" s="59">
        <v>11</v>
      </c>
      <c r="G283" s="32">
        <f>'REPRO SEPTIEMBRE'!G231</f>
        <v>24347.4</v>
      </c>
      <c r="H283" s="59">
        <v>11</v>
      </c>
      <c r="I283" s="32">
        <f>'REPRO SEPTIEMBRE'!H231</f>
        <v>21991.200000000004</v>
      </c>
      <c r="J283" s="59">
        <v>11</v>
      </c>
      <c r="K283" s="32">
        <f>'REPRO SEPTIEMBRE'!I231</f>
        <v>24347.4</v>
      </c>
      <c r="L283" s="59">
        <v>11</v>
      </c>
      <c r="M283" s="38">
        <f>'REPRO SEPTIEMBRE'!J231</f>
        <v>23562.000000000004</v>
      </c>
      <c r="N283" s="59">
        <v>11</v>
      </c>
      <c r="O283" s="32">
        <f>'REPRO SEPTIEMBRE'!K231</f>
        <v>24347.4</v>
      </c>
      <c r="P283" s="59">
        <v>11</v>
      </c>
      <c r="Q283" s="32">
        <f>'REPRO SEPTIEMBRE'!L231</f>
        <v>23562.000000000004</v>
      </c>
      <c r="R283" s="59">
        <v>11</v>
      </c>
      <c r="S283" s="32">
        <f>'REPRO SEPTIEMBRE'!M231</f>
        <v>24347.4</v>
      </c>
      <c r="T283" s="59">
        <v>11</v>
      </c>
      <c r="U283" s="32">
        <f>'REPRO SEPTIEMBRE'!N231</f>
        <v>0</v>
      </c>
      <c r="V283" s="33">
        <v>0</v>
      </c>
      <c r="W283" s="32">
        <v>0</v>
      </c>
      <c r="X283" s="33">
        <v>0</v>
      </c>
      <c r="Y283" s="32">
        <v>0</v>
      </c>
      <c r="Z283" s="33">
        <v>0</v>
      </c>
      <c r="AA283" s="32">
        <v>0</v>
      </c>
      <c r="AB283" s="39">
        <v>0</v>
      </c>
      <c r="AC283" s="32">
        <v>0</v>
      </c>
      <c r="AD283" s="32">
        <v>0</v>
      </c>
      <c r="AE283" s="32">
        <v>0</v>
      </c>
      <c r="AF283" s="32">
        <f t="shared" si="36"/>
        <v>232320</v>
      </c>
      <c r="AG283" s="32">
        <f t="shared" si="37"/>
        <v>19360</v>
      </c>
      <c r="AH283" s="32">
        <v>0</v>
      </c>
      <c r="AI283" s="32">
        <v>0</v>
      </c>
      <c r="AJ283" s="32">
        <v>0</v>
      </c>
      <c r="AK283" s="34">
        <f t="shared" si="38"/>
        <v>185864.8</v>
      </c>
    </row>
    <row r="284" spans="2:37" s="6" customFormat="1" ht="15.75" customHeight="1" x14ac:dyDescent="0.25">
      <c r="B284" s="30">
        <v>265</v>
      </c>
      <c r="C284" s="435"/>
      <c r="D284" s="313" t="s">
        <v>135</v>
      </c>
      <c r="E284" s="60">
        <v>71.400000000000006</v>
      </c>
      <c r="F284" s="59">
        <v>1</v>
      </c>
      <c r="G284" s="32">
        <f>'REPRO SEPTIEMBRE'!G232</f>
        <v>0</v>
      </c>
      <c r="H284" s="59">
        <v>1</v>
      </c>
      <c r="I284" s="32">
        <f>'REPRO SEPTIEMBRE'!H232</f>
        <v>1499.4</v>
      </c>
      <c r="J284" s="59">
        <v>1</v>
      </c>
      <c r="K284" s="32">
        <f>'REPRO SEPTIEMBRE'!I232</f>
        <v>0</v>
      </c>
      <c r="L284" s="59">
        <v>1</v>
      </c>
      <c r="M284" s="38">
        <f>'REPRO SEPTIEMBRE'!J232</f>
        <v>0</v>
      </c>
      <c r="N284" s="59">
        <v>1</v>
      </c>
      <c r="O284" s="32">
        <f>'REPRO SEPTIEMBRE'!K232</f>
        <v>0</v>
      </c>
      <c r="P284" s="59">
        <v>1</v>
      </c>
      <c r="Q284" s="32">
        <f>'REPRO SEPTIEMBRE'!L232</f>
        <v>0</v>
      </c>
      <c r="R284" s="59">
        <v>1</v>
      </c>
      <c r="S284" s="32">
        <f>'REPRO SEPTIEMBRE'!M232</f>
        <v>0</v>
      </c>
      <c r="T284" s="59">
        <v>1</v>
      </c>
      <c r="U284" s="32">
        <f>'REPRO SEPTIEMBRE'!N232</f>
        <v>0</v>
      </c>
      <c r="V284" s="33">
        <v>0</v>
      </c>
      <c r="W284" s="32">
        <v>0</v>
      </c>
      <c r="X284" s="33">
        <v>0</v>
      </c>
      <c r="Y284" s="32">
        <v>0</v>
      </c>
      <c r="Z284" s="33">
        <v>0</v>
      </c>
      <c r="AA284" s="32">
        <v>0</v>
      </c>
      <c r="AB284" s="39">
        <v>0</v>
      </c>
      <c r="AC284" s="32">
        <v>0</v>
      </c>
      <c r="AD284" s="32">
        <v>0</v>
      </c>
      <c r="AE284" s="32">
        <v>0</v>
      </c>
      <c r="AF284" s="32">
        <f t="shared" si="36"/>
        <v>21120</v>
      </c>
      <c r="AG284" s="32">
        <f t="shared" si="37"/>
        <v>1760</v>
      </c>
      <c r="AH284" s="32">
        <v>0</v>
      </c>
      <c r="AI284" s="32">
        <v>0</v>
      </c>
      <c r="AJ284" s="32">
        <v>0</v>
      </c>
      <c r="AK284" s="34">
        <f t="shared" si="38"/>
        <v>3259.4</v>
      </c>
    </row>
    <row r="285" spans="2:37" s="6" customFormat="1" ht="15.75" customHeight="1" x14ac:dyDescent="0.25">
      <c r="B285" s="30">
        <v>266</v>
      </c>
      <c r="C285" s="435"/>
      <c r="D285" s="313" t="s">
        <v>135</v>
      </c>
      <c r="E285" s="60">
        <v>71.400000000000006</v>
      </c>
      <c r="F285" s="59">
        <v>1</v>
      </c>
      <c r="G285" s="32">
        <f>'REPRO SEPTIEMBRE'!G233</f>
        <v>0</v>
      </c>
      <c r="H285" s="59">
        <v>1</v>
      </c>
      <c r="I285" s="32">
        <f>'REPRO SEPTIEMBRE'!H233</f>
        <v>0</v>
      </c>
      <c r="J285" s="59">
        <v>1</v>
      </c>
      <c r="K285" s="32">
        <f>'REPRO SEPTIEMBRE'!I233</f>
        <v>0</v>
      </c>
      <c r="L285" s="59">
        <v>1</v>
      </c>
      <c r="M285" s="38">
        <f>'REPRO SEPTIEMBRE'!J233</f>
        <v>0</v>
      </c>
      <c r="N285" s="59">
        <v>1</v>
      </c>
      <c r="O285" s="32">
        <f>'REPRO SEPTIEMBRE'!K233</f>
        <v>0</v>
      </c>
      <c r="P285" s="59">
        <v>1</v>
      </c>
      <c r="Q285" s="32">
        <f>'REPRO SEPTIEMBRE'!L233</f>
        <v>0</v>
      </c>
      <c r="R285" s="59">
        <v>1</v>
      </c>
      <c r="S285" s="32">
        <f>'REPRO SEPTIEMBRE'!M233</f>
        <v>0</v>
      </c>
      <c r="T285" s="59">
        <v>1</v>
      </c>
      <c r="U285" s="32">
        <f>'REPRO SEPTIEMBRE'!N233</f>
        <v>0</v>
      </c>
      <c r="V285" s="33">
        <v>0</v>
      </c>
      <c r="W285" s="32">
        <v>0</v>
      </c>
      <c r="X285" s="33">
        <v>0</v>
      </c>
      <c r="Y285" s="32">
        <v>0</v>
      </c>
      <c r="Z285" s="33">
        <v>0</v>
      </c>
      <c r="AA285" s="32">
        <v>0</v>
      </c>
      <c r="AB285" s="39">
        <v>0</v>
      </c>
      <c r="AC285" s="32">
        <v>0</v>
      </c>
      <c r="AD285" s="32">
        <v>0</v>
      </c>
      <c r="AE285" s="32">
        <v>0</v>
      </c>
      <c r="AF285" s="32">
        <f t="shared" si="36"/>
        <v>21120</v>
      </c>
      <c r="AG285" s="32">
        <f t="shared" si="37"/>
        <v>1760</v>
      </c>
      <c r="AH285" s="32">
        <v>0</v>
      </c>
      <c r="AI285" s="32">
        <v>0</v>
      </c>
      <c r="AJ285" s="32">
        <v>0</v>
      </c>
      <c r="AK285" s="34">
        <f t="shared" si="38"/>
        <v>1760</v>
      </c>
    </row>
    <row r="286" spans="2:37" s="6" customFormat="1" ht="15.75" customHeight="1" x14ac:dyDescent="0.25">
      <c r="B286" s="36">
        <v>267</v>
      </c>
      <c r="C286" s="435"/>
      <c r="D286" s="313" t="s">
        <v>135</v>
      </c>
      <c r="E286" s="60">
        <v>71.400000000000006</v>
      </c>
      <c r="F286" s="59">
        <v>1</v>
      </c>
      <c r="G286" s="32">
        <f>'REPRO SEPTIEMBRE'!G234</f>
        <v>2213.4</v>
      </c>
      <c r="H286" s="59">
        <v>1</v>
      </c>
      <c r="I286" s="32">
        <f>'REPRO SEPTIEMBRE'!H234</f>
        <v>1999.2000000000003</v>
      </c>
      <c r="J286" s="59">
        <v>1</v>
      </c>
      <c r="K286" s="32">
        <f>'REPRO SEPTIEMBRE'!I234</f>
        <v>0</v>
      </c>
      <c r="L286" s="59">
        <v>1</v>
      </c>
      <c r="M286" s="38">
        <f>'REPRO SEPTIEMBRE'!J234</f>
        <v>0</v>
      </c>
      <c r="N286" s="59">
        <v>1</v>
      </c>
      <c r="O286" s="32">
        <f>'REPRO SEPTIEMBRE'!K234</f>
        <v>0</v>
      </c>
      <c r="P286" s="59">
        <v>1</v>
      </c>
      <c r="Q286" s="32">
        <f>'REPRO SEPTIEMBRE'!L234</f>
        <v>0</v>
      </c>
      <c r="R286" s="59">
        <v>1</v>
      </c>
      <c r="S286" s="32">
        <f>'REPRO SEPTIEMBRE'!M234</f>
        <v>0</v>
      </c>
      <c r="T286" s="59">
        <v>1</v>
      </c>
      <c r="U286" s="32">
        <f>'REPRO SEPTIEMBRE'!N234</f>
        <v>0</v>
      </c>
      <c r="V286" s="33">
        <v>0</v>
      </c>
      <c r="W286" s="32">
        <v>0</v>
      </c>
      <c r="X286" s="33">
        <v>0</v>
      </c>
      <c r="Y286" s="32">
        <v>0</v>
      </c>
      <c r="Z286" s="33">
        <v>0</v>
      </c>
      <c r="AA286" s="32">
        <v>0</v>
      </c>
      <c r="AB286" s="39">
        <v>0</v>
      </c>
      <c r="AC286" s="32">
        <v>0</v>
      </c>
      <c r="AD286" s="32">
        <v>0</v>
      </c>
      <c r="AE286" s="32">
        <v>0</v>
      </c>
      <c r="AF286" s="32">
        <f t="shared" si="36"/>
        <v>21120</v>
      </c>
      <c r="AG286" s="32">
        <f t="shared" si="37"/>
        <v>1760</v>
      </c>
      <c r="AH286" s="32">
        <v>0</v>
      </c>
      <c r="AI286" s="32">
        <v>0</v>
      </c>
      <c r="AJ286" s="32">
        <v>0</v>
      </c>
      <c r="AK286" s="34">
        <f t="shared" si="38"/>
        <v>5972.6</v>
      </c>
    </row>
    <row r="287" spans="2:37" s="6" customFormat="1" ht="15.75" customHeight="1" x14ac:dyDescent="0.25">
      <c r="B287" s="36">
        <v>268</v>
      </c>
      <c r="C287" s="435"/>
      <c r="D287" s="313" t="s">
        <v>135</v>
      </c>
      <c r="E287" s="60">
        <v>71.400000000000006</v>
      </c>
      <c r="F287" s="59">
        <v>1</v>
      </c>
      <c r="G287" s="32">
        <f>'REPRO SEPTIEMBRE'!G235</f>
        <v>2213.4</v>
      </c>
      <c r="H287" s="59">
        <v>1</v>
      </c>
      <c r="I287" s="32">
        <f>'REPRO SEPTIEMBRE'!H235</f>
        <v>1999.2000000000003</v>
      </c>
      <c r="J287" s="59">
        <v>1</v>
      </c>
      <c r="K287" s="32">
        <f>'REPRO SEPTIEMBRE'!I235</f>
        <v>0</v>
      </c>
      <c r="L287" s="59">
        <v>1</v>
      </c>
      <c r="M287" s="38">
        <f>'REPRO SEPTIEMBRE'!J235</f>
        <v>0</v>
      </c>
      <c r="N287" s="59">
        <v>1</v>
      </c>
      <c r="O287" s="32">
        <f>'REPRO SEPTIEMBRE'!K235</f>
        <v>0</v>
      </c>
      <c r="P287" s="59">
        <v>1</v>
      </c>
      <c r="Q287" s="32">
        <f>'REPRO SEPTIEMBRE'!L235</f>
        <v>0</v>
      </c>
      <c r="R287" s="59">
        <v>1</v>
      </c>
      <c r="S287" s="32">
        <f>'REPRO SEPTIEMBRE'!M235</f>
        <v>0</v>
      </c>
      <c r="T287" s="59">
        <v>1</v>
      </c>
      <c r="U287" s="32">
        <f>'REPRO SEPTIEMBRE'!N235</f>
        <v>0</v>
      </c>
      <c r="V287" s="33">
        <v>0</v>
      </c>
      <c r="W287" s="32">
        <v>0</v>
      </c>
      <c r="X287" s="33">
        <v>0</v>
      </c>
      <c r="Y287" s="32">
        <v>0</v>
      </c>
      <c r="Z287" s="33">
        <v>0</v>
      </c>
      <c r="AA287" s="32">
        <v>0</v>
      </c>
      <c r="AB287" s="39">
        <v>0</v>
      </c>
      <c r="AC287" s="32">
        <v>0</v>
      </c>
      <c r="AD287" s="32">
        <v>0</v>
      </c>
      <c r="AE287" s="32">
        <v>0</v>
      </c>
      <c r="AF287" s="32">
        <f t="shared" ref="AF287:AF350" si="44">+AG287*12</f>
        <v>21120</v>
      </c>
      <c r="AG287" s="32">
        <f t="shared" ref="AG287:AG350" si="45">1760*T287</f>
        <v>1760</v>
      </c>
      <c r="AH287" s="32">
        <v>0</v>
      </c>
      <c r="AI287" s="32">
        <v>0</v>
      </c>
      <c r="AJ287" s="32">
        <v>0</v>
      </c>
      <c r="AK287" s="34">
        <f t="shared" ref="AK287:AK350" si="46">+G287+I287+K287+M287+O287+Q287+S287+U287+W287+Y287+AA287+AC287+AE287+AG287</f>
        <v>5972.6</v>
      </c>
    </row>
    <row r="288" spans="2:37" s="6" customFormat="1" ht="15.75" customHeight="1" x14ac:dyDescent="0.25">
      <c r="B288" s="30">
        <v>269</v>
      </c>
      <c r="C288" s="435"/>
      <c r="D288" s="313" t="s">
        <v>135</v>
      </c>
      <c r="E288" s="60">
        <v>71.400000000000006</v>
      </c>
      <c r="F288" s="59">
        <v>1</v>
      </c>
      <c r="G288" s="32">
        <f>'REPRO SEPTIEMBRE'!G236</f>
        <v>0</v>
      </c>
      <c r="H288" s="59">
        <v>1</v>
      </c>
      <c r="I288" s="32">
        <f>'REPRO SEPTIEMBRE'!H236</f>
        <v>0</v>
      </c>
      <c r="J288" s="59">
        <v>1</v>
      </c>
      <c r="K288" s="32">
        <f>'REPRO SEPTIEMBRE'!I236</f>
        <v>2213.4</v>
      </c>
      <c r="L288" s="59">
        <v>1</v>
      </c>
      <c r="M288" s="38">
        <f>'REPRO SEPTIEMBRE'!J236</f>
        <v>2142</v>
      </c>
      <c r="N288" s="59">
        <v>1</v>
      </c>
      <c r="O288" s="32">
        <f>'REPRO SEPTIEMBRE'!K236</f>
        <v>2213.4</v>
      </c>
      <c r="P288" s="59">
        <v>1</v>
      </c>
      <c r="Q288" s="32">
        <f>'REPRO SEPTIEMBRE'!L236</f>
        <v>2142</v>
      </c>
      <c r="R288" s="59">
        <v>1</v>
      </c>
      <c r="S288" s="32">
        <f>'REPRO SEPTIEMBRE'!M236</f>
        <v>2213.4</v>
      </c>
      <c r="T288" s="59">
        <v>1</v>
      </c>
      <c r="U288" s="32">
        <f>'REPRO SEPTIEMBRE'!N236</f>
        <v>0</v>
      </c>
      <c r="V288" s="33">
        <v>0</v>
      </c>
      <c r="W288" s="32">
        <v>0</v>
      </c>
      <c r="X288" s="33">
        <v>0</v>
      </c>
      <c r="Y288" s="32">
        <v>0</v>
      </c>
      <c r="Z288" s="33">
        <v>0</v>
      </c>
      <c r="AA288" s="32">
        <v>0</v>
      </c>
      <c r="AB288" s="39">
        <v>0</v>
      </c>
      <c r="AC288" s="32">
        <v>0</v>
      </c>
      <c r="AD288" s="32">
        <v>0</v>
      </c>
      <c r="AE288" s="32">
        <v>0</v>
      </c>
      <c r="AF288" s="32">
        <f t="shared" si="44"/>
        <v>21120</v>
      </c>
      <c r="AG288" s="32">
        <f t="shared" si="45"/>
        <v>1760</v>
      </c>
      <c r="AH288" s="32">
        <v>0</v>
      </c>
      <c r="AI288" s="32">
        <v>0</v>
      </c>
      <c r="AJ288" s="32">
        <v>0</v>
      </c>
      <c r="AK288" s="34">
        <f t="shared" si="46"/>
        <v>12684.199999999999</v>
      </c>
    </row>
    <row r="289" spans="2:37" s="6" customFormat="1" ht="15.75" customHeight="1" x14ac:dyDescent="0.25">
      <c r="B289" s="30">
        <v>270</v>
      </c>
      <c r="C289" s="435"/>
      <c r="D289" s="44" t="s">
        <v>48</v>
      </c>
      <c r="E289" s="45">
        <v>71.400000000000006</v>
      </c>
      <c r="F289" s="47">
        <v>1</v>
      </c>
      <c r="G289" s="32">
        <f>'REPRO SEPTIEMBRE'!G237</f>
        <v>2213.4</v>
      </c>
      <c r="H289" s="47">
        <v>1</v>
      </c>
      <c r="I289" s="32">
        <f>'REPRO SEPTIEMBRE'!H237</f>
        <v>1999.2000000000003</v>
      </c>
      <c r="J289" s="47">
        <v>1</v>
      </c>
      <c r="K289" s="32">
        <f>'REPRO SEPTIEMBRE'!I237</f>
        <v>2213.4</v>
      </c>
      <c r="L289" s="47">
        <v>1</v>
      </c>
      <c r="M289" s="38">
        <f>'REPRO SEPTIEMBRE'!J237</f>
        <v>2142</v>
      </c>
      <c r="N289" s="47">
        <v>1</v>
      </c>
      <c r="O289" s="32">
        <f>'REPRO SEPTIEMBRE'!K237</f>
        <v>2213.4</v>
      </c>
      <c r="P289" s="47">
        <v>1</v>
      </c>
      <c r="Q289" s="32">
        <f>'REPRO SEPTIEMBRE'!L237</f>
        <v>2142</v>
      </c>
      <c r="R289" s="47">
        <v>1</v>
      </c>
      <c r="S289" s="32">
        <f>'REPRO SEPTIEMBRE'!M237</f>
        <v>2213.4</v>
      </c>
      <c r="T289" s="47">
        <v>1</v>
      </c>
      <c r="U289" s="32">
        <f>'REPRO SEPTIEMBRE'!N237</f>
        <v>0</v>
      </c>
      <c r="V289" s="33">
        <v>0</v>
      </c>
      <c r="W289" s="32">
        <v>0</v>
      </c>
      <c r="X289" s="33">
        <v>0</v>
      </c>
      <c r="Y289" s="32">
        <v>0</v>
      </c>
      <c r="Z289" s="33">
        <v>0</v>
      </c>
      <c r="AA289" s="32">
        <v>0</v>
      </c>
      <c r="AB289" s="39">
        <v>0</v>
      </c>
      <c r="AC289" s="32">
        <v>0</v>
      </c>
      <c r="AD289" s="32">
        <v>0</v>
      </c>
      <c r="AE289" s="32">
        <v>0</v>
      </c>
      <c r="AF289" s="32">
        <f t="shared" si="44"/>
        <v>21120</v>
      </c>
      <c r="AG289" s="32">
        <f t="shared" si="45"/>
        <v>1760</v>
      </c>
      <c r="AH289" s="32">
        <v>0</v>
      </c>
      <c r="AI289" s="32">
        <v>0</v>
      </c>
      <c r="AJ289" s="32">
        <v>0</v>
      </c>
      <c r="AK289" s="34">
        <f t="shared" si="46"/>
        <v>16896.8</v>
      </c>
    </row>
    <row r="290" spans="2:37" s="6" customFormat="1" ht="15.75" customHeight="1" x14ac:dyDescent="0.25">
      <c r="B290" s="36">
        <v>271</v>
      </c>
      <c r="C290" s="435"/>
      <c r="D290" s="44" t="s">
        <v>52</v>
      </c>
      <c r="E290" s="45">
        <v>72.540000000000006</v>
      </c>
      <c r="F290" s="47">
        <v>4</v>
      </c>
      <c r="G290" s="32">
        <f>'REPRO SEPTIEMBRE'!G238</f>
        <v>8994.9600000000009</v>
      </c>
      <c r="H290" s="47">
        <v>4</v>
      </c>
      <c r="I290" s="32">
        <f>'REPRO SEPTIEMBRE'!H238</f>
        <v>8124.4800000000005</v>
      </c>
      <c r="J290" s="47">
        <v>4</v>
      </c>
      <c r="K290" s="32">
        <f>'REPRO SEPTIEMBRE'!I238</f>
        <v>8994.9600000000009</v>
      </c>
      <c r="L290" s="47">
        <v>4</v>
      </c>
      <c r="M290" s="38">
        <f>'REPRO SEPTIEMBRE'!J238</f>
        <v>8704.8000000000011</v>
      </c>
      <c r="N290" s="47">
        <v>4</v>
      </c>
      <c r="O290" s="32">
        <f>'REPRO SEPTIEMBRE'!K238</f>
        <v>8994.9600000000009</v>
      </c>
      <c r="P290" s="47">
        <v>4</v>
      </c>
      <c r="Q290" s="32">
        <f>'REPRO SEPTIEMBRE'!L238</f>
        <v>8704.8000000000011</v>
      </c>
      <c r="R290" s="47">
        <v>4</v>
      </c>
      <c r="S290" s="32">
        <f>'REPRO SEPTIEMBRE'!M238</f>
        <v>8994.9600000000009</v>
      </c>
      <c r="T290" s="47">
        <v>4</v>
      </c>
      <c r="U290" s="32">
        <f>'REPRO SEPTIEMBRE'!N238</f>
        <v>0</v>
      </c>
      <c r="V290" s="33">
        <v>0</v>
      </c>
      <c r="W290" s="32">
        <v>0</v>
      </c>
      <c r="X290" s="33">
        <v>0</v>
      </c>
      <c r="Y290" s="32">
        <v>0</v>
      </c>
      <c r="Z290" s="33">
        <v>0</v>
      </c>
      <c r="AA290" s="32">
        <v>0</v>
      </c>
      <c r="AB290" s="39">
        <v>0</v>
      </c>
      <c r="AC290" s="32">
        <v>0</v>
      </c>
      <c r="AD290" s="32">
        <v>0</v>
      </c>
      <c r="AE290" s="32">
        <v>0</v>
      </c>
      <c r="AF290" s="32">
        <f t="shared" si="44"/>
        <v>84480</v>
      </c>
      <c r="AG290" s="32">
        <f t="shared" si="45"/>
        <v>7040</v>
      </c>
      <c r="AH290" s="32">
        <v>0</v>
      </c>
      <c r="AI290" s="32">
        <v>0</v>
      </c>
      <c r="AJ290" s="32">
        <v>0</v>
      </c>
      <c r="AK290" s="34">
        <f t="shared" si="46"/>
        <v>68553.920000000013</v>
      </c>
    </row>
    <row r="291" spans="2:37" s="6" customFormat="1" ht="15.75" customHeight="1" x14ac:dyDescent="0.25">
      <c r="B291" s="36">
        <v>272</v>
      </c>
      <c r="C291" s="435"/>
      <c r="D291" s="44" t="s">
        <v>60</v>
      </c>
      <c r="E291" s="45">
        <v>73.59</v>
      </c>
      <c r="F291" s="47">
        <v>1</v>
      </c>
      <c r="G291" s="32">
        <f>'REPRO SEPTIEMBRE'!G239</f>
        <v>2281.29</v>
      </c>
      <c r="H291" s="47">
        <v>1</v>
      </c>
      <c r="I291" s="32">
        <f>'REPRO SEPTIEMBRE'!H239</f>
        <v>2060.52</v>
      </c>
      <c r="J291" s="47">
        <v>1</v>
      </c>
      <c r="K291" s="32">
        <f>'REPRO SEPTIEMBRE'!I239</f>
        <v>2281.29</v>
      </c>
      <c r="L291" s="47">
        <v>1</v>
      </c>
      <c r="M291" s="38">
        <f>'REPRO SEPTIEMBRE'!J239</f>
        <v>2207.7000000000003</v>
      </c>
      <c r="N291" s="47">
        <v>1</v>
      </c>
      <c r="O291" s="32">
        <f>'REPRO SEPTIEMBRE'!K239</f>
        <v>2281.29</v>
      </c>
      <c r="P291" s="47">
        <v>1</v>
      </c>
      <c r="Q291" s="32">
        <f>'REPRO SEPTIEMBRE'!L239</f>
        <v>2207.7000000000003</v>
      </c>
      <c r="R291" s="47">
        <v>1</v>
      </c>
      <c r="S291" s="32">
        <f>'REPRO SEPTIEMBRE'!M239</f>
        <v>2281.29</v>
      </c>
      <c r="T291" s="47">
        <v>1</v>
      </c>
      <c r="U291" s="32">
        <f>'REPRO SEPTIEMBRE'!N239</f>
        <v>0</v>
      </c>
      <c r="V291" s="33">
        <v>0</v>
      </c>
      <c r="W291" s="32">
        <v>0</v>
      </c>
      <c r="X291" s="33">
        <v>0</v>
      </c>
      <c r="Y291" s="32">
        <v>0</v>
      </c>
      <c r="Z291" s="33">
        <v>0</v>
      </c>
      <c r="AA291" s="32">
        <v>0</v>
      </c>
      <c r="AB291" s="39">
        <v>0</v>
      </c>
      <c r="AC291" s="32">
        <v>0</v>
      </c>
      <c r="AD291" s="32">
        <v>0</v>
      </c>
      <c r="AE291" s="32">
        <v>0</v>
      </c>
      <c r="AF291" s="32">
        <f t="shared" si="44"/>
        <v>21120</v>
      </c>
      <c r="AG291" s="32">
        <f t="shared" si="45"/>
        <v>1760</v>
      </c>
      <c r="AH291" s="32">
        <v>0</v>
      </c>
      <c r="AI291" s="32">
        <v>0</v>
      </c>
      <c r="AJ291" s="32">
        <v>0</v>
      </c>
      <c r="AK291" s="34">
        <f t="shared" si="46"/>
        <v>17361.080000000002</v>
      </c>
    </row>
    <row r="292" spans="2:37" s="6" customFormat="1" ht="15.75" customHeight="1" x14ac:dyDescent="0.25">
      <c r="B292" s="30">
        <v>273</v>
      </c>
      <c r="C292" s="435"/>
      <c r="D292" s="44" t="s">
        <v>61</v>
      </c>
      <c r="E292" s="45">
        <v>77.59</v>
      </c>
      <c r="F292" s="47">
        <v>2</v>
      </c>
      <c r="G292" s="32">
        <f>'REPRO SEPTIEMBRE'!G240</f>
        <v>4810.58</v>
      </c>
      <c r="H292" s="47">
        <v>2</v>
      </c>
      <c r="I292" s="32">
        <f>'REPRO SEPTIEMBRE'!H240</f>
        <v>4345.04</v>
      </c>
      <c r="J292" s="47">
        <v>2</v>
      </c>
      <c r="K292" s="32">
        <f>'REPRO SEPTIEMBRE'!I240</f>
        <v>4810.58</v>
      </c>
      <c r="L292" s="47">
        <v>2</v>
      </c>
      <c r="M292" s="38">
        <f>'REPRO SEPTIEMBRE'!J240</f>
        <v>4655.4000000000005</v>
      </c>
      <c r="N292" s="47">
        <v>2</v>
      </c>
      <c r="O292" s="32">
        <f>'REPRO SEPTIEMBRE'!K240</f>
        <v>4810.58</v>
      </c>
      <c r="P292" s="47">
        <v>2</v>
      </c>
      <c r="Q292" s="32">
        <f>'REPRO SEPTIEMBRE'!L240</f>
        <v>4655.4000000000005</v>
      </c>
      <c r="R292" s="47">
        <v>2</v>
      </c>
      <c r="S292" s="32">
        <f>'REPRO SEPTIEMBRE'!M240</f>
        <v>4810.58</v>
      </c>
      <c r="T292" s="47">
        <v>2</v>
      </c>
      <c r="U292" s="32">
        <f>'REPRO SEPTIEMBRE'!N240</f>
        <v>0</v>
      </c>
      <c r="V292" s="33">
        <v>0</v>
      </c>
      <c r="W292" s="32">
        <v>0</v>
      </c>
      <c r="X292" s="33">
        <v>0</v>
      </c>
      <c r="Y292" s="32">
        <v>0</v>
      </c>
      <c r="Z292" s="33">
        <v>0</v>
      </c>
      <c r="AA292" s="32">
        <v>0</v>
      </c>
      <c r="AB292" s="39">
        <v>0</v>
      </c>
      <c r="AC292" s="32">
        <v>0</v>
      </c>
      <c r="AD292" s="32">
        <v>0</v>
      </c>
      <c r="AE292" s="32">
        <v>0</v>
      </c>
      <c r="AF292" s="32">
        <f t="shared" si="44"/>
        <v>42240</v>
      </c>
      <c r="AG292" s="32">
        <f t="shared" si="45"/>
        <v>3520</v>
      </c>
      <c r="AH292" s="32">
        <v>0</v>
      </c>
      <c r="AI292" s="32">
        <v>0</v>
      </c>
      <c r="AJ292" s="32">
        <v>0</v>
      </c>
      <c r="AK292" s="34">
        <f t="shared" si="46"/>
        <v>36418.160000000003</v>
      </c>
    </row>
    <row r="293" spans="2:37" s="6" customFormat="1" ht="15.75" customHeight="1" x14ac:dyDescent="0.25">
      <c r="B293" s="30">
        <v>274</v>
      </c>
      <c r="C293" s="435"/>
      <c r="D293" s="44" t="s">
        <v>38</v>
      </c>
      <c r="E293" s="45">
        <v>71.400000000000006</v>
      </c>
      <c r="F293" s="47">
        <v>14</v>
      </c>
      <c r="G293" s="32">
        <f>'REPRO SEPTIEMBRE'!G241</f>
        <v>30987.600000000006</v>
      </c>
      <c r="H293" s="47">
        <v>14</v>
      </c>
      <c r="I293" s="32">
        <f>'REPRO SEPTIEMBRE'!H241</f>
        <v>27988.800000000003</v>
      </c>
      <c r="J293" s="47">
        <v>14</v>
      </c>
      <c r="K293" s="32">
        <f>'REPRO SEPTIEMBRE'!I241</f>
        <v>30987.600000000006</v>
      </c>
      <c r="L293" s="47">
        <v>14</v>
      </c>
      <c r="M293" s="38">
        <f>'REPRO SEPTIEMBRE'!J241</f>
        <v>29988.000000000004</v>
      </c>
      <c r="N293" s="47">
        <v>14</v>
      </c>
      <c r="O293" s="32">
        <f>'REPRO SEPTIEMBRE'!K241</f>
        <v>30987.600000000006</v>
      </c>
      <c r="P293" s="47">
        <v>14</v>
      </c>
      <c r="Q293" s="32">
        <f>'REPRO SEPTIEMBRE'!L241</f>
        <v>29988.000000000004</v>
      </c>
      <c r="R293" s="47">
        <v>14</v>
      </c>
      <c r="S293" s="32">
        <f>'REPRO SEPTIEMBRE'!M241</f>
        <v>30987.600000000006</v>
      </c>
      <c r="T293" s="47">
        <v>14</v>
      </c>
      <c r="U293" s="32">
        <f>'REPRO SEPTIEMBRE'!N241</f>
        <v>0</v>
      </c>
      <c r="V293" s="33">
        <v>0</v>
      </c>
      <c r="W293" s="32">
        <v>0</v>
      </c>
      <c r="X293" s="33">
        <v>0</v>
      </c>
      <c r="Y293" s="32">
        <v>0</v>
      </c>
      <c r="Z293" s="33">
        <v>0</v>
      </c>
      <c r="AA293" s="32">
        <v>0</v>
      </c>
      <c r="AB293" s="39">
        <v>0</v>
      </c>
      <c r="AC293" s="32">
        <v>0</v>
      </c>
      <c r="AD293" s="32">
        <v>0</v>
      </c>
      <c r="AE293" s="32">
        <v>0</v>
      </c>
      <c r="AF293" s="32">
        <f t="shared" si="44"/>
        <v>295680</v>
      </c>
      <c r="AG293" s="32">
        <f t="shared" si="45"/>
        <v>24640</v>
      </c>
      <c r="AH293" s="32">
        <v>0</v>
      </c>
      <c r="AI293" s="32">
        <v>0</v>
      </c>
      <c r="AJ293" s="32">
        <v>0</v>
      </c>
      <c r="AK293" s="34">
        <f t="shared" si="46"/>
        <v>236555.20000000004</v>
      </c>
    </row>
    <row r="294" spans="2:37" s="6" customFormat="1" ht="15.75" customHeight="1" x14ac:dyDescent="0.25">
      <c r="B294" s="36">
        <v>275</v>
      </c>
      <c r="C294" s="435"/>
      <c r="D294" s="282" t="s">
        <v>38</v>
      </c>
      <c r="E294" s="283">
        <v>71.400000000000006</v>
      </c>
      <c r="F294" s="50">
        <v>1</v>
      </c>
      <c r="G294" s="32">
        <f>'REPRO SEPTIEMBRE'!G242</f>
        <v>2213.4</v>
      </c>
      <c r="H294" s="50">
        <v>1</v>
      </c>
      <c r="I294" s="32">
        <f>'REPRO SEPTIEMBRE'!H242</f>
        <v>1999.2000000000003</v>
      </c>
      <c r="J294" s="50">
        <v>1</v>
      </c>
      <c r="K294" s="32">
        <f>'REPRO SEPTIEMBRE'!I242</f>
        <v>499.80000000000007</v>
      </c>
      <c r="L294" s="50">
        <v>1</v>
      </c>
      <c r="M294" s="38">
        <f>'REPRO SEPTIEMBRE'!J242</f>
        <v>0</v>
      </c>
      <c r="N294" s="50">
        <v>1</v>
      </c>
      <c r="O294" s="32">
        <f>'REPRO SEPTIEMBRE'!K242</f>
        <v>0</v>
      </c>
      <c r="P294" s="50">
        <v>1</v>
      </c>
      <c r="Q294" s="32">
        <f>'REPRO SEPTIEMBRE'!L242</f>
        <v>0</v>
      </c>
      <c r="R294" s="50">
        <v>1</v>
      </c>
      <c r="S294" s="32">
        <f>'REPRO SEPTIEMBRE'!M242</f>
        <v>2213.4</v>
      </c>
      <c r="T294" s="50">
        <v>1</v>
      </c>
      <c r="U294" s="32">
        <f>'REPRO SEPTIEMBRE'!N242</f>
        <v>0</v>
      </c>
      <c r="V294" s="33">
        <v>0</v>
      </c>
      <c r="W294" s="32">
        <v>0</v>
      </c>
      <c r="X294" s="33">
        <v>0</v>
      </c>
      <c r="Y294" s="32">
        <v>0</v>
      </c>
      <c r="Z294" s="33">
        <v>0</v>
      </c>
      <c r="AA294" s="32">
        <v>0</v>
      </c>
      <c r="AB294" s="39">
        <v>0</v>
      </c>
      <c r="AC294" s="32">
        <v>0</v>
      </c>
      <c r="AD294" s="32">
        <v>0</v>
      </c>
      <c r="AE294" s="32">
        <v>0</v>
      </c>
      <c r="AF294" s="32">
        <f t="shared" si="44"/>
        <v>21120</v>
      </c>
      <c r="AG294" s="32">
        <f t="shared" si="45"/>
        <v>1760</v>
      </c>
      <c r="AH294" s="32">
        <v>0</v>
      </c>
      <c r="AI294" s="32">
        <v>0</v>
      </c>
      <c r="AJ294" s="32">
        <v>0</v>
      </c>
      <c r="AK294" s="34">
        <f t="shared" si="46"/>
        <v>8685.8000000000011</v>
      </c>
    </row>
    <row r="295" spans="2:37" s="6" customFormat="1" ht="15.75" customHeight="1" x14ac:dyDescent="0.25">
      <c r="B295" s="36">
        <v>276</v>
      </c>
      <c r="C295" s="435"/>
      <c r="D295" s="44" t="s">
        <v>38</v>
      </c>
      <c r="E295" s="45">
        <v>71.400000000000006</v>
      </c>
      <c r="F295" s="47">
        <v>1</v>
      </c>
      <c r="G295" s="32">
        <f>'REPRO SEPTIEMBRE'!G243</f>
        <v>2213.4</v>
      </c>
      <c r="H295" s="47">
        <v>1</v>
      </c>
      <c r="I295" s="32">
        <f>'REPRO SEPTIEMBRE'!H243</f>
        <v>1999.2000000000003</v>
      </c>
      <c r="J295" s="47">
        <v>1</v>
      </c>
      <c r="K295" s="32">
        <f>'REPRO SEPTIEMBRE'!I243</f>
        <v>0</v>
      </c>
      <c r="L295" s="47">
        <v>1</v>
      </c>
      <c r="M295" s="38">
        <f>'REPRO SEPTIEMBRE'!J243</f>
        <v>0</v>
      </c>
      <c r="N295" s="47">
        <v>1</v>
      </c>
      <c r="O295" s="32">
        <f>'REPRO SEPTIEMBRE'!K243</f>
        <v>0</v>
      </c>
      <c r="P295" s="47">
        <v>1</v>
      </c>
      <c r="Q295" s="32">
        <f>'REPRO SEPTIEMBRE'!L243</f>
        <v>0</v>
      </c>
      <c r="R295" s="47">
        <v>1</v>
      </c>
      <c r="S295" s="32">
        <f>'REPRO SEPTIEMBRE'!M243</f>
        <v>0</v>
      </c>
      <c r="T295" s="47">
        <v>1</v>
      </c>
      <c r="U295" s="32">
        <f>'REPRO SEPTIEMBRE'!N243</f>
        <v>0</v>
      </c>
      <c r="V295" s="33">
        <v>0</v>
      </c>
      <c r="W295" s="32">
        <v>0</v>
      </c>
      <c r="X295" s="33">
        <v>0</v>
      </c>
      <c r="Y295" s="32">
        <v>0</v>
      </c>
      <c r="Z295" s="33">
        <v>0</v>
      </c>
      <c r="AA295" s="32">
        <v>0</v>
      </c>
      <c r="AB295" s="39">
        <v>0</v>
      </c>
      <c r="AC295" s="32">
        <v>0</v>
      </c>
      <c r="AD295" s="32">
        <v>0</v>
      </c>
      <c r="AE295" s="32">
        <v>0</v>
      </c>
      <c r="AF295" s="32">
        <f t="shared" si="44"/>
        <v>21120</v>
      </c>
      <c r="AG295" s="32">
        <f t="shared" si="45"/>
        <v>1760</v>
      </c>
      <c r="AH295" s="32">
        <v>0</v>
      </c>
      <c r="AI295" s="32">
        <v>0</v>
      </c>
      <c r="AJ295" s="32">
        <v>0</v>
      </c>
      <c r="AK295" s="34">
        <f t="shared" si="46"/>
        <v>5972.6</v>
      </c>
    </row>
    <row r="296" spans="2:37" s="6" customFormat="1" ht="15.75" customHeight="1" x14ac:dyDescent="0.25">
      <c r="B296" s="30">
        <v>277</v>
      </c>
      <c r="C296" s="435"/>
      <c r="D296" s="44" t="s">
        <v>38</v>
      </c>
      <c r="E296" s="45">
        <v>71.400000000000006</v>
      </c>
      <c r="F296" s="47">
        <v>1</v>
      </c>
      <c r="G296" s="32">
        <f>'REPRO SEPTIEMBRE'!G244</f>
        <v>0</v>
      </c>
      <c r="H296" s="47">
        <v>1</v>
      </c>
      <c r="I296" s="32">
        <f>'REPRO SEPTIEMBRE'!H244</f>
        <v>0</v>
      </c>
      <c r="J296" s="47">
        <v>1</v>
      </c>
      <c r="K296" s="32">
        <f>'REPRO SEPTIEMBRE'!I244</f>
        <v>2213.4</v>
      </c>
      <c r="L296" s="47">
        <v>1</v>
      </c>
      <c r="M296" s="38">
        <f>'REPRO SEPTIEMBRE'!J244</f>
        <v>2142</v>
      </c>
      <c r="N296" s="47">
        <v>1</v>
      </c>
      <c r="O296" s="32">
        <f>'REPRO SEPTIEMBRE'!K244</f>
        <v>2213.4</v>
      </c>
      <c r="P296" s="47">
        <v>1</v>
      </c>
      <c r="Q296" s="32">
        <f>'REPRO SEPTIEMBRE'!L244</f>
        <v>2142</v>
      </c>
      <c r="R296" s="47">
        <v>1</v>
      </c>
      <c r="S296" s="32">
        <f>'REPRO SEPTIEMBRE'!M244</f>
        <v>2213.4</v>
      </c>
      <c r="T296" s="47">
        <v>1</v>
      </c>
      <c r="U296" s="32">
        <f>'REPRO SEPTIEMBRE'!N244</f>
        <v>0</v>
      </c>
      <c r="V296" s="33">
        <v>0</v>
      </c>
      <c r="W296" s="32">
        <v>0</v>
      </c>
      <c r="X296" s="33">
        <v>0</v>
      </c>
      <c r="Y296" s="32">
        <v>0</v>
      </c>
      <c r="Z296" s="33">
        <v>0</v>
      </c>
      <c r="AA296" s="32">
        <v>0</v>
      </c>
      <c r="AB296" s="39">
        <v>0</v>
      </c>
      <c r="AC296" s="32">
        <v>0</v>
      </c>
      <c r="AD296" s="32">
        <v>0</v>
      </c>
      <c r="AE296" s="32">
        <v>0</v>
      </c>
      <c r="AF296" s="32">
        <f t="shared" si="44"/>
        <v>21120</v>
      </c>
      <c r="AG296" s="32">
        <f t="shared" si="45"/>
        <v>1760</v>
      </c>
      <c r="AH296" s="32">
        <v>0</v>
      </c>
      <c r="AI296" s="32">
        <v>0</v>
      </c>
      <c r="AJ296" s="32">
        <v>0</v>
      </c>
      <c r="AK296" s="34">
        <f t="shared" si="46"/>
        <v>12684.199999999999</v>
      </c>
    </row>
    <row r="297" spans="2:37" s="6" customFormat="1" ht="15.75" customHeight="1" x14ac:dyDescent="0.25">
      <c r="B297" s="30">
        <v>278</v>
      </c>
      <c r="C297" s="435"/>
      <c r="D297" s="44" t="s">
        <v>62</v>
      </c>
      <c r="E297" s="45">
        <v>75.64</v>
      </c>
      <c r="F297" s="47">
        <v>4</v>
      </c>
      <c r="G297" s="32">
        <f>'REPRO SEPTIEMBRE'!G245</f>
        <v>9379.36</v>
      </c>
      <c r="H297" s="47">
        <v>4</v>
      </c>
      <c r="I297" s="32">
        <f>'REPRO SEPTIEMBRE'!H245</f>
        <v>8471.68</v>
      </c>
      <c r="J297" s="47">
        <v>4</v>
      </c>
      <c r="K297" s="32">
        <f>'REPRO SEPTIEMBRE'!I245</f>
        <v>9379.36</v>
      </c>
      <c r="L297" s="47">
        <v>4</v>
      </c>
      <c r="M297" s="38">
        <f>'REPRO SEPTIEMBRE'!J245</f>
        <v>9076.7999999999993</v>
      </c>
      <c r="N297" s="47">
        <v>4</v>
      </c>
      <c r="O297" s="32">
        <f>'REPRO SEPTIEMBRE'!K245</f>
        <v>9379.36</v>
      </c>
      <c r="P297" s="47">
        <v>4</v>
      </c>
      <c r="Q297" s="32">
        <f>'REPRO SEPTIEMBRE'!L245</f>
        <v>9076.7999999999993</v>
      </c>
      <c r="R297" s="47">
        <v>4</v>
      </c>
      <c r="S297" s="32">
        <f>'REPRO SEPTIEMBRE'!M245</f>
        <v>9379.36</v>
      </c>
      <c r="T297" s="47">
        <v>4</v>
      </c>
      <c r="U297" s="32">
        <f>'REPRO SEPTIEMBRE'!N245</f>
        <v>0</v>
      </c>
      <c r="V297" s="33">
        <v>0</v>
      </c>
      <c r="W297" s="32">
        <v>0</v>
      </c>
      <c r="X297" s="33">
        <v>0</v>
      </c>
      <c r="Y297" s="32">
        <v>0</v>
      </c>
      <c r="Z297" s="33">
        <v>0</v>
      </c>
      <c r="AA297" s="32">
        <v>0</v>
      </c>
      <c r="AB297" s="39">
        <v>0</v>
      </c>
      <c r="AC297" s="32">
        <v>0</v>
      </c>
      <c r="AD297" s="32">
        <v>0</v>
      </c>
      <c r="AE297" s="32">
        <v>0</v>
      </c>
      <c r="AF297" s="32">
        <f t="shared" si="44"/>
        <v>84480</v>
      </c>
      <c r="AG297" s="32">
        <f t="shared" si="45"/>
        <v>7040</v>
      </c>
      <c r="AH297" s="32">
        <v>0</v>
      </c>
      <c r="AI297" s="32">
        <v>0</v>
      </c>
      <c r="AJ297" s="32">
        <v>0</v>
      </c>
      <c r="AK297" s="34">
        <f t="shared" si="46"/>
        <v>71182.720000000001</v>
      </c>
    </row>
    <row r="298" spans="2:37" s="6" customFormat="1" ht="15.75" customHeight="1" x14ac:dyDescent="0.25">
      <c r="B298" s="36">
        <v>279</v>
      </c>
      <c r="C298" s="435"/>
      <c r="D298" s="44" t="s">
        <v>64</v>
      </c>
      <c r="E298" s="45">
        <v>71.400000000000006</v>
      </c>
      <c r="F298" s="47">
        <v>2</v>
      </c>
      <c r="G298" s="32">
        <f>'REPRO SEPTIEMBRE'!G246</f>
        <v>4426.8</v>
      </c>
      <c r="H298" s="47">
        <v>2</v>
      </c>
      <c r="I298" s="32">
        <f>'REPRO SEPTIEMBRE'!H246</f>
        <v>3998.4000000000005</v>
      </c>
      <c r="J298" s="47">
        <v>2</v>
      </c>
      <c r="K298" s="32">
        <f>'REPRO SEPTIEMBRE'!I246</f>
        <v>4426.8</v>
      </c>
      <c r="L298" s="47">
        <v>2</v>
      </c>
      <c r="M298" s="38">
        <f>'REPRO SEPTIEMBRE'!J246</f>
        <v>4284</v>
      </c>
      <c r="N298" s="47">
        <v>2</v>
      </c>
      <c r="O298" s="32">
        <f>'REPRO SEPTIEMBRE'!K246</f>
        <v>4426.8</v>
      </c>
      <c r="P298" s="47">
        <v>2</v>
      </c>
      <c r="Q298" s="32">
        <f>'REPRO SEPTIEMBRE'!L246</f>
        <v>4284</v>
      </c>
      <c r="R298" s="47">
        <v>2</v>
      </c>
      <c r="S298" s="32">
        <f>'REPRO SEPTIEMBRE'!M246</f>
        <v>4426.8</v>
      </c>
      <c r="T298" s="47">
        <v>2</v>
      </c>
      <c r="U298" s="32">
        <f>'REPRO SEPTIEMBRE'!N246</f>
        <v>0</v>
      </c>
      <c r="V298" s="33">
        <v>0</v>
      </c>
      <c r="W298" s="32">
        <v>0</v>
      </c>
      <c r="X298" s="33">
        <v>0</v>
      </c>
      <c r="Y298" s="32">
        <v>0</v>
      </c>
      <c r="Z298" s="33">
        <v>0</v>
      </c>
      <c r="AA298" s="32">
        <v>0</v>
      </c>
      <c r="AB298" s="39">
        <v>0</v>
      </c>
      <c r="AC298" s="32">
        <v>0</v>
      </c>
      <c r="AD298" s="32">
        <v>0</v>
      </c>
      <c r="AE298" s="32">
        <v>0</v>
      </c>
      <c r="AF298" s="32">
        <f t="shared" si="44"/>
        <v>42240</v>
      </c>
      <c r="AG298" s="32">
        <f t="shared" si="45"/>
        <v>3520</v>
      </c>
      <c r="AH298" s="32">
        <v>0</v>
      </c>
      <c r="AI298" s="32">
        <v>0</v>
      </c>
      <c r="AJ298" s="32">
        <v>0</v>
      </c>
      <c r="AK298" s="34">
        <f t="shared" si="46"/>
        <v>33793.599999999999</v>
      </c>
    </row>
    <row r="299" spans="2:37" s="6" customFormat="1" ht="15.75" customHeight="1" x14ac:dyDescent="0.25">
      <c r="B299" s="36">
        <v>280</v>
      </c>
      <c r="C299" s="435"/>
      <c r="D299" s="44" t="s">
        <v>39</v>
      </c>
      <c r="E299" s="45">
        <v>78.25</v>
      </c>
      <c r="F299" s="47">
        <v>2</v>
      </c>
      <c r="G299" s="32">
        <f>'REPRO SEPTIEMBRE'!G247</f>
        <v>4851.5</v>
      </c>
      <c r="H299" s="47">
        <v>2</v>
      </c>
      <c r="I299" s="32">
        <f>'REPRO SEPTIEMBRE'!H247</f>
        <v>4382</v>
      </c>
      <c r="J299" s="47">
        <v>2</v>
      </c>
      <c r="K299" s="32">
        <f>'REPRO SEPTIEMBRE'!I247</f>
        <v>4851.5</v>
      </c>
      <c r="L299" s="47">
        <v>2</v>
      </c>
      <c r="M299" s="38">
        <f>'REPRO SEPTIEMBRE'!J247</f>
        <v>4695</v>
      </c>
      <c r="N299" s="47">
        <v>2</v>
      </c>
      <c r="O299" s="32">
        <f>'REPRO SEPTIEMBRE'!K247</f>
        <v>4851.5</v>
      </c>
      <c r="P299" s="47">
        <v>2</v>
      </c>
      <c r="Q299" s="32">
        <f>'REPRO SEPTIEMBRE'!L247</f>
        <v>4695</v>
      </c>
      <c r="R299" s="47">
        <v>2</v>
      </c>
      <c r="S299" s="32">
        <f>'REPRO SEPTIEMBRE'!M247</f>
        <v>4851.5</v>
      </c>
      <c r="T299" s="47">
        <v>2</v>
      </c>
      <c r="U299" s="32">
        <f>'REPRO SEPTIEMBRE'!N247</f>
        <v>0</v>
      </c>
      <c r="V299" s="33">
        <v>0</v>
      </c>
      <c r="W299" s="32">
        <v>0</v>
      </c>
      <c r="X299" s="33">
        <v>0</v>
      </c>
      <c r="Y299" s="32">
        <v>0</v>
      </c>
      <c r="Z299" s="33">
        <v>0</v>
      </c>
      <c r="AA299" s="32">
        <v>0</v>
      </c>
      <c r="AB299" s="39">
        <v>0</v>
      </c>
      <c r="AC299" s="32">
        <v>0</v>
      </c>
      <c r="AD299" s="32">
        <v>0</v>
      </c>
      <c r="AE299" s="32">
        <v>0</v>
      </c>
      <c r="AF299" s="32">
        <f t="shared" si="44"/>
        <v>42240</v>
      </c>
      <c r="AG299" s="32">
        <f t="shared" si="45"/>
        <v>3520</v>
      </c>
      <c r="AH299" s="32">
        <v>0</v>
      </c>
      <c r="AI299" s="32">
        <v>0</v>
      </c>
      <c r="AJ299" s="32">
        <v>0</v>
      </c>
      <c r="AK299" s="34">
        <f t="shared" si="46"/>
        <v>36698</v>
      </c>
    </row>
    <row r="300" spans="2:37" s="6" customFormat="1" ht="15.75" customHeight="1" x14ac:dyDescent="0.25">
      <c r="B300" s="30">
        <v>281</v>
      </c>
      <c r="C300" s="435"/>
      <c r="D300" s="44" t="s">
        <v>54</v>
      </c>
      <c r="E300" s="45">
        <v>71.400000000000006</v>
      </c>
      <c r="F300" s="47">
        <v>8</v>
      </c>
      <c r="G300" s="32">
        <f>'REPRO SEPTIEMBRE'!G248</f>
        <v>17707.2</v>
      </c>
      <c r="H300" s="47">
        <v>8</v>
      </c>
      <c r="I300" s="32">
        <f>'REPRO SEPTIEMBRE'!H248</f>
        <v>15993.600000000002</v>
      </c>
      <c r="J300" s="47">
        <v>8</v>
      </c>
      <c r="K300" s="32">
        <f>'REPRO SEPTIEMBRE'!I248</f>
        <v>17707.2</v>
      </c>
      <c r="L300" s="47">
        <v>8</v>
      </c>
      <c r="M300" s="38">
        <f>'REPRO SEPTIEMBRE'!J248</f>
        <v>17136</v>
      </c>
      <c r="N300" s="47">
        <v>8</v>
      </c>
      <c r="O300" s="32">
        <f>'REPRO SEPTIEMBRE'!K248</f>
        <v>17707.2</v>
      </c>
      <c r="P300" s="47">
        <v>8</v>
      </c>
      <c r="Q300" s="32">
        <f>'REPRO SEPTIEMBRE'!L248</f>
        <v>17136</v>
      </c>
      <c r="R300" s="47">
        <v>8</v>
      </c>
      <c r="S300" s="32">
        <f>'REPRO SEPTIEMBRE'!M248</f>
        <v>17707.2</v>
      </c>
      <c r="T300" s="47">
        <v>8</v>
      </c>
      <c r="U300" s="32">
        <f>'REPRO SEPTIEMBRE'!N248</f>
        <v>0</v>
      </c>
      <c r="V300" s="33">
        <v>0</v>
      </c>
      <c r="W300" s="32">
        <v>0</v>
      </c>
      <c r="X300" s="33">
        <v>0</v>
      </c>
      <c r="Y300" s="32">
        <v>0</v>
      </c>
      <c r="Z300" s="33">
        <v>0</v>
      </c>
      <c r="AA300" s="32">
        <v>0</v>
      </c>
      <c r="AB300" s="39">
        <v>0</v>
      </c>
      <c r="AC300" s="32">
        <v>0</v>
      </c>
      <c r="AD300" s="32">
        <v>0</v>
      </c>
      <c r="AE300" s="32">
        <v>0</v>
      </c>
      <c r="AF300" s="32">
        <f t="shared" si="44"/>
        <v>168960</v>
      </c>
      <c r="AG300" s="32">
        <f t="shared" si="45"/>
        <v>14080</v>
      </c>
      <c r="AH300" s="32">
        <v>0</v>
      </c>
      <c r="AI300" s="32">
        <v>0</v>
      </c>
      <c r="AJ300" s="32">
        <v>0</v>
      </c>
      <c r="AK300" s="34">
        <f t="shared" si="46"/>
        <v>135174.39999999999</v>
      </c>
    </row>
    <row r="301" spans="2:37" s="6" customFormat="1" ht="15.75" customHeight="1" x14ac:dyDescent="0.25">
      <c r="B301" s="30">
        <v>282</v>
      </c>
      <c r="C301" s="435"/>
      <c r="D301" s="44" t="s">
        <v>55</v>
      </c>
      <c r="E301" s="45">
        <v>72.540000000000006</v>
      </c>
      <c r="F301" s="47">
        <v>3</v>
      </c>
      <c r="G301" s="32">
        <f>'REPRO SEPTIEMBRE'!G249</f>
        <v>6746.22</v>
      </c>
      <c r="H301" s="47">
        <v>3</v>
      </c>
      <c r="I301" s="32">
        <f>'REPRO SEPTIEMBRE'!H249</f>
        <v>6093.3600000000006</v>
      </c>
      <c r="J301" s="47">
        <v>3</v>
      </c>
      <c r="K301" s="32">
        <f>'REPRO SEPTIEMBRE'!I249</f>
        <v>6746.22</v>
      </c>
      <c r="L301" s="47">
        <v>3</v>
      </c>
      <c r="M301" s="38">
        <f>'REPRO SEPTIEMBRE'!J249</f>
        <v>6528.6</v>
      </c>
      <c r="N301" s="47">
        <v>3</v>
      </c>
      <c r="O301" s="32">
        <f>'REPRO SEPTIEMBRE'!K249</f>
        <v>6746.22</v>
      </c>
      <c r="P301" s="47">
        <v>3</v>
      </c>
      <c r="Q301" s="32">
        <f>'REPRO SEPTIEMBRE'!L249</f>
        <v>6528.6</v>
      </c>
      <c r="R301" s="47">
        <v>3</v>
      </c>
      <c r="S301" s="32">
        <f>'REPRO SEPTIEMBRE'!M249</f>
        <v>6746.22</v>
      </c>
      <c r="T301" s="47">
        <v>3</v>
      </c>
      <c r="U301" s="32">
        <f>'REPRO SEPTIEMBRE'!N249</f>
        <v>0</v>
      </c>
      <c r="V301" s="33">
        <v>0</v>
      </c>
      <c r="W301" s="32">
        <v>0</v>
      </c>
      <c r="X301" s="33">
        <v>0</v>
      </c>
      <c r="Y301" s="32">
        <v>0</v>
      </c>
      <c r="Z301" s="33">
        <v>0</v>
      </c>
      <c r="AA301" s="32">
        <v>0</v>
      </c>
      <c r="AB301" s="39">
        <v>0</v>
      </c>
      <c r="AC301" s="32">
        <v>0</v>
      </c>
      <c r="AD301" s="32">
        <v>0</v>
      </c>
      <c r="AE301" s="32">
        <v>0</v>
      </c>
      <c r="AF301" s="32">
        <f t="shared" si="44"/>
        <v>63360</v>
      </c>
      <c r="AG301" s="32">
        <f t="shared" si="45"/>
        <v>5280</v>
      </c>
      <c r="AH301" s="32">
        <v>0</v>
      </c>
      <c r="AI301" s="32">
        <v>0</v>
      </c>
      <c r="AJ301" s="32">
        <v>0</v>
      </c>
      <c r="AK301" s="34">
        <f t="shared" si="46"/>
        <v>51415.44</v>
      </c>
    </row>
    <row r="302" spans="2:37" s="6" customFormat="1" ht="15.75" customHeight="1" x14ac:dyDescent="0.25">
      <c r="B302" s="36">
        <v>283</v>
      </c>
      <c r="C302" s="435"/>
      <c r="D302" s="314" t="s">
        <v>42</v>
      </c>
      <c r="E302" s="45">
        <v>75.64</v>
      </c>
      <c r="F302" s="47">
        <v>1</v>
      </c>
      <c r="G302" s="32">
        <f>'REPRO SEPTIEMBRE'!G250</f>
        <v>2344.84</v>
      </c>
      <c r="H302" s="47">
        <v>1</v>
      </c>
      <c r="I302" s="32">
        <f>'REPRO SEPTIEMBRE'!H250</f>
        <v>2117.92</v>
      </c>
      <c r="J302" s="47">
        <v>1</v>
      </c>
      <c r="K302" s="32">
        <f>'REPRO SEPTIEMBRE'!I250</f>
        <v>2344.84</v>
      </c>
      <c r="L302" s="47">
        <v>1</v>
      </c>
      <c r="M302" s="38">
        <f>'REPRO SEPTIEMBRE'!J250</f>
        <v>2269.1999999999998</v>
      </c>
      <c r="N302" s="47">
        <v>1</v>
      </c>
      <c r="O302" s="32">
        <f>'REPRO SEPTIEMBRE'!K250</f>
        <v>2344.84</v>
      </c>
      <c r="P302" s="47">
        <v>1</v>
      </c>
      <c r="Q302" s="32">
        <f>'REPRO SEPTIEMBRE'!L250</f>
        <v>2269.1999999999998</v>
      </c>
      <c r="R302" s="47">
        <v>1</v>
      </c>
      <c r="S302" s="32">
        <f>'REPRO SEPTIEMBRE'!M250</f>
        <v>2344.84</v>
      </c>
      <c r="T302" s="47">
        <v>1</v>
      </c>
      <c r="U302" s="32">
        <f>'REPRO SEPTIEMBRE'!N250</f>
        <v>0</v>
      </c>
      <c r="V302" s="33">
        <v>0</v>
      </c>
      <c r="W302" s="32">
        <v>0</v>
      </c>
      <c r="X302" s="33">
        <v>0</v>
      </c>
      <c r="Y302" s="32">
        <v>0</v>
      </c>
      <c r="Z302" s="33">
        <v>0</v>
      </c>
      <c r="AA302" s="32">
        <v>0</v>
      </c>
      <c r="AB302" s="39">
        <v>0</v>
      </c>
      <c r="AC302" s="32">
        <v>0</v>
      </c>
      <c r="AD302" s="32">
        <v>0</v>
      </c>
      <c r="AE302" s="32">
        <v>0</v>
      </c>
      <c r="AF302" s="32">
        <f t="shared" si="44"/>
        <v>21120</v>
      </c>
      <c r="AG302" s="32">
        <f t="shared" si="45"/>
        <v>1760</v>
      </c>
      <c r="AH302" s="32">
        <v>0</v>
      </c>
      <c r="AI302" s="32">
        <v>0</v>
      </c>
      <c r="AJ302" s="32">
        <v>0</v>
      </c>
      <c r="AK302" s="34">
        <f t="shared" si="46"/>
        <v>17795.68</v>
      </c>
    </row>
    <row r="303" spans="2:37" s="6" customFormat="1" ht="15.75" customHeight="1" x14ac:dyDescent="0.25">
      <c r="B303" s="36">
        <v>284</v>
      </c>
      <c r="C303" s="435"/>
      <c r="D303" s="44" t="s">
        <v>65</v>
      </c>
      <c r="E303" s="45">
        <v>72.540000000000006</v>
      </c>
      <c r="F303" s="47">
        <v>1</v>
      </c>
      <c r="G303" s="32">
        <f>'REPRO SEPTIEMBRE'!G251</f>
        <v>0</v>
      </c>
      <c r="H303" s="47">
        <v>1</v>
      </c>
      <c r="I303" s="32">
        <f>'REPRO SEPTIEMBRE'!H251</f>
        <v>3119.2200000000003</v>
      </c>
      <c r="J303" s="47">
        <v>1</v>
      </c>
      <c r="K303" s="32">
        <f>'REPRO SEPTIEMBRE'!I251</f>
        <v>2248.7400000000002</v>
      </c>
      <c r="L303" s="47">
        <v>1</v>
      </c>
      <c r="M303" s="38">
        <f>'REPRO SEPTIEMBRE'!J251</f>
        <v>0</v>
      </c>
      <c r="N303" s="47">
        <v>1</v>
      </c>
      <c r="O303" s="32">
        <f>'REPRO SEPTIEMBRE'!K251</f>
        <v>0</v>
      </c>
      <c r="P303" s="47">
        <v>1</v>
      </c>
      <c r="Q303" s="32">
        <f>'REPRO SEPTIEMBRE'!L251</f>
        <v>0</v>
      </c>
      <c r="R303" s="47">
        <v>1</v>
      </c>
      <c r="S303" s="32">
        <f>'REPRO SEPTIEMBRE'!M251</f>
        <v>0</v>
      </c>
      <c r="T303" s="47">
        <v>1</v>
      </c>
      <c r="U303" s="32">
        <f>'REPRO SEPTIEMBRE'!N251</f>
        <v>0</v>
      </c>
      <c r="V303" s="33">
        <v>0</v>
      </c>
      <c r="W303" s="32">
        <v>0</v>
      </c>
      <c r="X303" s="33">
        <v>0</v>
      </c>
      <c r="Y303" s="32">
        <v>0</v>
      </c>
      <c r="Z303" s="33">
        <v>0</v>
      </c>
      <c r="AA303" s="32">
        <v>0</v>
      </c>
      <c r="AB303" s="39">
        <v>0</v>
      </c>
      <c r="AC303" s="32">
        <v>0</v>
      </c>
      <c r="AD303" s="32">
        <v>0</v>
      </c>
      <c r="AE303" s="32">
        <v>0</v>
      </c>
      <c r="AF303" s="32">
        <f t="shared" si="44"/>
        <v>21120</v>
      </c>
      <c r="AG303" s="32">
        <f t="shared" si="45"/>
        <v>1760</v>
      </c>
      <c r="AH303" s="32">
        <v>0</v>
      </c>
      <c r="AI303" s="32">
        <v>0</v>
      </c>
      <c r="AJ303" s="32">
        <v>0</v>
      </c>
      <c r="AK303" s="34">
        <f t="shared" si="46"/>
        <v>7127.9600000000009</v>
      </c>
    </row>
    <row r="304" spans="2:37" s="6" customFormat="1" ht="15.75" customHeight="1" x14ac:dyDescent="0.25">
      <c r="B304" s="30">
        <v>285</v>
      </c>
      <c r="C304" s="435"/>
      <c r="D304" s="44" t="s">
        <v>65</v>
      </c>
      <c r="E304" s="45">
        <v>72.540000000000006</v>
      </c>
      <c r="F304" s="47">
        <v>1</v>
      </c>
      <c r="G304" s="32">
        <f>'REPRO SEPTIEMBRE'!G252</f>
        <v>0</v>
      </c>
      <c r="H304" s="47">
        <v>1</v>
      </c>
      <c r="I304" s="32">
        <f>'REPRO SEPTIEMBRE'!H252</f>
        <v>0</v>
      </c>
      <c r="J304" s="47">
        <v>1</v>
      </c>
      <c r="K304" s="32">
        <f>'REPRO SEPTIEMBRE'!I252</f>
        <v>0</v>
      </c>
      <c r="L304" s="47">
        <v>1</v>
      </c>
      <c r="M304" s="38">
        <f>'REPRO SEPTIEMBRE'!J252</f>
        <v>2176.2000000000003</v>
      </c>
      <c r="N304" s="47">
        <v>1</v>
      </c>
      <c r="O304" s="32">
        <f>'REPRO SEPTIEMBRE'!K252</f>
        <v>2248.7400000000002</v>
      </c>
      <c r="P304" s="47">
        <v>1</v>
      </c>
      <c r="Q304" s="32">
        <f>'REPRO SEPTIEMBRE'!L252</f>
        <v>2176.2000000000003</v>
      </c>
      <c r="R304" s="47">
        <v>1</v>
      </c>
      <c r="S304" s="32">
        <f>'REPRO SEPTIEMBRE'!M252</f>
        <v>0</v>
      </c>
      <c r="T304" s="47">
        <v>1</v>
      </c>
      <c r="U304" s="32">
        <f>'REPRO SEPTIEMBRE'!N252</f>
        <v>0</v>
      </c>
      <c r="V304" s="33">
        <v>0</v>
      </c>
      <c r="W304" s="32">
        <v>0</v>
      </c>
      <c r="X304" s="33">
        <v>0</v>
      </c>
      <c r="Y304" s="32">
        <v>0</v>
      </c>
      <c r="Z304" s="33">
        <v>0</v>
      </c>
      <c r="AA304" s="32">
        <v>0</v>
      </c>
      <c r="AB304" s="39">
        <v>0</v>
      </c>
      <c r="AC304" s="32">
        <v>0</v>
      </c>
      <c r="AD304" s="32">
        <v>0</v>
      </c>
      <c r="AE304" s="32">
        <v>0</v>
      </c>
      <c r="AF304" s="32">
        <f t="shared" si="44"/>
        <v>21120</v>
      </c>
      <c r="AG304" s="32">
        <f t="shared" si="45"/>
        <v>1760</v>
      </c>
      <c r="AH304" s="32">
        <v>0</v>
      </c>
      <c r="AI304" s="32">
        <v>0</v>
      </c>
      <c r="AJ304" s="32">
        <v>0</v>
      </c>
      <c r="AK304" s="34">
        <f t="shared" si="46"/>
        <v>8361.1400000000012</v>
      </c>
    </row>
    <row r="305" spans="2:37" s="6" customFormat="1" ht="15.75" customHeight="1" x14ac:dyDescent="0.25">
      <c r="B305" s="36">
        <v>286</v>
      </c>
      <c r="C305" s="435"/>
      <c r="D305" s="44" t="s">
        <v>65</v>
      </c>
      <c r="E305" s="45">
        <v>72.540000000000006</v>
      </c>
      <c r="F305" s="47">
        <v>1</v>
      </c>
      <c r="G305" s="32">
        <f>'REPRO SEPTIEMBRE'!G253</f>
        <v>0</v>
      </c>
      <c r="H305" s="47">
        <v>1</v>
      </c>
      <c r="I305" s="32">
        <f>'REPRO SEPTIEMBRE'!H253</f>
        <v>0</v>
      </c>
      <c r="J305" s="47">
        <v>1</v>
      </c>
      <c r="K305" s="32">
        <f>'REPRO SEPTIEMBRE'!I253</f>
        <v>0</v>
      </c>
      <c r="L305" s="47">
        <v>1</v>
      </c>
      <c r="M305" s="38">
        <f>'REPRO SEPTIEMBRE'!J253</f>
        <v>0</v>
      </c>
      <c r="N305" s="47">
        <v>1</v>
      </c>
      <c r="O305" s="32">
        <f>'REPRO SEPTIEMBRE'!K253</f>
        <v>0</v>
      </c>
      <c r="P305" s="47">
        <v>1</v>
      </c>
      <c r="Q305" s="32">
        <f>'REPRO SEPTIEMBRE'!L253</f>
        <v>0</v>
      </c>
      <c r="R305" s="47">
        <v>1</v>
      </c>
      <c r="S305" s="32">
        <f>'REPRO SEPTIEMBRE'!M253</f>
        <v>2248.7400000000002</v>
      </c>
      <c r="T305" s="47">
        <v>1</v>
      </c>
      <c r="U305" s="32">
        <f>'REPRO SEPTIEMBRE'!N253</f>
        <v>2248.7400000000002</v>
      </c>
      <c r="V305" s="33">
        <v>0</v>
      </c>
      <c r="W305" s="32">
        <v>0</v>
      </c>
      <c r="X305" s="33">
        <v>0</v>
      </c>
      <c r="Y305" s="32">
        <v>0</v>
      </c>
      <c r="Z305" s="33">
        <v>0</v>
      </c>
      <c r="AA305" s="32">
        <v>0</v>
      </c>
      <c r="AB305" s="39">
        <v>0</v>
      </c>
      <c r="AC305" s="32">
        <v>0</v>
      </c>
      <c r="AD305" s="32">
        <v>0</v>
      </c>
      <c r="AE305" s="32">
        <v>0</v>
      </c>
      <c r="AF305" s="32">
        <f t="shared" si="44"/>
        <v>21120</v>
      </c>
      <c r="AG305" s="32">
        <f t="shared" si="45"/>
        <v>1760</v>
      </c>
      <c r="AH305" s="32">
        <v>0</v>
      </c>
      <c r="AI305" s="32">
        <v>0</v>
      </c>
      <c r="AJ305" s="32">
        <v>0</v>
      </c>
      <c r="AK305" s="34">
        <f t="shared" si="46"/>
        <v>6257.4800000000005</v>
      </c>
    </row>
    <row r="306" spans="2:37" s="6" customFormat="1" ht="15.75" customHeight="1" x14ac:dyDescent="0.25">
      <c r="B306" s="36">
        <v>287</v>
      </c>
      <c r="C306" s="435"/>
      <c r="D306" s="44" t="s">
        <v>37</v>
      </c>
      <c r="E306" s="45">
        <v>80.86</v>
      </c>
      <c r="F306" s="47">
        <v>2</v>
      </c>
      <c r="G306" s="32">
        <f>'REPRO SEPTIEMBRE'!G254</f>
        <v>5013.32</v>
      </c>
      <c r="H306" s="47">
        <v>2</v>
      </c>
      <c r="I306" s="32">
        <f>'REPRO SEPTIEMBRE'!H254</f>
        <v>4528.16</v>
      </c>
      <c r="J306" s="47">
        <v>2</v>
      </c>
      <c r="K306" s="32">
        <f>'REPRO SEPTIEMBRE'!I254</f>
        <v>5013.32</v>
      </c>
      <c r="L306" s="47">
        <v>2</v>
      </c>
      <c r="M306" s="38">
        <f>'REPRO SEPTIEMBRE'!J254</f>
        <v>4851.6000000000004</v>
      </c>
      <c r="N306" s="47">
        <v>2</v>
      </c>
      <c r="O306" s="32">
        <f>'REPRO SEPTIEMBRE'!K254</f>
        <v>5013.32</v>
      </c>
      <c r="P306" s="47">
        <v>2</v>
      </c>
      <c r="Q306" s="32">
        <f>'REPRO SEPTIEMBRE'!L254</f>
        <v>4851.6000000000004</v>
      </c>
      <c r="R306" s="47">
        <v>2</v>
      </c>
      <c r="S306" s="32">
        <f>'REPRO SEPTIEMBRE'!M254</f>
        <v>5013.32</v>
      </c>
      <c r="T306" s="47">
        <v>2</v>
      </c>
      <c r="U306" s="32">
        <f>'REPRO SEPTIEMBRE'!N254</f>
        <v>0</v>
      </c>
      <c r="V306" s="33">
        <v>0</v>
      </c>
      <c r="W306" s="32">
        <v>0</v>
      </c>
      <c r="X306" s="33">
        <v>0</v>
      </c>
      <c r="Y306" s="32">
        <v>0</v>
      </c>
      <c r="Z306" s="33">
        <v>0</v>
      </c>
      <c r="AA306" s="32">
        <v>0</v>
      </c>
      <c r="AB306" s="39">
        <v>0</v>
      </c>
      <c r="AC306" s="32">
        <v>0</v>
      </c>
      <c r="AD306" s="32">
        <v>0</v>
      </c>
      <c r="AE306" s="32">
        <v>0</v>
      </c>
      <c r="AF306" s="32">
        <f t="shared" si="44"/>
        <v>42240</v>
      </c>
      <c r="AG306" s="32">
        <f t="shared" si="45"/>
        <v>3520</v>
      </c>
      <c r="AH306" s="32">
        <v>0</v>
      </c>
      <c r="AI306" s="32">
        <v>0</v>
      </c>
      <c r="AJ306" s="32">
        <v>0</v>
      </c>
      <c r="AK306" s="34">
        <f t="shared" si="46"/>
        <v>37804.639999999999</v>
      </c>
    </row>
    <row r="307" spans="2:37" s="6" customFormat="1" ht="15.75" customHeight="1" x14ac:dyDescent="0.25">
      <c r="B307" s="30">
        <v>288</v>
      </c>
      <c r="C307" s="435"/>
      <c r="D307" s="44" t="s">
        <v>59</v>
      </c>
      <c r="E307" s="45">
        <v>77.59</v>
      </c>
      <c r="F307" s="47">
        <v>19</v>
      </c>
      <c r="G307" s="32">
        <f>'REPRO SEPTIEMBRE'!G255</f>
        <v>0</v>
      </c>
      <c r="H307" s="47">
        <v>19</v>
      </c>
      <c r="I307" s="32">
        <f>'REPRO SEPTIEMBRE'!H255</f>
        <v>0</v>
      </c>
      <c r="J307" s="47">
        <v>19</v>
      </c>
      <c r="K307" s="32">
        <f>'REPRO SEPTIEMBRE'!I255</f>
        <v>0</v>
      </c>
      <c r="L307" s="47">
        <v>19</v>
      </c>
      <c r="M307" s="38">
        <f>'REPRO SEPTIEMBRE'!J255</f>
        <v>0</v>
      </c>
      <c r="N307" s="47">
        <v>19</v>
      </c>
      <c r="O307" s="32">
        <f>'REPRO SEPTIEMBRE'!K255</f>
        <v>0</v>
      </c>
      <c r="P307" s="47">
        <v>19</v>
      </c>
      <c r="Q307" s="32">
        <f>'REPRO SEPTIEMBRE'!L255</f>
        <v>0</v>
      </c>
      <c r="R307" s="47">
        <v>19</v>
      </c>
      <c r="S307" s="32">
        <f>'REPRO SEPTIEMBRE'!M255</f>
        <v>0</v>
      </c>
      <c r="T307" s="47">
        <v>19</v>
      </c>
      <c r="U307" s="32">
        <f>'REPRO SEPTIEMBRE'!N255</f>
        <v>66339.45</v>
      </c>
      <c r="V307" s="33">
        <v>0</v>
      </c>
      <c r="W307" s="32">
        <v>0</v>
      </c>
      <c r="X307" s="33">
        <v>0</v>
      </c>
      <c r="Y307" s="32">
        <v>0</v>
      </c>
      <c r="Z307" s="33">
        <v>0</v>
      </c>
      <c r="AA307" s="32">
        <v>0</v>
      </c>
      <c r="AB307" s="39">
        <v>0</v>
      </c>
      <c r="AC307" s="32">
        <v>0</v>
      </c>
      <c r="AD307" s="32">
        <v>0</v>
      </c>
      <c r="AE307" s="32">
        <v>0</v>
      </c>
      <c r="AF307" s="32">
        <f t="shared" si="44"/>
        <v>401280</v>
      </c>
      <c r="AG307" s="32">
        <f t="shared" si="45"/>
        <v>33440</v>
      </c>
      <c r="AH307" s="32">
        <v>0</v>
      </c>
      <c r="AI307" s="32">
        <v>0</v>
      </c>
      <c r="AJ307" s="32">
        <v>0</v>
      </c>
      <c r="AK307" s="34">
        <f t="shared" si="46"/>
        <v>99779.45</v>
      </c>
    </row>
    <row r="308" spans="2:37" s="6" customFormat="1" ht="15.75" customHeight="1" x14ac:dyDescent="0.25">
      <c r="B308" s="30">
        <v>289</v>
      </c>
      <c r="C308" s="435"/>
      <c r="D308" s="44" t="s">
        <v>61</v>
      </c>
      <c r="E308" s="45">
        <v>77.59</v>
      </c>
      <c r="F308" s="47">
        <v>3</v>
      </c>
      <c r="G308" s="32">
        <f>'REPRO SEPTIEMBRE'!G256</f>
        <v>0</v>
      </c>
      <c r="H308" s="47">
        <v>3</v>
      </c>
      <c r="I308" s="32">
        <f>'REPRO SEPTIEMBRE'!H256</f>
        <v>0</v>
      </c>
      <c r="J308" s="47">
        <v>3</v>
      </c>
      <c r="K308" s="32">
        <f>'REPRO SEPTIEMBRE'!I256</f>
        <v>0</v>
      </c>
      <c r="L308" s="47">
        <v>3</v>
      </c>
      <c r="M308" s="38">
        <f>'REPRO SEPTIEMBRE'!J256</f>
        <v>0</v>
      </c>
      <c r="N308" s="47">
        <v>3</v>
      </c>
      <c r="O308" s="32">
        <f>'REPRO SEPTIEMBRE'!K256</f>
        <v>0</v>
      </c>
      <c r="P308" s="47">
        <v>3</v>
      </c>
      <c r="Q308" s="32">
        <f>'REPRO SEPTIEMBRE'!L256</f>
        <v>0</v>
      </c>
      <c r="R308" s="47">
        <v>3</v>
      </c>
      <c r="S308" s="32">
        <f>'REPRO SEPTIEMBRE'!M256</f>
        <v>0</v>
      </c>
      <c r="T308" s="47">
        <v>3</v>
      </c>
      <c r="U308" s="32">
        <f>'REPRO SEPTIEMBRE'!N256</f>
        <v>10474.65</v>
      </c>
      <c r="V308" s="33">
        <v>0</v>
      </c>
      <c r="W308" s="32">
        <v>0</v>
      </c>
      <c r="X308" s="33">
        <v>0</v>
      </c>
      <c r="Y308" s="32">
        <v>0</v>
      </c>
      <c r="Z308" s="33">
        <v>0</v>
      </c>
      <c r="AA308" s="32">
        <v>0</v>
      </c>
      <c r="AB308" s="39">
        <v>0</v>
      </c>
      <c r="AC308" s="32">
        <v>0</v>
      </c>
      <c r="AD308" s="32">
        <v>0</v>
      </c>
      <c r="AE308" s="32">
        <v>0</v>
      </c>
      <c r="AF308" s="32">
        <f t="shared" si="44"/>
        <v>63360</v>
      </c>
      <c r="AG308" s="32">
        <f t="shared" si="45"/>
        <v>5280</v>
      </c>
      <c r="AH308" s="32">
        <v>0</v>
      </c>
      <c r="AI308" s="32">
        <v>0</v>
      </c>
      <c r="AJ308" s="32">
        <v>0</v>
      </c>
      <c r="AK308" s="34">
        <f t="shared" si="46"/>
        <v>15754.65</v>
      </c>
    </row>
    <row r="309" spans="2:37" s="6" customFormat="1" ht="15.75" customHeight="1" x14ac:dyDescent="0.25">
      <c r="B309" s="36">
        <v>290</v>
      </c>
      <c r="C309" s="435"/>
      <c r="D309" s="44" t="s">
        <v>61</v>
      </c>
      <c r="E309" s="45">
        <v>77.59</v>
      </c>
      <c r="F309" s="47">
        <v>2</v>
      </c>
      <c r="G309" s="32">
        <f>'REPRO SEPTIEMBRE'!G257</f>
        <v>0</v>
      </c>
      <c r="H309" s="47">
        <v>2</v>
      </c>
      <c r="I309" s="32">
        <f>'REPRO SEPTIEMBRE'!H257</f>
        <v>0</v>
      </c>
      <c r="J309" s="47">
        <v>2</v>
      </c>
      <c r="K309" s="32">
        <f>'REPRO SEPTIEMBRE'!I257</f>
        <v>0</v>
      </c>
      <c r="L309" s="47">
        <v>2</v>
      </c>
      <c r="M309" s="38">
        <f>'REPRO SEPTIEMBRE'!J257</f>
        <v>0</v>
      </c>
      <c r="N309" s="47">
        <v>2</v>
      </c>
      <c r="O309" s="32">
        <f>'REPRO SEPTIEMBRE'!K257</f>
        <v>0</v>
      </c>
      <c r="P309" s="47">
        <v>2</v>
      </c>
      <c r="Q309" s="32">
        <f>'REPRO SEPTIEMBRE'!L257</f>
        <v>0</v>
      </c>
      <c r="R309" s="47">
        <v>2</v>
      </c>
      <c r="S309" s="32">
        <f>'REPRO SEPTIEMBRE'!M257</f>
        <v>0</v>
      </c>
      <c r="T309" s="47">
        <v>2</v>
      </c>
      <c r="U309" s="32">
        <f>'REPRO SEPTIEMBRE'!N257</f>
        <v>0</v>
      </c>
      <c r="V309" s="33">
        <v>0</v>
      </c>
      <c r="W309" s="32">
        <v>0</v>
      </c>
      <c r="X309" s="33">
        <v>0</v>
      </c>
      <c r="Y309" s="32">
        <v>0</v>
      </c>
      <c r="Z309" s="33">
        <v>0</v>
      </c>
      <c r="AA309" s="32">
        <v>0</v>
      </c>
      <c r="AB309" s="39">
        <v>0</v>
      </c>
      <c r="AC309" s="32">
        <v>0</v>
      </c>
      <c r="AD309" s="32">
        <v>0</v>
      </c>
      <c r="AE309" s="32">
        <v>0</v>
      </c>
      <c r="AF309" s="32">
        <f t="shared" si="44"/>
        <v>42240</v>
      </c>
      <c r="AG309" s="32">
        <f t="shared" si="45"/>
        <v>3520</v>
      </c>
      <c r="AH309" s="32">
        <v>0</v>
      </c>
      <c r="AI309" s="32">
        <v>0</v>
      </c>
      <c r="AJ309" s="32">
        <v>0</v>
      </c>
      <c r="AK309" s="34">
        <f t="shared" si="46"/>
        <v>3520</v>
      </c>
    </row>
    <row r="310" spans="2:37" s="6" customFormat="1" ht="15.75" customHeight="1" x14ac:dyDescent="0.25">
      <c r="B310" s="36">
        <v>291</v>
      </c>
      <c r="C310" s="435"/>
      <c r="D310" s="44" t="s">
        <v>136</v>
      </c>
      <c r="E310" s="45">
        <v>75.64</v>
      </c>
      <c r="F310" s="47">
        <v>1</v>
      </c>
      <c r="G310" s="32">
        <f>'REPRO SEPTIEMBRE'!G258</f>
        <v>0</v>
      </c>
      <c r="H310" s="47">
        <v>1</v>
      </c>
      <c r="I310" s="32">
        <f>'REPRO SEPTIEMBRE'!H258</f>
        <v>0</v>
      </c>
      <c r="J310" s="47">
        <v>1</v>
      </c>
      <c r="K310" s="32">
        <f>'REPRO SEPTIEMBRE'!I258</f>
        <v>0</v>
      </c>
      <c r="L310" s="47">
        <v>1</v>
      </c>
      <c r="M310" s="38">
        <f>'REPRO SEPTIEMBRE'!J258</f>
        <v>0</v>
      </c>
      <c r="N310" s="47">
        <v>1</v>
      </c>
      <c r="O310" s="32">
        <f>'REPRO SEPTIEMBRE'!K258</f>
        <v>0</v>
      </c>
      <c r="P310" s="47">
        <v>1</v>
      </c>
      <c r="Q310" s="32">
        <f>'REPRO SEPTIEMBRE'!L258</f>
        <v>0</v>
      </c>
      <c r="R310" s="47">
        <v>1</v>
      </c>
      <c r="S310" s="32">
        <f>'REPRO SEPTIEMBRE'!M258</f>
        <v>0</v>
      </c>
      <c r="T310" s="47">
        <v>1</v>
      </c>
      <c r="U310" s="32">
        <f>'REPRO SEPTIEMBRE'!N258</f>
        <v>3403.8</v>
      </c>
      <c r="V310" s="33">
        <v>0</v>
      </c>
      <c r="W310" s="32">
        <v>0</v>
      </c>
      <c r="X310" s="33">
        <v>0</v>
      </c>
      <c r="Y310" s="32">
        <v>0</v>
      </c>
      <c r="Z310" s="33">
        <v>0</v>
      </c>
      <c r="AA310" s="32">
        <v>0</v>
      </c>
      <c r="AB310" s="39">
        <v>0</v>
      </c>
      <c r="AC310" s="32">
        <v>0</v>
      </c>
      <c r="AD310" s="32">
        <v>0</v>
      </c>
      <c r="AE310" s="32">
        <v>0</v>
      </c>
      <c r="AF310" s="32">
        <f t="shared" si="44"/>
        <v>21120</v>
      </c>
      <c r="AG310" s="32">
        <f t="shared" si="45"/>
        <v>1760</v>
      </c>
      <c r="AH310" s="32">
        <v>0</v>
      </c>
      <c r="AI310" s="32">
        <v>0</v>
      </c>
      <c r="AJ310" s="32">
        <v>0</v>
      </c>
      <c r="AK310" s="34">
        <f t="shared" si="46"/>
        <v>5163.8</v>
      </c>
    </row>
    <row r="311" spans="2:37" s="6" customFormat="1" ht="15.75" customHeight="1" x14ac:dyDescent="0.25">
      <c r="B311" s="30">
        <v>292</v>
      </c>
      <c r="C311" s="435"/>
      <c r="D311" s="44" t="s">
        <v>38</v>
      </c>
      <c r="E311" s="45">
        <v>71.400000000000006</v>
      </c>
      <c r="F311" s="47">
        <v>5</v>
      </c>
      <c r="G311" s="32">
        <f>'REPRO SEPTIEMBRE'!G259</f>
        <v>0</v>
      </c>
      <c r="H311" s="47">
        <v>5</v>
      </c>
      <c r="I311" s="32">
        <f>'REPRO SEPTIEMBRE'!H259</f>
        <v>0</v>
      </c>
      <c r="J311" s="47">
        <v>5</v>
      </c>
      <c r="K311" s="32">
        <f>'REPRO SEPTIEMBRE'!I259</f>
        <v>0</v>
      </c>
      <c r="L311" s="47">
        <v>5</v>
      </c>
      <c r="M311" s="38">
        <f>'REPRO SEPTIEMBRE'!J259</f>
        <v>0</v>
      </c>
      <c r="N311" s="47">
        <v>5</v>
      </c>
      <c r="O311" s="32">
        <f>'REPRO SEPTIEMBRE'!K259</f>
        <v>0</v>
      </c>
      <c r="P311" s="47">
        <v>5</v>
      </c>
      <c r="Q311" s="32">
        <f>'REPRO SEPTIEMBRE'!L259</f>
        <v>0</v>
      </c>
      <c r="R311" s="47">
        <v>5</v>
      </c>
      <c r="S311" s="32">
        <f>'REPRO SEPTIEMBRE'!M259</f>
        <v>0</v>
      </c>
      <c r="T311" s="47">
        <v>5</v>
      </c>
      <c r="U311" s="32">
        <f>'REPRO SEPTIEMBRE'!N259</f>
        <v>16065</v>
      </c>
      <c r="V311" s="33">
        <v>0</v>
      </c>
      <c r="W311" s="32">
        <v>0</v>
      </c>
      <c r="X311" s="33">
        <v>0</v>
      </c>
      <c r="Y311" s="32">
        <v>0</v>
      </c>
      <c r="Z311" s="33">
        <v>0</v>
      </c>
      <c r="AA311" s="32">
        <v>0</v>
      </c>
      <c r="AB311" s="39">
        <v>0</v>
      </c>
      <c r="AC311" s="32">
        <v>0</v>
      </c>
      <c r="AD311" s="32">
        <v>0</v>
      </c>
      <c r="AE311" s="32">
        <v>0</v>
      </c>
      <c r="AF311" s="32">
        <f t="shared" si="44"/>
        <v>105600</v>
      </c>
      <c r="AG311" s="32">
        <f t="shared" si="45"/>
        <v>8800</v>
      </c>
      <c r="AH311" s="32">
        <v>0</v>
      </c>
      <c r="AI311" s="32">
        <v>0</v>
      </c>
      <c r="AJ311" s="32">
        <v>0</v>
      </c>
      <c r="AK311" s="34">
        <f t="shared" si="46"/>
        <v>24865</v>
      </c>
    </row>
    <row r="312" spans="2:37" s="6" customFormat="1" ht="15.75" customHeight="1" x14ac:dyDescent="0.25">
      <c r="B312" s="30">
        <v>293</v>
      </c>
      <c r="C312" s="435"/>
      <c r="D312" s="44" t="s">
        <v>38</v>
      </c>
      <c r="E312" s="45">
        <v>71.400000000000006</v>
      </c>
      <c r="F312" s="47">
        <v>1</v>
      </c>
      <c r="G312" s="32">
        <f>'REPRO SEPTIEMBRE'!G260</f>
        <v>0</v>
      </c>
      <c r="H312" s="47">
        <v>1</v>
      </c>
      <c r="I312" s="32">
        <f>'REPRO SEPTIEMBRE'!H260</f>
        <v>0</v>
      </c>
      <c r="J312" s="47">
        <v>1</v>
      </c>
      <c r="K312" s="32">
        <f>'REPRO SEPTIEMBRE'!I260</f>
        <v>0</v>
      </c>
      <c r="L312" s="47">
        <v>1</v>
      </c>
      <c r="M312" s="38">
        <f>'REPRO SEPTIEMBRE'!J260</f>
        <v>0</v>
      </c>
      <c r="N312" s="47">
        <v>1</v>
      </c>
      <c r="O312" s="32">
        <f>'REPRO SEPTIEMBRE'!K260</f>
        <v>0</v>
      </c>
      <c r="P312" s="47">
        <v>1</v>
      </c>
      <c r="Q312" s="32">
        <f>'REPRO SEPTIEMBRE'!L260</f>
        <v>0</v>
      </c>
      <c r="R312" s="47">
        <v>1</v>
      </c>
      <c r="S312" s="32">
        <f>'REPRO SEPTIEMBRE'!M260</f>
        <v>0</v>
      </c>
      <c r="T312" s="47">
        <v>1</v>
      </c>
      <c r="U312" s="32">
        <f>'REPRO SEPTIEMBRE'!N260</f>
        <v>0</v>
      </c>
      <c r="V312" s="33">
        <v>0</v>
      </c>
      <c r="W312" s="32">
        <v>0</v>
      </c>
      <c r="X312" s="33">
        <v>0</v>
      </c>
      <c r="Y312" s="32">
        <v>0</v>
      </c>
      <c r="Z312" s="33">
        <v>0</v>
      </c>
      <c r="AA312" s="32">
        <v>0</v>
      </c>
      <c r="AB312" s="39">
        <v>0</v>
      </c>
      <c r="AC312" s="32">
        <v>0</v>
      </c>
      <c r="AD312" s="32">
        <v>0</v>
      </c>
      <c r="AE312" s="32">
        <v>0</v>
      </c>
      <c r="AF312" s="32">
        <f t="shared" si="44"/>
        <v>21120</v>
      </c>
      <c r="AG312" s="32">
        <f t="shared" si="45"/>
        <v>1760</v>
      </c>
      <c r="AH312" s="32">
        <v>0</v>
      </c>
      <c r="AI312" s="32">
        <v>0</v>
      </c>
      <c r="AJ312" s="32">
        <v>0</v>
      </c>
      <c r="AK312" s="34">
        <f t="shared" si="46"/>
        <v>1760</v>
      </c>
    </row>
    <row r="313" spans="2:37" s="6" customFormat="1" ht="15.75" customHeight="1" x14ac:dyDescent="0.25">
      <c r="B313" s="36">
        <v>294</v>
      </c>
      <c r="C313" s="435"/>
      <c r="D313" s="313" t="s">
        <v>135</v>
      </c>
      <c r="E313" s="60">
        <v>71.400000000000006</v>
      </c>
      <c r="F313" s="59">
        <v>6</v>
      </c>
      <c r="G313" s="32">
        <f>'REPRO SEPTIEMBRE'!G261</f>
        <v>0</v>
      </c>
      <c r="H313" s="59">
        <v>6</v>
      </c>
      <c r="I313" s="32">
        <f>'REPRO SEPTIEMBRE'!H261</f>
        <v>0</v>
      </c>
      <c r="J313" s="59">
        <v>6</v>
      </c>
      <c r="K313" s="32">
        <f>'REPRO SEPTIEMBRE'!I261</f>
        <v>0</v>
      </c>
      <c r="L313" s="59">
        <v>6</v>
      </c>
      <c r="M313" s="38">
        <f>'REPRO SEPTIEMBRE'!J261</f>
        <v>0</v>
      </c>
      <c r="N313" s="59">
        <v>6</v>
      </c>
      <c r="O313" s="32">
        <f>'REPRO SEPTIEMBRE'!K261</f>
        <v>0</v>
      </c>
      <c r="P313" s="59">
        <v>6</v>
      </c>
      <c r="Q313" s="32">
        <f>'REPRO SEPTIEMBRE'!L261</f>
        <v>0</v>
      </c>
      <c r="R313" s="59">
        <v>6</v>
      </c>
      <c r="S313" s="32">
        <f>'REPRO SEPTIEMBRE'!M261</f>
        <v>0</v>
      </c>
      <c r="T313" s="59">
        <v>6</v>
      </c>
      <c r="U313" s="32">
        <f>'REPRO SEPTIEMBRE'!N261</f>
        <v>19278</v>
      </c>
      <c r="V313" s="33">
        <v>0</v>
      </c>
      <c r="W313" s="32">
        <v>0</v>
      </c>
      <c r="X313" s="33">
        <v>0</v>
      </c>
      <c r="Y313" s="32">
        <v>0</v>
      </c>
      <c r="Z313" s="33">
        <v>0</v>
      </c>
      <c r="AA313" s="32">
        <v>0</v>
      </c>
      <c r="AB313" s="39">
        <v>0</v>
      </c>
      <c r="AC313" s="32">
        <v>0</v>
      </c>
      <c r="AD313" s="32">
        <v>0</v>
      </c>
      <c r="AE313" s="32">
        <v>0</v>
      </c>
      <c r="AF313" s="32">
        <f t="shared" si="44"/>
        <v>126720</v>
      </c>
      <c r="AG313" s="32">
        <f t="shared" si="45"/>
        <v>10560</v>
      </c>
      <c r="AH313" s="32">
        <v>0</v>
      </c>
      <c r="AI313" s="32">
        <v>0</v>
      </c>
      <c r="AJ313" s="32">
        <v>0</v>
      </c>
      <c r="AK313" s="34">
        <f t="shared" si="46"/>
        <v>29838</v>
      </c>
    </row>
    <row r="314" spans="2:37" s="6" customFormat="1" ht="15.75" customHeight="1" x14ac:dyDescent="0.25">
      <c r="B314" s="36">
        <v>295</v>
      </c>
      <c r="C314" s="435"/>
      <c r="D314" s="313" t="s">
        <v>137</v>
      </c>
      <c r="E314" s="45">
        <v>75.64</v>
      </c>
      <c r="F314" s="59">
        <v>1</v>
      </c>
      <c r="G314" s="32">
        <f>'REPRO SEPTIEMBRE'!G262</f>
        <v>0</v>
      </c>
      <c r="H314" s="59">
        <v>1</v>
      </c>
      <c r="I314" s="32">
        <f>'REPRO SEPTIEMBRE'!H262</f>
        <v>0</v>
      </c>
      <c r="J314" s="59">
        <v>1</v>
      </c>
      <c r="K314" s="32">
        <f>'REPRO SEPTIEMBRE'!I262</f>
        <v>0</v>
      </c>
      <c r="L314" s="59">
        <v>1</v>
      </c>
      <c r="M314" s="38">
        <f>'REPRO SEPTIEMBRE'!J262</f>
        <v>0</v>
      </c>
      <c r="N314" s="59">
        <v>1</v>
      </c>
      <c r="O314" s="32">
        <f>'REPRO SEPTIEMBRE'!K262</f>
        <v>0</v>
      </c>
      <c r="P314" s="59">
        <v>1</v>
      </c>
      <c r="Q314" s="32">
        <f>'REPRO SEPTIEMBRE'!L262</f>
        <v>0</v>
      </c>
      <c r="R314" s="59">
        <v>1</v>
      </c>
      <c r="S314" s="32">
        <f>'REPRO SEPTIEMBRE'!M262</f>
        <v>0</v>
      </c>
      <c r="T314" s="59">
        <v>1</v>
      </c>
      <c r="U314" s="32">
        <f>'REPRO SEPTIEMBRE'!N262</f>
        <v>3403.8</v>
      </c>
      <c r="V314" s="33">
        <v>0</v>
      </c>
      <c r="W314" s="32">
        <v>0</v>
      </c>
      <c r="X314" s="33">
        <v>0</v>
      </c>
      <c r="Y314" s="32">
        <v>0</v>
      </c>
      <c r="Z314" s="33">
        <v>0</v>
      </c>
      <c r="AA314" s="32">
        <v>0</v>
      </c>
      <c r="AB314" s="39">
        <v>0</v>
      </c>
      <c r="AC314" s="32">
        <v>0</v>
      </c>
      <c r="AD314" s="32">
        <v>0</v>
      </c>
      <c r="AE314" s="32">
        <v>0</v>
      </c>
      <c r="AF314" s="32">
        <f t="shared" si="44"/>
        <v>21120</v>
      </c>
      <c r="AG314" s="32">
        <f t="shared" si="45"/>
        <v>1760</v>
      </c>
      <c r="AH314" s="32">
        <v>0</v>
      </c>
      <c r="AI314" s="32">
        <v>0</v>
      </c>
      <c r="AJ314" s="32">
        <v>0</v>
      </c>
      <c r="AK314" s="34">
        <f t="shared" si="46"/>
        <v>5163.8</v>
      </c>
    </row>
    <row r="315" spans="2:37" s="6" customFormat="1" ht="15.75" customHeight="1" x14ac:dyDescent="0.25">
      <c r="B315" s="30">
        <v>296</v>
      </c>
      <c r="C315" s="435"/>
      <c r="D315" s="44" t="s">
        <v>37</v>
      </c>
      <c r="E315" s="45">
        <v>80.86</v>
      </c>
      <c r="F315" s="47">
        <v>2</v>
      </c>
      <c r="G315" s="32">
        <f>'REPRO SEPTIEMBRE'!G263</f>
        <v>0</v>
      </c>
      <c r="H315" s="47">
        <v>2</v>
      </c>
      <c r="I315" s="32">
        <f>'REPRO SEPTIEMBRE'!H263</f>
        <v>0</v>
      </c>
      <c r="J315" s="47">
        <v>2</v>
      </c>
      <c r="K315" s="32">
        <f>'REPRO SEPTIEMBRE'!I263</f>
        <v>0</v>
      </c>
      <c r="L315" s="47">
        <v>2</v>
      </c>
      <c r="M315" s="38">
        <f>'REPRO SEPTIEMBRE'!J263</f>
        <v>0</v>
      </c>
      <c r="N315" s="47">
        <v>2</v>
      </c>
      <c r="O315" s="32">
        <f>'REPRO SEPTIEMBRE'!K263</f>
        <v>0</v>
      </c>
      <c r="P315" s="47">
        <v>2</v>
      </c>
      <c r="Q315" s="32">
        <f>'REPRO SEPTIEMBRE'!L263</f>
        <v>0</v>
      </c>
      <c r="R315" s="47">
        <v>2</v>
      </c>
      <c r="S315" s="32">
        <f>'REPRO SEPTIEMBRE'!M263</f>
        <v>0</v>
      </c>
      <c r="T315" s="47">
        <v>2</v>
      </c>
      <c r="U315" s="32">
        <f>'REPRO SEPTIEMBRE'!N263</f>
        <v>7277.4</v>
      </c>
      <c r="V315" s="33">
        <v>0</v>
      </c>
      <c r="W315" s="32">
        <v>0</v>
      </c>
      <c r="X315" s="33">
        <v>0</v>
      </c>
      <c r="Y315" s="32">
        <v>0</v>
      </c>
      <c r="Z315" s="33">
        <v>0</v>
      </c>
      <c r="AA315" s="32">
        <v>0</v>
      </c>
      <c r="AB315" s="39">
        <v>0</v>
      </c>
      <c r="AC315" s="32">
        <v>0</v>
      </c>
      <c r="AD315" s="32">
        <v>0</v>
      </c>
      <c r="AE315" s="32">
        <v>0</v>
      </c>
      <c r="AF315" s="32">
        <f t="shared" si="44"/>
        <v>42240</v>
      </c>
      <c r="AG315" s="32">
        <f t="shared" si="45"/>
        <v>3520</v>
      </c>
      <c r="AH315" s="32">
        <v>0</v>
      </c>
      <c r="AI315" s="32">
        <v>0</v>
      </c>
      <c r="AJ315" s="32">
        <v>0</v>
      </c>
      <c r="AK315" s="34">
        <f t="shared" si="46"/>
        <v>10797.4</v>
      </c>
    </row>
    <row r="316" spans="2:37" s="6" customFormat="1" ht="15.75" customHeight="1" x14ac:dyDescent="0.25">
      <c r="B316" s="30">
        <v>297</v>
      </c>
      <c r="C316" s="435"/>
      <c r="D316" s="44" t="s">
        <v>44</v>
      </c>
      <c r="E316" s="45">
        <v>72.540000000000006</v>
      </c>
      <c r="F316" s="49">
        <v>4</v>
      </c>
      <c r="G316" s="32">
        <f>'REPRO SEPTIEMBRE'!G264</f>
        <v>0</v>
      </c>
      <c r="H316" s="49">
        <v>4</v>
      </c>
      <c r="I316" s="32">
        <f>'REPRO SEPTIEMBRE'!H264</f>
        <v>0</v>
      </c>
      <c r="J316" s="49">
        <v>4</v>
      </c>
      <c r="K316" s="32">
        <f>'REPRO SEPTIEMBRE'!I264</f>
        <v>0</v>
      </c>
      <c r="L316" s="49">
        <v>4</v>
      </c>
      <c r="M316" s="38">
        <f>'REPRO SEPTIEMBRE'!J264</f>
        <v>0</v>
      </c>
      <c r="N316" s="49">
        <v>4</v>
      </c>
      <c r="O316" s="32">
        <f>'REPRO SEPTIEMBRE'!K264</f>
        <v>0</v>
      </c>
      <c r="P316" s="49">
        <v>4</v>
      </c>
      <c r="Q316" s="32">
        <f>'REPRO SEPTIEMBRE'!L264</f>
        <v>0</v>
      </c>
      <c r="R316" s="49">
        <v>4</v>
      </c>
      <c r="S316" s="32">
        <f>'REPRO SEPTIEMBRE'!M264</f>
        <v>0</v>
      </c>
      <c r="T316" s="49">
        <v>4</v>
      </c>
      <c r="U316" s="32">
        <f>'REPRO SEPTIEMBRE'!N264</f>
        <v>8994.9600000000009</v>
      </c>
      <c r="V316" s="33">
        <v>0</v>
      </c>
      <c r="W316" s="32">
        <v>0</v>
      </c>
      <c r="X316" s="33">
        <v>0</v>
      </c>
      <c r="Y316" s="32">
        <v>0</v>
      </c>
      <c r="Z316" s="33">
        <v>0</v>
      </c>
      <c r="AA316" s="32">
        <v>0</v>
      </c>
      <c r="AB316" s="39">
        <v>0</v>
      </c>
      <c r="AC316" s="32">
        <v>0</v>
      </c>
      <c r="AD316" s="32">
        <v>0</v>
      </c>
      <c r="AE316" s="32">
        <v>0</v>
      </c>
      <c r="AF316" s="32">
        <f t="shared" si="44"/>
        <v>84480</v>
      </c>
      <c r="AG316" s="32">
        <f t="shared" si="45"/>
        <v>7040</v>
      </c>
      <c r="AH316" s="32">
        <v>0</v>
      </c>
      <c r="AI316" s="32">
        <v>0</v>
      </c>
      <c r="AJ316" s="32">
        <v>0</v>
      </c>
      <c r="AK316" s="34">
        <f t="shared" si="46"/>
        <v>16034.960000000001</v>
      </c>
    </row>
    <row r="317" spans="2:37" s="6" customFormat="1" ht="15.75" customHeight="1" x14ac:dyDescent="0.25">
      <c r="B317" s="36">
        <v>298</v>
      </c>
      <c r="C317" s="435"/>
      <c r="D317" s="44" t="s">
        <v>46</v>
      </c>
      <c r="E317" s="45">
        <v>73.59</v>
      </c>
      <c r="F317" s="47">
        <v>1</v>
      </c>
      <c r="G317" s="32">
        <f>'REPRO SEPTIEMBRE'!G265</f>
        <v>0</v>
      </c>
      <c r="H317" s="47">
        <v>1</v>
      </c>
      <c r="I317" s="32">
        <f>'REPRO SEPTIEMBRE'!H265</f>
        <v>0</v>
      </c>
      <c r="J317" s="47">
        <v>1</v>
      </c>
      <c r="K317" s="32">
        <f>'REPRO SEPTIEMBRE'!I265</f>
        <v>0</v>
      </c>
      <c r="L317" s="47">
        <v>1</v>
      </c>
      <c r="M317" s="38">
        <f>'REPRO SEPTIEMBRE'!J265</f>
        <v>0</v>
      </c>
      <c r="N317" s="47">
        <v>1</v>
      </c>
      <c r="O317" s="32">
        <f>'REPRO SEPTIEMBRE'!K265</f>
        <v>0</v>
      </c>
      <c r="P317" s="47">
        <v>1</v>
      </c>
      <c r="Q317" s="32">
        <f>'REPRO SEPTIEMBRE'!L265</f>
        <v>0</v>
      </c>
      <c r="R317" s="47">
        <v>1</v>
      </c>
      <c r="S317" s="32">
        <f>'REPRO SEPTIEMBRE'!M265</f>
        <v>0</v>
      </c>
      <c r="T317" s="47">
        <v>1</v>
      </c>
      <c r="U317" s="32">
        <f>'REPRO SEPTIEMBRE'!N265</f>
        <v>2281.29</v>
      </c>
      <c r="V317" s="33">
        <v>0</v>
      </c>
      <c r="W317" s="32">
        <v>0</v>
      </c>
      <c r="X317" s="33">
        <v>0</v>
      </c>
      <c r="Y317" s="32">
        <v>0</v>
      </c>
      <c r="Z317" s="33">
        <v>0</v>
      </c>
      <c r="AA317" s="32">
        <v>0</v>
      </c>
      <c r="AB317" s="39">
        <v>0</v>
      </c>
      <c r="AC317" s="32">
        <v>0</v>
      </c>
      <c r="AD317" s="32">
        <v>0</v>
      </c>
      <c r="AE317" s="32">
        <v>0</v>
      </c>
      <c r="AF317" s="32">
        <f t="shared" si="44"/>
        <v>21120</v>
      </c>
      <c r="AG317" s="32">
        <f t="shared" si="45"/>
        <v>1760</v>
      </c>
      <c r="AH317" s="32">
        <v>0</v>
      </c>
      <c r="AI317" s="32">
        <v>0</v>
      </c>
      <c r="AJ317" s="32">
        <v>0</v>
      </c>
      <c r="AK317" s="34">
        <f t="shared" si="46"/>
        <v>4041.29</v>
      </c>
    </row>
    <row r="318" spans="2:37" s="6" customFormat="1" ht="15.75" customHeight="1" x14ac:dyDescent="0.25">
      <c r="B318" s="36">
        <v>299</v>
      </c>
      <c r="C318" s="435"/>
      <c r="D318" s="44" t="s">
        <v>59</v>
      </c>
      <c r="E318" s="45">
        <v>77.59</v>
      </c>
      <c r="F318" s="47">
        <v>1</v>
      </c>
      <c r="G318" s="32">
        <f>'REPRO SEPTIEMBRE'!G266</f>
        <v>0</v>
      </c>
      <c r="H318" s="47">
        <v>1</v>
      </c>
      <c r="I318" s="32">
        <f>'REPRO SEPTIEMBRE'!H266</f>
        <v>0</v>
      </c>
      <c r="J318" s="47">
        <v>1</v>
      </c>
      <c r="K318" s="32">
        <f>'REPRO SEPTIEMBRE'!I266</f>
        <v>0</v>
      </c>
      <c r="L318" s="47">
        <v>1</v>
      </c>
      <c r="M318" s="38">
        <f>'REPRO SEPTIEMBRE'!J266</f>
        <v>0</v>
      </c>
      <c r="N318" s="47">
        <v>1</v>
      </c>
      <c r="O318" s="32">
        <f>'REPRO SEPTIEMBRE'!K266</f>
        <v>0</v>
      </c>
      <c r="P318" s="47">
        <v>1</v>
      </c>
      <c r="Q318" s="32">
        <f>'REPRO SEPTIEMBRE'!L266</f>
        <v>0</v>
      </c>
      <c r="R318" s="47">
        <v>1</v>
      </c>
      <c r="S318" s="32">
        <f>'REPRO SEPTIEMBRE'!M266</f>
        <v>0</v>
      </c>
      <c r="T318" s="47">
        <v>1</v>
      </c>
      <c r="U318" s="32">
        <f>'REPRO SEPTIEMBRE'!N266</f>
        <v>2405.29</v>
      </c>
      <c r="V318" s="33">
        <v>0</v>
      </c>
      <c r="W318" s="32">
        <v>0</v>
      </c>
      <c r="X318" s="33">
        <v>0</v>
      </c>
      <c r="Y318" s="32">
        <v>0</v>
      </c>
      <c r="Z318" s="33">
        <v>0</v>
      </c>
      <c r="AA318" s="32">
        <v>0</v>
      </c>
      <c r="AB318" s="39">
        <v>0</v>
      </c>
      <c r="AC318" s="32">
        <v>0</v>
      </c>
      <c r="AD318" s="32">
        <v>0</v>
      </c>
      <c r="AE318" s="32">
        <v>0</v>
      </c>
      <c r="AF318" s="32">
        <f t="shared" si="44"/>
        <v>21120</v>
      </c>
      <c r="AG318" s="32">
        <f t="shared" si="45"/>
        <v>1760</v>
      </c>
      <c r="AH318" s="32">
        <v>0</v>
      </c>
      <c r="AI318" s="32">
        <v>0</v>
      </c>
      <c r="AJ318" s="32">
        <v>0</v>
      </c>
      <c r="AK318" s="34">
        <f t="shared" si="46"/>
        <v>4165.29</v>
      </c>
    </row>
    <row r="319" spans="2:37" s="6" customFormat="1" ht="15.75" customHeight="1" x14ac:dyDescent="0.25">
      <c r="B319" s="30">
        <v>300</v>
      </c>
      <c r="C319" s="435"/>
      <c r="D319" s="313" t="s">
        <v>135</v>
      </c>
      <c r="E319" s="60">
        <v>71.400000000000006</v>
      </c>
      <c r="F319" s="59">
        <v>12</v>
      </c>
      <c r="G319" s="32">
        <f>'REPRO SEPTIEMBRE'!G267</f>
        <v>0</v>
      </c>
      <c r="H319" s="59">
        <v>12</v>
      </c>
      <c r="I319" s="32">
        <f>'REPRO SEPTIEMBRE'!H267</f>
        <v>0</v>
      </c>
      <c r="J319" s="59">
        <v>12</v>
      </c>
      <c r="K319" s="32">
        <f>'REPRO SEPTIEMBRE'!I267</f>
        <v>0</v>
      </c>
      <c r="L319" s="59">
        <v>12</v>
      </c>
      <c r="M319" s="38">
        <f>'REPRO SEPTIEMBRE'!J267</f>
        <v>0</v>
      </c>
      <c r="N319" s="59">
        <v>12</v>
      </c>
      <c r="O319" s="32">
        <f>'REPRO SEPTIEMBRE'!K267</f>
        <v>0</v>
      </c>
      <c r="P319" s="59">
        <v>12</v>
      </c>
      <c r="Q319" s="32">
        <f>'REPRO SEPTIEMBRE'!L267</f>
        <v>0</v>
      </c>
      <c r="R319" s="59">
        <v>12</v>
      </c>
      <c r="S319" s="32">
        <f>'REPRO SEPTIEMBRE'!M267</f>
        <v>0</v>
      </c>
      <c r="T319" s="59">
        <v>12</v>
      </c>
      <c r="U319" s="32">
        <f>'REPRO SEPTIEMBRE'!N267</f>
        <v>26560.800000000003</v>
      </c>
      <c r="V319" s="33">
        <v>0</v>
      </c>
      <c r="W319" s="32">
        <v>0</v>
      </c>
      <c r="X319" s="33">
        <v>0</v>
      </c>
      <c r="Y319" s="32">
        <v>0</v>
      </c>
      <c r="Z319" s="33">
        <v>0</v>
      </c>
      <c r="AA319" s="32">
        <v>0</v>
      </c>
      <c r="AB319" s="39">
        <v>0</v>
      </c>
      <c r="AC319" s="32">
        <v>0</v>
      </c>
      <c r="AD319" s="32">
        <v>0</v>
      </c>
      <c r="AE319" s="32">
        <v>0</v>
      </c>
      <c r="AF319" s="32">
        <f t="shared" si="44"/>
        <v>253440</v>
      </c>
      <c r="AG319" s="32">
        <f t="shared" si="45"/>
        <v>21120</v>
      </c>
      <c r="AH319" s="32">
        <v>0</v>
      </c>
      <c r="AI319" s="32">
        <v>0</v>
      </c>
      <c r="AJ319" s="32">
        <v>0</v>
      </c>
      <c r="AK319" s="34">
        <f t="shared" si="46"/>
        <v>47680.800000000003</v>
      </c>
    </row>
    <row r="320" spans="2:37" s="6" customFormat="1" ht="15.75" customHeight="1" x14ac:dyDescent="0.25">
      <c r="B320" s="30">
        <v>301</v>
      </c>
      <c r="C320" s="435"/>
      <c r="D320" s="44" t="s">
        <v>48</v>
      </c>
      <c r="E320" s="45">
        <v>71.400000000000006</v>
      </c>
      <c r="F320" s="47">
        <v>1</v>
      </c>
      <c r="G320" s="32">
        <f>'REPRO SEPTIEMBRE'!G268</f>
        <v>0</v>
      </c>
      <c r="H320" s="47">
        <v>1</v>
      </c>
      <c r="I320" s="32">
        <f>'REPRO SEPTIEMBRE'!H268</f>
        <v>0</v>
      </c>
      <c r="J320" s="47">
        <v>1</v>
      </c>
      <c r="K320" s="32">
        <f>'REPRO SEPTIEMBRE'!I268</f>
        <v>0</v>
      </c>
      <c r="L320" s="47">
        <v>1</v>
      </c>
      <c r="M320" s="38">
        <f>'REPRO SEPTIEMBRE'!J268</f>
        <v>0</v>
      </c>
      <c r="N320" s="47">
        <v>1</v>
      </c>
      <c r="O320" s="32">
        <f>'REPRO SEPTIEMBRE'!K268</f>
        <v>0</v>
      </c>
      <c r="P320" s="47">
        <v>1</v>
      </c>
      <c r="Q320" s="32">
        <f>'REPRO SEPTIEMBRE'!L268</f>
        <v>0</v>
      </c>
      <c r="R320" s="47">
        <v>1</v>
      </c>
      <c r="S320" s="32">
        <f>'REPRO SEPTIEMBRE'!M268</f>
        <v>0</v>
      </c>
      <c r="T320" s="47">
        <v>1</v>
      </c>
      <c r="U320" s="32">
        <f>'REPRO SEPTIEMBRE'!N268</f>
        <v>2213.4</v>
      </c>
      <c r="V320" s="33">
        <v>0</v>
      </c>
      <c r="W320" s="32">
        <v>0</v>
      </c>
      <c r="X320" s="33">
        <v>0</v>
      </c>
      <c r="Y320" s="32">
        <v>0</v>
      </c>
      <c r="Z320" s="33">
        <v>0</v>
      </c>
      <c r="AA320" s="32">
        <v>0</v>
      </c>
      <c r="AB320" s="39">
        <v>0</v>
      </c>
      <c r="AC320" s="32">
        <v>0</v>
      </c>
      <c r="AD320" s="32">
        <v>0</v>
      </c>
      <c r="AE320" s="32">
        <v>0</v>
      </c>
      <c r="AF320" s="32">
        <f t="shared" si="44"/>
        <v>21120</v>
      </c>
      <c r="AG320" s="32">
        <f t="shared" si="45"/>
        <v>1760</v>
      </c>
      <c r="AH320" s="32">
        <v>0</v>
      </c>
      <c r="AI320" s="32">
        <v>0</v>
      </c>
      <c r="AJ320" s="32">
        <v>0</v>
      </c>
      <c r="AK320" s="34">
        <f t="shared" si="46"/>
        <v>3973.4</v>
      </c>
    </row>
    <row r="321" spans="2:37" s="6" customFormat="1" ht="15.75" customHeight="1" x14ac:dyDescent="0.25">
      <c r="B321" s="36">
        <v>302</v>
      </c>
      <c r="C321" s="435"/>
      <c r="D321" s="44" t="s">
        <v>52</v>
      </c>
      <c r="E321" s="45">
        <v>72.540000000000006</v>
      </c>
      <c r="F321" s="47">
        <v>4</v>
      </c>
      <c r="G321" s="32">
        <f>'REPRO SEPTIEMBRE'!G269</f>
        <v>0</v>
      </c>
      <c r="H321" s="47">
        <v>4</v>
      </c>
      <c r="I321" s="32">
        <f>'REPRO SEPTIEMBRE'!H269</f>
        <v>0</v>
      </c>
      <c r="J321" s="47">
        <v>4</v>
      </c>
      <c r="K321" s="32">
        <f>'REPRO SEPTIEMBRE'!I269</f>
        <v>0</v>
      </c>
      <c r="L321" s="47">
        <v>4</v>
      </c>
      <c r="M321" s="38">
        <f>'REPRO SEPTIEMBRE'!J269</f>
        <v>0</v>
      </c>
      <c r="N321" s="47">
        <v>4</v>
      </c>
      <c r="O321" s="32">
        <f>'REPRO SEPTIEMBRE'!K269</f>
        <v>0</v>
      </c>
      <c r="P321" s="47">
        <v>4</v>
      </c>
      <c r="Q321" s="32">
        <f>'REPRO SEPTIEMBRE'!L269</f>
        <v>0</v>
      </c>
      <c r="R321" s="47">
        <v>4</v>
      </c>
      <c r="S321" s="32">
        <f>'REPRO SEPTIEMBRE'!M269</f>
        <v>0</v>
      </c>
      <c r="T321" s="47">
        <v>4</v>
      </c>
      <c r="U321" s="32">
        <f>'REPRO SEPTIEMBRE'!N269</f>
        <v>8994.9600000000009</v>
      </c>
      <c r="V321" s="33">
        <v>0</v>
      </c>
      <c r="W321" s="32">
        <v>0</v>
      </c>
      <c r="X321" s="33">
        <v>0</v>
      </c>
      <c r="Y321" s="32">
        <v>0</v>
      </c>
      <c r="Z321" s="33">
        <v>0</v>
      </c>
      <c r="AA321" s="32">
        <v>0</v>
      </c>
      <c r="AB321" s="39">
        <v>0</v>
      </c>
      <c r="AC321" s="32">
        <v>0</v>
      </c>
      <c r="AD321" s="32">
        <v>0</v>
      </c>
      <c r="AE321" s="32">
        <v>0</v>
      </c>
      <c r="AF321" s="32">
        <f t="shared" si="44"/>
        <v>84480</v>
      </c>
      <c r="AG321" s="32">
        <f t="shared" si="45"/>
        <v>7040</v>
      </c>
      <c r="AH321" s="32">
        <v>0</v>
      </c>
      <c r="AI321" s="32">
        <v>0</v>
      </c>
      <c r="AJ321" s="32">
        <v>0</v>
      </c>
      <c r="AK321" s="34">
        <f t="shared" si="46"/>
        <v>16034.960000000001</v>
      </c>
    </row>
    <row r="322" spans="2:37" s="6" customFormat="1" ht="15.75" customHeight="1" x14ac:dyDescent="0.25">
      <c r="B322" s="36">
        <v>303</v>
      </c>
      <c r="C322" s="435"/>
      <c r="D322" s="44" t="s">
        <v>60</v>
      </c>
      <c r="E322" s="45">
        <v>73.59</v>
      </c>
      <c r="F322" s="47">
        <v>1</v>
      </c>
      <c r="G322" s="32">
        <f>'REPRO SEPTIEMBRE'!G270</f>
        <v>0</v>
      </c>
      <c r="H322" s="47">
        <v>1</v>
      </c>
      <c r="I322" s="32">
        <f>'REPRO SEPTIEMBRE'!H270</f>
        <v>0</v>
      </c>
      <c r="J322" s="47">
        <v>1</v>
      </c>
      <c r="K322" s="32">
        <f>'REPRO SEPTIEMBRE'!I270</f>
        <v>0</v>
      </c>
      <c r="L322" s="47">
        <v>1</v>
      </c>
      <c r="M322" s="38">
        <f>'REPRO SEPTIEMBRE'!J270</f>
        <v>0</v>
      </c>
      <c r="N322" s="47">
        <v>1</v>
      </c>
      <c r="O322" s="32">
        <f>'REPRO SEPTIEMBRE'!K270</f>
        <v>0</v>
      </c>
      <c r="P322" s="47">
        <v>1</v>
      </c>
      <c r="Q322" s="32">
        <f>'REPRO SEPTIEMBRE'!L270</f>
        <v>0</v>
      </c>
      <c r="R322" s="47">
        <v>1</v>
      </c>
      <c r="S322" s="32">
        <f>'REPRO SEPTIEMBRE'!M270</f>
        <v>0</v>
      </c>
      <c r="T322" s="47">
        <v>1</v>
      </c>
      <c r="U322" s="32">
        <f>'REPRO SEPTIEMBRE'!N270</f>
        <v>2281.29</v>
      </c>
      <c r="V322" s="33">
        <v>0</v>
      </c>
      <c r="W322" s="32">
        <v>0</v>
      </c>
      <c r="X322" s="33">
        <v>0</v>
      </c>
      <c r="Y322" s="32">
        <v>0</v>
      </c>
      <c r="Z322" s="33">
        <v>0</v>
      </c>
      <c r="AA322" s="32">
        <v>0</v>
      </c>
      <c r="AB322" s="39">
        <v>0</v>
      </c>
      <c r="AC322" s="32">
        <v>0</v>
      </c>
      <c r="AD322" s="32">
        <v>0</v>
      </c>
      <c r="AE322" s="32">
        <v>0</v>
      </c>
      <c r="AF322" s="32">
        <f t="shared" si="44"/>
        <v>21120</v>
      </c>
      <c r="AG322" s="32">
        <f t="shared" si="45"/>
        <v>1760</v>
      </c>
      <c r="AH322" s="32">
        <v>0</v>
      </c>
      <c r="AI322" s="32">
        <v>0</v>
      </c>
      <c r="AJ322" s="32">
        <v>0</v>
      </c>
      <c r="AK322" s="34">
        <f t="shared" si="46"/>
        <v>4041.29</v>
      </c>
    </row>
    <row r="323" spans="2:37" s="6" customFormat="1" ht="15.75" customHeight="1" x14ac:dyDescent="0.25">
      <c r="B323" s="30">
        <v>304</v>
      </c>
      <c r="C323" s="435"/>
      <c r="D323" s="44" t="s">
        <v>61</v>
      </c>
      <c r="E323" s="45">
        <v>77.59</v>
      </c>
      <c r="F323" s="47">
        <v>2</v>
      </c>
      <c r="G323" s="32">
        <f>'REPRO SEPTIEMBRE'!G271</f>
        <v>0</v>
      </c>
      <c r="H323" s="47">
        <v>2</v>
      </c>
      <c r="I323" s="32">
        <f>'REPRO SEPTIEMBRE'!H271</f>
        <v>0</v>
      </c>
      <c r="J323" s="47">
        <v>2</v>
      </c>
      <c r="K323" s="32">
        <f>'REPRO SEPTIEMBRE'!I271</f>
        <v>0</v>
      </c>
      <c r="L323" s="47">
        <v>2</v>
      </c>
      <c r="M323" s="38">
        <f>'REPRO SEPTIEMBRE'!J271</f>
        <v>0</v>
      </c>
      <c r="N323" s="47">
        <v>2</v>
      </c>
      <c r="O323" s="32">
        <f>'REPRO SEPTIEMBRE'!K271</f>
        <v>0</v>
      </c>
      <c r="P323" s="47">
        <v>2</v>
      </c>
      <c r="Q323" s="32">
        <f>'REPRO SEPTIEMBRE'!L271</f>
        <v>0</v>
      </c>
      <c r="R323" s="47">
        <v>2</v>
      </c>
      <c r="S323" s="32">
        <f>'REPRO SEPTIEMBRE'!M271</f>
        <v>0</v>
      </c>
      <c r="T323" s="47">
        <v>2</v>
      </c>
      <c r="U323" s="32">
        <f>'REPRO SEPTIEMBRE'!N271</f>
        <v>4810.58</v>
      </c>
      <c r="V323" s="33">
        <v>0</v>
      </c>
      <c r="W323" s="32">
        <v>0</v>
      </c>
      <c r="X323" s="33">
        <v>0</v>
      </c>
      <c r="Y323" s="32">
        <v>0</v>
      </c>
      <c r="Z323" s="33">
        <v>0</v>
      </c>
      <c r="AA323" s="32">
        <v>0</v>
      </c>
      <c r="AB323" s="39">
        <v>0</v>
      </c>
      <c r="AC323" s="32">
        <v>0</v>
      </c>
      <c r="AD323" s="32">
        <v>0</v>
      </c>
      <c r="AE323" s="32">
        <v>0</v>
      </c>
      <c r="AF323" s="32">
        <f t="shared" si="44"/>
        <v>42240</v>
      </c>
      <c r="AG323" s="32">
        <f t="shared" si="45"/>
        <v>3520</v>
      </c>
      <c r="AH323" s="32">
        <v>0</v>
      </c>
      <c r="AI323" s="32">
        <v>0</v>
      </c>
      <c r="AJ323" s="32">
        <v>0</v>
      </c>
      <c r="AK323" s="34">
        <f t="shared" si="46"/>
        <v>8330.58</v>
      </c>
    </row>
    <row r="324" spans="2:37" s="6" customFormat="1" ht="15.75" customHeight="1" x14ac:dyDescent="0.25">
      <c r="B324" s="30">
        <v>305</v>
      </c>
      <c r="C324" s="435"/>
      <c r="D324" s="44" t="s">
        <v>38</v>
      </c>
      <c r="E324" s="45">
        <v>71.400000000000006</v>
      </c>
      <c r="F324" s="47">
        <v>15</v>
      </c>
      <c r="G324" s="32">
        <f>'REPRO SEPTIEMBRE'!G272</f>
        <v>0</v>
      </c>
      <c r="H324" s="47">
        <v>15</v>
      </c>
      <c r="I324" s="32">
        <f>'REPRO SEPTIEMBRE'!H272</f>
        <v>0</v>
      </c>
      <c r="J324" s="47">
        <v>15</v>
      </c>
      <c r="K324" s="32">
        <f>'REPRO SEPTIEMBRE'!I272</f>
        <v>0</v>
      </c>
      <c r="L324" s="47">
        <v>15</v>
      </c>
      <c r="M324" s="38">
        <f>'REPRO SEPTIEMBRE'!J272</f>
        <v>0</v>
      </c>
      <c r="N324" s="47">
        <v>15</v>
      </c>
      <c r="O324" s="32">
        <f>'REPRO SEPTIEMBRE'!K272</f>
        <v>0</v>
      </c>
      <c r="P324" s="47">
        <v>15</v>
      </c>
      <c r="Q324" s="32">
        <f>'REPRO SEPTIEMBRE'!L272</f>
        <v>0</v>
      </c>
      <c r="R324" s="47">
        <v>15</v>
      </c>
      <c r="S324" s="32">
        <f>'REPRO SEPTIEMBRE'!M272</f>
        <v>0</v>
      </c>
      <c r="T324" s="47">
        <v>15</v>
      </c>
      <c r="U324" s="32">
        <f>'REPRO SEPTIEMBRE'!N272</f>
        <v>33201</v>
      </c>
      <c r="V324" s="33">
        <v>0</v>
      </c>
      <c r="W324" s="32">
        <v>0</v>
      </c>
      <c r="X324" s="33">
        <v>0</v>
      </c>
      <c r="Y324" s="32">
        <v>0</v>
      </c>
      <c r="Z324" s="33">
        <v>0</v>
      </c>
      <c r="AA324" s="32">
        <v>0</v>
      </c>
      <c r="AB324" s="39">
        <v>0</v>
      </c>
      <c r="AC324" s="32">
        <v>0</v>
      </c>
      <c r="AD324" s="32">
        <v>0</v>
      </c>
      <c r="AE324" s="32">
        <v>0</v>
      </c>
      <c r="AF324" s="32">
        <f t="shared" si="44"/>
        <v>316800</v>
      </c>
      <c r="AG324" s="32">
        <f t="shared" si="45"/>
        <v>26400</v>
      </c>
      <c r="AH324" s="32">
        <v>0</v>
      </c>
      <c r="AI324" s="32">
        <v>0</v>
      </c>
      <c r="AJ324" s="32">
        <v>0</v>
      </c>
      <c r="AK324" s="34">
        <f t="shared" si="46"/>
        <v>59601</v>
      </c>
    </row>
    <row r="325" spans="2:37" s="6" customFormat="1" ht="15.75" customHeight="1" x14ac:dyDescent="0.25">
      <c r="B325" s="36">
        <v>306</v>
      </c>
      <c r="C325" s="435"/>
      <c r="D325" s="44" t="s">
        <v>38</v>
      </c>
      <c r="E325" s="45">
        <v>71.400000000000006</v>
      </c>
      <c r="F325" s="47">
        <v>1</v>
      </c>
      <c r="G325" s="32">
        <f>'REPRO SEPTIEMBRE'!G273</f>
        <v>0</v>
      </c>
      <c r="H325" s="47">
        <v>1</v>
      </c>
      <c r="I325" s="32">
        <f>'REPRO SEPTIEMBRE'!H273</f>
        <v>0</v>
      </c>
      <c r="J325" s="47">
        <v>1</v>
      </c>
      <c r="K325" s="32">
        <f>'REPRO SEPTIEMBRE'!I273</f>
        <v>0</v>
      </c>
      <c r="L325" s="47">
        <v>1</v>
      </c>
      <c r="M325" s="38">
        <f>'REPRO SEPTIEMBRE'!J273</f>
        <v>0</v>
      </c>
      <c r="N325" s="47">
        <v>1</v>
      </c>
      <c r="O325" s="32">
        <f>'REPRO SEPTIEMBRE'!K273</f>
        <v>0</v>
      </c>
      <c r="P325" s="47">
        <v>1</v>
      </c>
      <c r="Q325" s="32">
        <f>'REPRO SEPTIEMBRE'!L273</f>
        <v>0</v>
      </c>
      <c r="R325" s="47">
        <v>1</v>
      </c>
      <c r="S325" s="32">
        <f>'REPRO SEPTIEMBRE'!M273</f>
        <v>0</v>
      </c>
      <c r="T325" s="47">
        <v>1</v>
      </c>
      <c r="U325" s="32">
        <f>'REPRO SEPTIEMBRE'!N273</f>
        <v>3355.8</v>
      </c>
      <c r="V325" s="33">
        <v>0</v>
      </c>
      <c r="W325" s="32">
        <v>0</v>
      </c>
      <c r="X325" s="33">
        <v>0</v>
      </c>
      <c r="Y325" s="32">
        <v>0</v>
      </c>
      <c r="Z325" s="33">
        <v>0</v>
      </c>
      <c r="AA325" s="32">
        <v>0</v>
      </c>
      <c r="AB325" s="39">
        <v>0</v>
      </c>
      <c r="AC325" s="32">
        <v>0</v>
      </c>
      <c r="AD325" s="32">
        <v>0</v>
      </c>
      <c r="AE325" s="32">
        <v>0</v>
      </c>
      <c r="AF325" s="32">
        <f t="shared" si="44"/>
        <v>21120</v>
      </c>
      <c r="AG325" s="32">
        <f t="shared" si="45"/>
        <v>1760</v>
      </c>
      <c r="AH325" s="32">
        <v>0</v>
      </c>
      <c r="AI325" s="32">
        <v>0</v>
      </c>
      <c r="AJ325" s="32">
        <v>0</v>
      </c>
      <c r="AK325" s="34">
        <f t="shared" si="46"/>
        <v>5115.8</v>
      </c>
    </row>
    <row r="326" spans="2:37" s="6" customFormat="1" ht="15.75" customHeight="1" x14ac:dyDescent="0.25">
      <c r="B326" s="36">
        <v>307</v>
      </c>
      <c r="C326" s="435"/>
      <c r="D326" s="44" t="s">
        <v>62</v>
      </c>
      <c r="E326" s="45">
        <v>75.64</v>
      </c>
      <c r="F326" s="47">
        <v>3</v>
      </c>
      <c r="G326" s="32">
        <f>'REPRO SEPTIEMBRE'!G274</f>
        <v>0</v>
      </c>
      <c r="H326" s="47">
        <v>3</v>
      </c>
      <c r="I326" s="32">
        <f>'REPRO SEPTIEMBRE'!H274</f>
        <v>0</v>
      </c>
      <c r="J326" s="47">
        <v>3</v>
      </c>
      <c r="K326" s="32">
        <f>'REPRO SEPTIEMBRE'!I274</f>
        <v>0</v>
      </c>
      <c r="L326" s="47">
        <v>3</v>
      </c>
      <c r="M326" s="38">
        <f>'REPRO SEPTIEMBRE'!J274</f>
        <v>0</v>
      </c>
      <c r="N326" s="47">
        <v>3</v>
      </c>
      <c r="O326" s="32">
        <f>'REPRO SEPTIEMBRE'!K274</f>
        <v>0</v>
      </c>
      <c r="P326" s="47">
        <v>3</v>
      </c>
      <c r="Q326" s="32">
        <f>'REPRO SEPTIEMBRE'!L274</f>
        <v>0</v>
      </c>
      <c r="R326" s="47">
        <v>3</v>
      </c>
      <c r="S326" s="32">
        <f>'REPRO SEPTIEMBRE'!M274</f>
        <v>0</v>
      </c>
      <c r="T326" s="47">
        <v>3</v>
      </c>
      <c r="U326" s="32">
        <f>'REPRO SEPTIEMBRE'!N274</f>
        <v>7034.52</v>
      </c>
      <c r="V326" s="33">
        <v>0</v>
      </c>
      <c r="W326" s="32">
        <v>0</v>
      </c>
      <c r="X326" s="33">
        <v>0</v>
      </c>
      <c r="Y326" s="32">
        <v>0</v>
      </c>
      <c r="Z326" s="33">
        <v>0</v>
      </c>
      <c r="AA326" s="32">
        <v>0</v>
      </c>
      <c r="AB326" s="39">
        <v>0</v>
      </c>
      <c r="AC326" s="32">
        <v>0</v>
      </c>
      <c r="AD326" s="32">
        <v>0</v>
      </c>
      <c r="AE326" s="32">
        <v>0</v>
      </c>
      <c r="AF326" s="32">
        <f t="shared" si="44"/>
        <v>63360</v>
      </c>
      <c r="AG326" s="32">
        <f t="shared" si="45"/>
        <v>5280</v>
      </c>
      <c r="AH326" s="32">
        <v>0</v>
      </c>
      <c r="AI326" s="32">
        <v>0</v>
      </c>
      <c r="AJ326" s="32">
        <v>0</v>
      </c>
      <c r="AK326" s="34">
        <f t="shared" si="46"/>
        <v>12314.52</v>
      </c>
    </row>
    <row r="327" spans="2:37" s="6" customFormat="1" ht="15.75" customHeight="1" x14ac:dyDescent="0.25">
      <c r="B327" s="30">
        <v>308</v>
      </c>
      <c r="C327" s="435"/>
      <c r="D327" s="44" t="s">
        <v>62</v>
      </c>
      <c r="E327" s="45">
        <v>75.64</v>
      </c>
      <c r="F327" s="47">
        <v>1</v>
      </c>
      <c r="G327" s="32">
        <f>'REPRO SEPTIEMBRE'!G275</f>
        <v>0</v>
      </c>
      <c r="H327" s="47">
        <v>1</v>
      </c>
      <c r="I327" s="32">
        <f>'REPRO SEPTIEMBRE'!H275</f>
        <v>0</v>
      </c>
      <c r="J327" s="47">
        <v>1</v>
      </c>
      <c r="K327" s="32">
        <f>'REPRO SEPTIEMBRE'!I275</f>
        <v>0</v>
      </c>
      <c r="L327" s="47">
        <v>1</v>
      </c>
      <c r="M327" s="38">
        <f>'REPRO SEPTIEMBRE'!J275</f>
        <v>0</v>
      </c>
      <c r="N327" s="47">
        <v>1</v>
      </c>
      <c r="O327" s="32">
        <f>'REPRO SEPTIEMBRE'!K275</f>
        <v>0</v>
      </c>
      <c r="P327" s="47">
        <v>1</v>
      </c>
      <c r="Q327" s="32">
        <f>'REPRO SEPTIEMBRE'!L275</f>
        <v>0</v>
      </c>
      <c r="R327" s="47">
        <v>1</v>
      </c>
      <c r="S327" s="32">
        <f>'REPRO SEPTIEMBRE'!M275</f>
        <v>0</v>
      </c>
      <c r="T327" s="47">
        <v>1</v>
      </c>
      <c r="U327" s="32">
        <f>'REPRO SEPTIEMBRE'!N275</f>
        <v>0</v>
      </c>
      <c r="V327" s="33">
        <v>0</v>
      </c>
      <c r="W327" s="32">
        <v>0</v>
      </c>
      <c r="X327" s="33">
        <v>0</v>
      </c>
      <c r="Y327" s="32">
        <v>0</v>
      </c>
      <c r="Z327" s="33">
        <v>0</v>
      </c>
      <c r="AA327" s="32">
        <v>0</v>
      </c>
      <c r="AB327" s="39">
        <v>0</v>
      </c>
      <c r="AC327" s="32">
        <v>0</v>
      </c>
      <c r="AD327" s="32">
        <v>0</v>
      </c>
      <c r="AE327" s="32">
        <v>0</v>
      </c>
      <c r="AF327" s="32">
        <f t="shared" si="44"/>
        <v>21120</v>
      </c>
      <c r="AG327" s="32">
        <f t="shared" si="45"/>
        <v>1760</v>
      </c>
      <c r="AH327" s="32">
        <v>0</v>
      </c>
      <c r="AI327" s="32">
        <v>0</v>
      </c>
      <c r="AJ327" s="32">
        <v>0</v>
      </c>
      <c r="AK327" s="34">
        <f t="shared" si="46"/>
        <v>1760</v>
      </c>
    </row>
    <row r="328" spans="2:37" s="6" customFormat="1" ht="15.75" customHeight="1" x14ac:dyDescent="0.25">
      <c r="B328" s="30">
        <v>309</v>
      </c>
      <c r="C328" s="435"/>
      <c r="D328" s="44" t="s">
        <v>64</v>
      </c>
      <c r="E328" s="45">
        <v>71.400000000000006</v>
      </c>
      <c r="F328" s="47">
        <v>2</v>
      </c>
      <c r="G328" s="32">
        <f>'REPRO SEPTIEMBRE'!G276</f>
        <v>0</v>
      </c>
      <c r="H328" s="47">
        <v>2</v>
      </c>
      <c r="I328" s="32">
        <f>'REPRO SEPTIEMBRE'!H276</f>
        <v>0</v>
      </c>
      <c r="J328" s="47">
        <v>2</v>
      </c>
      <c r="K328" s="32">
        <f>'REPRO SEPTIEMBRE'!I276</f>
        <v>0</v>
      </c>
      <c r="L328" s="47">
        <v>2</v>
      </c>
      <c r="M328" s="38">
        <f>'REPRO SEPTIEMBRE'!J276</f>
        <v>0</v>
      </c>
      <c r="N328" s="47">
        <v>2</v>
      </c>
      <c r="O328" s="32">
        <f>'REPRO SEPTIEMBRE'!K276</f>
        <v>0</v>
      </c>
      <c r="P328" s="47">
        <v>2</v>
      </c>
      <c r="Q328" s="32">
        <f>'REPRO SEPTIEMBRE'!L276</f>
        <v>0</v>
      </c>
      <c r="R328" s="47">
        <v>2</v>
      </c>
      <c r="S328" s="32">
        <f>'REPRO SEPTIEMBRE'!M276</f>
        <v>0</v>
      </c>
      <c r="T328" s="47">
        <v>2</v>
      </c>
      <c r="U328" s="32">
        <f>'REPRO SEPTIEMBRE'!N276</f>
        <v>4426.8</v>
      </c>
      <c r="V328" s="33">
        <v>0</v>
      </c>
      <c r="W328" s="32">
        <v>0</v>
      </c>
      <c r="X328" s="33">
        <v>0</v>
      </c>
      <c r="Y328" s="32">
        <v>0</v>
      </c>
      <c r="Z328" s="33">
        <v>0</v>
      </c>
      <c r="AA328" s="32">
        <v>0</v>
      </c>
      <c r="AB328" s="39">
        <v>0</v>
      </c>
      <c r="AC328" s="32">
        <v>0</v>
      </c>
      <c r="AD328" s="32">
        <v>0</v>
      </c>
      <c r="AE328" s="32">
        <v>0</v>
      </c>
      <c r="AF328" s="32">
        <f t="shared" si="44"/>
        <v>42240</v>
      </c>
      <c r="AG328" s="32">
        <f t="shared" si="45"/>
        <v>3520</v>
      </c>
      <c r="AH328" s="32">
        <v>0</v>
      </c>
      <c r="AI328" s="32">
        <v>0</v>
      </c>
      <c r="AJ328" s="32">
        <v>0</v>
      </c>
      <c r="AK328" s="34">
        <f t="shared" si="46"/>
        <v>7946.8</v>
      </c>
    </row>
    <row r="329" spans="2:37" s="6" customFormat="1" ht="15.75" customHeight="1" x14ac:dyDescent="0.25">
      <c r="B329" s="36">
        <v>310</v>
      </c>
      <c r="C329" s="435"/>
      <c r="D329" s="44" t="s">
        <v>39</v>
      </c>
      <c r="E329" s="45">
        <v>78.25</v>
      </c>
      <c r="F329" s="47">
        <v>2</v>
      </c>
      <c r="G329" s="32">
        <f>'REPRO SEPTIEMBRE'!G277</f>
        <v>0</v>
      </c>
      <c r="H329" s="47">
        <v>2</v>
      </c>
      <c r="I329" s="32">
        <f>'REPRO SEPTIEMBRE'!H277</f>
        <v>0</v>
      </c>
      <c r="J329" s="47">
        <v>2</v>
      </c>
      <c r="K329" s="32">
        <f>'REPRO SEPTIEMBRE'!I277</f>
        <v>0</v>
      </c>
      <c r="L329" s="47">
        <v>2</v>
      </c>
      <c r="M329" s="38">
        <f>'REPRO SEPTIEMBRE'!J277</f>
        <v>0</v>
      </c>
      <c r="N329" s="47">
        <v>2</v>
      </c>
      <c r="O329" s="32">
        <f>'REPRO SEPTIEMBRE'!K277</f>
        <v>0</v>
      </c>
      <c r="P329" s="47">
        <v>2</v>
      </c>
      <c r="Q329" s="32">
        <f>'REPRO SEPTIEMBRE'!L277</f>
        <v>0</v>
      </c>
      <c r="R329" s="47">
        <v>2</v>
      </c>
      <c r="S329" s="32">
        <f>'REPRO SEPTIEMBRE'!M277</f>
        <v>0</v>
      </c>
      <c r="T329" s="47">
        <v>2</v>
      </c>
      <c r="U329" s="32">
        <f>'REPRO SEPTIEMBRE'!N277</f>
        <v>4851.5</v>
      </c>
      <c r="V329" s="33">
        <v>0</v>
      </c>
      <c r="W329" s="32">
        <v>0</v>
      </c>
      <c r="X329" s="33">
        <v>0</v>
      </c>
      <c r="Y329" s="32">
        <v>0</v>
      </c>
      <c r="Z329" s="33">
        <v>0</v>
      </c>
      <c r="AA329" s="32">
        <v>0</v>
      </c>
      <c r="AB329" s="39">
        <v>0</v>
      </c>
      <c r="AC329" s="32">
        <v>0</v>
      </c>
      <c r="AD329" s="32">
        <v>0</v>
      </c>
      <c r="AE329" s="32">
        <v>0</v>
      </c>
      <c r="AF329" s="32">
        <f t="shared" si="44"/>
        <v>42240</v>
      </c>
      <c r="AG329" s="32">
        <f t="shared" si="45"/>
        <v>3520</v>
      </c>
      <c r="AH329" s="32">
        <v>0</v>
      </c>
      <c r="AI329" s="32">
        <v>0</v>
      </c>
      <c r="AJ329" s="32">
        <v>0</v>
      </c>
      <c r="AK329" s="34">
        <f t="shared" si="46"/>
        <v>8371.5</v>
      </c>
    </row>
    <row r="330" spans="2:37" s="6" customFormat="1" ht="15.75" customHeight="1" x14ac:dyDescent="0.25">
      <c r="B330" s="36">
        <v>311</v>
      </c>
      <c r="C330" s="435"/>
      <c r="D330" s="44" t="s">
        <v>54</v>
      </c>
      <c r="E330" s="45">
        <v>71.400000000000006</v>
      </c>
      <c r="F330" s="47">
        <v>7</v>
      </c>
      <c r="G330" s="32">
        <f>'REPRO SEPTIEMBRE'!G278</f>
        <v>0</v>
      </c>
      <c r="H330" s="47">
        <v>7</v>
      </c>
      <c r="I330" s="32">
        <f>'REPRO SEPTIEMBRE'!H278</f>
        <v>0</v>
      </c>
      <c r="J330" s="47">
        <v>7</v>
      </c>
      <c r="K330" s="32">
        <f>'REPRO SEPTIEMBRE'!I278</f>
        <v>0</v>
      </c>
      <c r="L330" s="47">
        <v>7</v>
      </c>
      <c r="M330" s="38">
        <f>'REPRO SEPTIEMBRE'!J278</f>
        <v>0</v>
      </c>
      <c r="N330" s="47">
        <v>7</v>
      </c>
      <c r="O330" s="32">
        <f>'REPRO SEPTIEMBRE'!K278</f>
        <v>0</v>
      </c>
      <c r="P330" s="47">
        <v>7</v>
      </c>
      <c r="Q330" s="32">
        <f>'REPRO SEPTIEMBRE'!L278</f>
        <v>0</v>
      </c>
      <c r="R330" s="47">
        <v>7</v>
      </c>
      <c r="S330" s="32">
        <f>'REPRO SEPTIEMBRE'!M278</f>
        <v>0</v>
      </c>
      <c r="T330" s="47">
        <v>7</v>
      </c>
      <c r="U330" s="32">
        <f>'REPRO SEPTIEMBRE'!N278</f>
        <v>15493.800000000003</v>
      </c>
      <c r="V330" s="33">
        <v>0</v>
      </c>
      <c r="W330" s="32">
        <v>0</v>
      </c>
      <c r="X330" s="33">
        <v>0</v>
      </c>
      <c r="Y330" s="32">
        <v>0</v>
      </c>
      <c r="Z330" s="33">
        <v>0</v>
      </c>
      <c r="AA330" s="32">
        <v>0</v>
      </c>
      <c r="AB330" s="39">
        <v>0</v>
      </c>
      <c r="AC330" s="32">
        <v>0</v>
      </c>
      <c r="AD330" s="32">
        <v>0</v>
      </c>
      <c r="AE330" s="32">
        <v>0</v>
      </c>
      <c r="AF330" s="32">
        <f t="shared" si="44"/>
        <v>147840</v>
      </c>
      <c r="AG330" s="32">
        <f t="shared" si="45"/>
        <v>12320</v>
      </c>
      <c r="AH330" s="32">
        <v>0</v>
      </c>
      <c r="AI330" s="32">
        <v>0</v>
      </c>
      <c r="AJ330" s="32">
        <v>0</v>
      </c>
      <c r="AK330" s="34">
        <f t="shared" si="46"/>
        <v>27813.800000000003</v>
      </c>
    </row>
    <row r="331" spans="2:37" s="6" customFormat="1" ht="15.75" customHeight="1" x14ac:dyDescent="0.25">
      <c r="B331" s="30">
        <v>312</v>
      </c>
      <c r="C331" s="435"/>
      <c r="D331" s="44" t="s">
        <v>54</v>
      </c>
      <c r="E331" s="45">
        <v>71.400000000000006</v>
      </c>
      <c r="F331" s="47">
        <v>1</v>
      </c>
      <c r="G331" s="32">
        <f>'REPRO SEPTIEMBRE'!G279</f>
        <v>0</v>
      </c>
      <c r="H331" s="47">
        <v>1</v>
      </c>
      <c r="I331" s="32">
        <f>'REPRO SEPTIEMBRE'!H279</f>
        <v>0</v>
      </c>
      <c r="J331" s="47">
        <v>1</v>
      </c>
      <c r="K331" s="32">
        <f>'REPRO SEPTIEMBRE'!I279</f>
        <v>0</v>
      </c>
      <c r="L331" s="47">
        <v>1</v>
      </c>
      <c r="M331" s="38">
        <f>'REPRO SEPTIEMBRE'!J279</f>
        <v>0</v>
      </c>
      <c r="N331" s="47">
        <v>1</v>
      </c>
      <c r="O331" s="32">
        <f>'REPRO SEPTIEMBRE'!K279</f>
        <v>0</v>
      </c>
      <c r="P331" s="47">
        <v>1</v>
      </c>
      <c r="Q331" s="32">
        <f>'REPRO SEPTIEMBRE'!L279</f>
        <v>0</v>
      </c>
      <c r="R331" s="47">
        <v>1</v>
      </c>
      <c r="S331" s="32">
        <f>'REPRO SEPTIEMBRE'!M279</f>
        <v>0</v>
      </c>
      <c r="T331" s="47">
        <v>1</v>
      </c>
      <c r="U331" s="32">
        <f>'REPRO SEPTIEMBRE'!N279</f>
        <v>0</v>
      </c>
      <c r="V331" s="33">
        <v>0</v>
      </c>
      <c r="W331" s="32">
        <v>0</v>
      </c>
      <c r="X331" s="33">
        <v>0</v>
      </c>
      <c r="Y331" s="32">
        <v>0</v>
      </c>
      <c r="Z331" s="33">
        <v>0</v>
      </c>
      <c r="AA331" s="32">
        <v>0</v>
      </c>
      <c r="AB331" s="39">
        <v>0</v>
      </c>
      <c r="AC331" s="32">
        <v>0</v>
      </c>
      <c r="AD331" s="32">
        <v>0</v>
      </c>
      <c r="AE331" s="32">
        <v>0</v>
      </c>
      <c r="AF331" s="32">
        <f t="shared" si="44"/>
        <v>21120</v>
      </c>
      <c r="AG331" s="32">
        <f t="shared" si="45"/>
        <v>1760</v>
      </c>
      <c r="AH331" s="32">
        <v>0</v>
      </c>
      <c r="AI331" s="32">
        <v>0</v>
      </c>
      <c r="AJ331" s="32">
        <v>0</v>
      </c>
      <c r="AK331" s="34">
        <f t="shared" si="46"/>
        <v>1760</v>
      </c>
    </row>
    <row r="332" spans="2:37" s="6" customFormat="1" ht="15.75" customHeight="1" x14ac:dyDescent="0.25">
      <c r="B332" s="30">
        <v>313</v>
      </c>
      <c r="C332" s="435"/>
      <c r="D332" s="44" t="s">
        <v>55</v>
      </c>
      <c r="E332" s="45">
        <v>72.540000000000006</v>
      </c>
      <c r="F332" s="47">
        <v>3</v>
      </c>
      <c r="G332" s="32">
        <f>'REPRO SEPTIEMBRE'!G280</f>
        <v>0</v>
      </c>
      <c r="H332" s="47">
        <v>3</v>
      </c>
      <c r="I332" s="32">
        <f>'REPRO SEPTIEMBRE'!H280</f>
        <v>0</v>
      </c>
      <c r="J332" s="47">
        <v>3</v>
      </c>
      <c r="K332" s="32">
        <f>'REPRO SEPTIEMBRE'!I280</f>
        <v>0</v>
      </c>
      <c r="L332" s="47">
        <v>3</v>
      </c>
      <c r="M332" s="38">
        <f>'REPRO SEPTIEMBRE'!J280</f>
        <v>0</v>
      </c>
      <c r="N332" s="47">
        <v>3</v>
      </c>
      <c r="O332" s="32">
        <f>'REPRO SEPTIEMBRE'!K280</f>
        <v>0</v>
      </c>
      <c r="P332" s="47">
        <v>3</v>
      </c>
      <c r="Q332" s="32">
        <f>'REPRO SEPTIEMBRE'!L280</f>
        <v>0</v>
      </c>
      <c r="R332" s="47">
        <v>3</v>
      </c>
      <c r="S332" s="32">
        <f>'REPRO SEPTIEMBRE'!M280</f>
        <v>0</v>
      </c>
      <c r="T332" s="47">
        <v>3</v>
      </c>
      <c r="U332" s="32">
        <f>'REPRO SEPTIEMBRE'!N280</f>
        <v>6746.22</v>
      </c>
      <c r="V332" s="33">
        <v>0</v>
      </c>
      <c r="W332" s="32">
        <v>0</v>
      </c>
      <c r="X332" s="33">
        <v>0</v>
      </c>
      <c r="Y332" s="32">
        <v>0</v>
      </c>
      <c r="Z332" s="33">
        <v>0</v>
      </c>
      <c r="AA332" s="32">
        <v>0</v>
      </c>
      <c r="AB332" s="39">
        <v>0</v>
      </c>
      <c r="AC332" s="32">
        <v>0</v>
      </c>
      <c r="AD332" s="32">
        <v>0</v>
      </c>
      <c r="AE332" s="32">
        <v>0</v>
      </c>
      <c r="AF332" s="32">
        <f t="shared" si="44"/>
        <v>63360</v>
      </c>
      <c r="AG332" s="32">
        <f t="shared" si="45"/>
        <v>5280</v>
      </c>
      <c r="AH332" s="32">
        <v>0</v>
      </c>
      <c r="AI332" s="32">
        <v>0</v>
      </c>
      <c r="AJ332" s="32">
        <v>0</v>
      </c>
      <c r="AK332" s="34">
        <f t="shared" si="46"/>
        <v>12026.220000000001</v>
      </c>
    </row>
    <row r="333" spans="2:37" s="6" customFormat="1" ht="15.75" customHeight="1" x14ac:dyDescent="0.25">
      <c r="B333" s="36">
        <v>314</v>
      </c>
      <c r="C333" s="435"/>
      <c r="D333" s="44" t="s">
        <v>37</v>
      </c>
      <c r="E333" s="45">
        <v>80.86</v>
      </c>
      <c r="F333" s="47">
        <v>2</v>
      </c>
      <c r="G333" s="32">
        <f>'REPRO SEPTIEMBRE'!G281</f>
        <v>0</v>
      </c>
      <c r="H333" s="47">
        <v>2</v>
      </c>
      <c r="I333" s="32">
        <f>'REPRO SEPTIEMBRE'!H281</f>
        <v>0</v>
      </c>
      <c r="J333" s="47">
        <v>2</v>
      </c>
      <c r="K333" s="32">
        <f>'REPRO SEPTIEMBRE'!I281</f>
        <v>0</v>
      </c>
      <c r="L333" s="47">
        <v>2</v>
      </c>
      <c r="M333" s="38">
        <f>'REPRO SEPTIEMBRE'!J281</f>
        <v>0</v>
      </c>
      <c r="N333" s="47">
        <v>2</v>
      </c>
      <c r="O333" s="32">
        <f>'REPRO SEPTIEMBRE'!K281</f>
        <v>0</v>
      </c>
      <c r="P333" s="47">
        <v>2</v>
      </c>
      <c r="Q333" s="32">
        <f>'REPRO SEPTIEMBRE'!L281</f>
        <v>0</v>
      </c>
      <c r="R333" s="47">
        <v>2</v>
      </c>
      <c r="S333" s="32">
        <f>'REPRO SEPTIEMBRE'!M281</f>
        <v>0</v>
      </c>
      <c r="T333" s="47">
        <v>2</v>
      </c>
      <c r="U333" s="32">
        <f>'REPRO SEPTIEMBRE'!N281</f>
        <v>5013.32</v>
      </c>
      <c r="V333" s="33">
        <v>0</v>
      </c>
      <c r="W333" s="32">
        <v>0</v>
      </c>
      <c r="X333" s="33">
        <v>0</v>
      </c>
      <c r="Y333" s="32">
        <v>0</v>
      </c>
      <c r="Z333" s="33">
        <v>0</v>
      </c>
      <c r="AA333" s="32">
        <v>0</v>
      </c>
      <c r="AB333" s="39">
        <v>0</v>
      </c>
      <c r="AC333" s="32">
        <v>0</v>
      </c>
      <c r="AD333" s="32">
        <v>0</v>
      </c>
      <c r="AE333" s="32">
        <v>0</v>
      </c>
      <c r="AF333" s="32">
        <f t="shared" si="44"/>
        <v>42240</v>
      </c>
      <c r="AG333" s="32">
        <f t="shared" si="45"/>
        <v>3520</v>
      </c>
      <c r="AH333" s="32">
        <v>0</v>
      </c>
      <c r="AI333" s="32">
        <v>0</v>
      </c>
      <c r="AJ333" s="32">
        <v>0</v>
      </c>
      <c r="AK333" s="34">
        <f t="shared" si="46"/>
        <v>8533.32</v>
      </c>
    </row>
    <row r="334" spans="2:37" s="6" customFormat="1" ht="15.75" customHeight="1" x14ac:dyDescent="0.25">
      <c r="B334" s="36">
        <v>315</v>
      </c>
      <c r="C334" s="435"/>
      <c r="D334" s="314" t="s">
        <v>42</v>
      </c>
      <c r="E334" s="45">
        <v>75.64</v>
      </c>
      <c r="F334" s="47">
        <v>1</v>
      </c>
      <c r="G334" s="32">
        <f>'REPRO SEPTIEMBRE'!G282</f>
        <v>0</v>
      </c>
      <c r="H334" s="47">
        <v>1</v>
      </c>
      <c r="I334" s="32">
        <f>'REPRO SEPTIEMBRE'!H282</f>
        <v>0</v>
      </c>
      <c r="J334" s="47">
        <v>1</v>
      </c>
      <c r="K334" s="32">
        <f>'REPRO SEPTIEMBRE'!I282</f>
        <v>0</v>
      </c>
      <c r="L334" s="47">
        <v>1</v>
      </c>
      <c r="M334" s="38">
        <f>'REPRO SEPTIEMBRE'!J282</f>
        <v>0</v>
      </c>
      <c r="N334" s="47">
        <v>1</v>
      </c>
      <c r="O334" s="32">
        <f>'REPRO SEPTIEMBRE'!K282</f>
        <v>0</v>
      </c>
      <c r="P334" s="47">
        <v>1</v>
      </c>
      <c r="Q334" s="32">
        <f>'REPRO SEPTIEMBRE'!L282</f>
        <v>0</v>
      </c>
      <c r="R334" s="47">
        <v>1</v>
      </c>
      <c r="S334" s="32">
        <f>'REPRO SEPTIEMBRE'!M282</f>
        <v>0</v>
      </c>
      <c r="T334" s="47">
        <v>1</v>
      </c>
      <c r="U334" s="32">
        <f>'REPRO SEPTIEMBRE'!N282</f>
        <v>2344.84</v>
      </c>
      <c r="V334" s="33">
        <v>0</v>
      </c>
      <c r="W334" s="32">
        <v>0</v>
      </c>
      <c r="X334" s="33">
        <v>0</v>
      </c>
      <c r="Y334" s="32">
        <v>0</v>
      </c>
      <c r="Z334" s="33">
        <v>0</v>
      </c>
      <c r="AA334" s="32">
        <v>0</v>
      </c>
      <c r="AB334" s="39">
        <v>0</v>
      </c>
      <c r="AC334" s="32">
        <v>0</v>
      </c>
      <c r="AD334" s="32">
        <v>0</v>
      </c>
      <c r="AE334" s="32">
        <v>0</v>
      </c>
      <c r="AF334" s="32">
        <f t="shared" si="44"/>
        <v>21120</v>
      </c>
      <c r="AG334" s="32">
        <f t="shared" si="45"/>
        <v>1760</v>
      </c>
      <c r="AH334" s="32">
        <v>0</v>
      </c>
      <c r="AI334" s="32">
        <v>0</v>
      </c>
      <c r="AJ334" s="32">
        <v>0</v>
      </c>
      <c r="AK334" s="34">
        <f t="shared" si="46"/>
        <v>4104.84</v>
      </c>
    </row>
    <row r="335" spans="2:37" s="6" customFormat="1" ht="15.75" customHeight="1" x14ac:dyDescent="0.25">
      <c r="B335" s="30">
        <v>316</v>
      </c>
      <c r="C335" s="435"/>
      <c r="D335" s="44" t="s">
        <v>59</v>
      </c>
      <c r="E335" s="45">
        <v>77.59</v>
      </c>
      <c r="F335" s="47">
        <v>1</v>
      </c>
      <c r="G335" s="32">
        <f>'REPRO SEPTIEMBRE'!G283</f>
        <v>0</v>
      </c>
      <c r="H335" s="47">
        <v>1</v>
      </c>
      <c r="I335" s="32">
        <f>'REPRO SEPTIEMBRE'!H283</f>
        <v>0</v>
      </c>
      <c r="J335" s="47">
        <v>1</v>
      </c>
      <c r="K335" s="32">
        <f>'REPRO SEPTIEMBRE'!I283</f>
        <v>0</v>
      </c>
      <c r="L335" s="47">
        <v>1</v>
      </c>
      <c r="M335" s="38">
        <f>'REPRO SEPTIEMBRE'!J283</f>
        <v>0</v>
      </c>
      <c r="N335" s="47">
        <v>1</v>
      </c>
      <c r="O335" s="32">
        <f>'REPRO SEPTIEMBRE'!K283</f>
        <v>0</v>
      </c>
      <c r="P335" s="47">
        <v>1</v>
      </c>
      <c r="Q335" s="32">
        <f>'REPRO SEPTIEMBRE'!L283</f>
        <v>0</v>
      </c>
      <c r="R335" s="47">
        <v>1</v>
      </c>
      <c r="S335" s="32">
        <f>'REPRO SEPTIEMBRE'!M283</f>
        <v>0</v>
      </c>
      <c r="T335" s="47">
        <v>1</v>
      </c>
      <c r="U335" s="32">
        <f>'REPRO SEPTIEMBRE'!N283</f>
        <v>0</v>
      </c>
      <c r="V335" s="33">
        <v>0</v>
      </c>
      <c r="W335" s="32">
        <v>0</v>
      </c>
      <c r="X335" s="33">
        <v>0</v>
      </c>
      <c r="Y335" s="32">
        <v>0</v>
      </c>
      <c r="Z335" s="33">
        <v>0</v>
      </c>
      <c r="AA335" s="32">
        <v>0</v>
      </c>
      <c r="AB335" s="39">
        <v>0</v>
      </c>
      <c r="AC335" s="32">
        <v>0</v>
      </c>
      <c r="AD335" s="32">
        <v>0</v>
      </c>
      <c r="AE335" s="32">
        <v>0</v>
      </c>
      <c r="AF335" s="32">
        <f t="shared" si="44"/>
        <v>21120</v>
      </c>
      <c r="AG335" s="32">
        <f t="shared" si="45"/>
        <v>1760</v>
      </c>
      <c r="AH335" s="32">
        <v>0</v>
      </c>
      <c r="AI335" s="32">
        <v>0</v>
      </c>
      <c r="AJ335" s="32">
        <v>0</v>
      </c>
      <c r="AK335" s="34">
        <f t="shared" si="46"/>
        <v>1760</v>
      </c>
    </row>
    <row r="336" spans="2:37" s="6" customFormat="1" ht="15.75" customHeight="1" x14ac:dyDescent="0.25">
      <c r="B336" s="30">
        <v>317</v>
      </c>
      <c r="C336" s="435"/>
      <c r="D336" s="44" t="s">
        <v>38</v>
      </c>
      <c r="E336" s="45">
        <v>71.400000000000006</v>
      </c>
      <c r="F336" s="47">
        <v>1</v>
      </c>
      <c r="G336" s="32">
        <f>'REPRO SEPTIEMBRE'!G284</f>
        <v>0</v>
      </c>
      <c r="H336" s="47">
        <v>1</v>
      </c>
      <c r="I336" s="32">
        <f>'REPRO SEPTIEMBRE'!H284</f>
        <v>0</v>
      </c>
      <c r="J336" s="47">
        <v>1</v>
      </c>
      <c r="K336" s="32">
        <f>'REPRO SEPTIEMBRE'!I284</f>
        <v>0</v>
      </c>
      <c r="L336" s="47">
        <v>1</v>
      </c>
      <c r="M336" s="38">
        <f>'REPRO SEPTIEMBRE'!J284</f>
        <v>0</v>
      </c>
      <c r="N336" s="47">
        <v>1</v>
      </c>
      <c r="O336" s="32">
        <f>'REPRO SEPTIEMBRE'!K284</f>
        <v>0</v>
      </c>
      <c r="P336" s="47">
        <v>1</v>
      </c>
      <c r="Q336" s="32">
        <f>'REPRO SEPTIEMBRE'!L284</f>
        <v>0</v>
      </c>
      <c r="R336" s="47">
        <v>1</v>
      </c>
      <c r="S336" s="32">
        <f>'REPRO SEPTIEMBRE'!M284</f>
        <v>0</v>
      </c>
      <c r="T336" s="47">
        <v>1</v>
      </c>
      <c r="U336" s="32">
        <f>'REPRO SEPTIEMBRE'!N284</f>
        <v>0</v>
      </c>
      <c r="V336" s="33">
        <v>0</v>
      </c>
      <c r="W336" s="32">
        <v>0</v>
      </c>
      <c r="X336" s="33">
        <v>0</v>
      </c>
      <c r="Y336" s="32">
        <v>0</v>
      </c>
      <c r="Z336" s="33">
        <v>0</v>
      </c>
      <c r="AA336" s="32">
        <v>0</v>
      </c>
      <c r="AB336" s="39">
        <v>0</v>
      </c>
      <c r="AC336" s="32">
        <v>0</v>
      </c>
      <c r="AD336" s="32">
        <v>0</v>
      </c>
      <c r="AE336" s="32">
        <v>0</v>
      </c>
      <c r="AF336" s="32">
        <f t="shared" si="44"/>
        <v>21120</v>
      </c>
      <c r="AG336" s="32">
        <f t="shared" si="45"/>
        <v>1760</v>
      </c>
      <c r="AH336" s="32">
        <v>0</v>
      </c>
      <c r="AI336" s="32">
        <v>0</v>
      </c>
      <c r="AJ336" s="32">
        <v>0</v>
      </c>
      <c r="AK336" s="34">
        <f t="shared" si="46"/>
        <v>1760</v>
      </c>
    </row>
    <row r="337" spans="2:37" s="6" customFormat="1" ht="15.75" customHeight="1" x14ac:dyDescent="0.25">
      <c r="B337" s="36">
        <v>318</v>
      </c>
      <c r="C337" s="435"/>
      <c r="D337" s="44" t="s">
        <v>40</v>
      </c>
      <c r="E337" s="45">
        <v>73.59</v>
      </c>
      <c r="F337" s="47">
        <v>1</v>
      </c>
      <c r="G337" s="32">
        <f>'REPRO SEPTIEMBRE'!G285</f>
        <v>0</v>
      </c>
      <c r="H337" s="47">
        <v>1</v>
      </c>
      <c r="I337" s="32">
        <f>'REPRO SEPTIEMBRE'!H285</f>
        <v>0</v>
      </c>
      <c r="J337" s="47">
        <v>1</v>
      </c>
      <c r="K337" s="32">
        <f>'REPRO SEPTIEMBRE'!I285</f>
        <v>0</v>
      </c>
      <c r="L337" s="47">
        <v>1</v>
      </c>
      <c r="M337" s="38">
        <f>'REPRO SEPTIEMBRE'!J285</f>
        <v>0</v>
      </c>
      <c r="N337" s="47">
        <v>1</v>
      </c>
      <c r="O337" s="32">
        <f>'REPRO SEPTIEMBRE'!K285</f>
        <v>0</v>
      </c>
      <c r="P337" s="47">
        <v>1</v>
      </c>
      <c r="Q337" s="32">
        <f>'REPRO SEPTIEMBRE'!L285</f>
        <v>0</v>
      </c>
      <c r="R337" s="47">
        <v>1</v>
      </c>
      <c r="S337" s="32">
        <f>'REPRO SEPTIEMBRE'!M285</f>
        <v>0</v>
      </c>
      <c r="T337" s="47">
        <v>1</v>
      </c>
      <c r="U337" s="32">
        <f>'REPRO SEPTIEMBRE'!N285</f>
        <v>0</v>
      </c>
      <c r="V337" s="33">
        <v>0</v>
      </c>
      <c r="W337" s="32">
        <v>0</v>
      </c>
      <c r="X337" s="33">
        <v>0</v>
      </c>
      <c r="Y337" s="32">
        <v>0</v>
      </c>
      <c r="Z337" s="33">
        <v>0</v>
      </c>
      <c r="AA337" s="32">
        <v>0</v>
      </c>
      <c r="AB337" s="39">
        <v>0</v>
      </c>
      <c r="AC337" s="32">
        <v>0</v>
      </c>
      <c r="AD337" s="32">
        <v>0</v>
      </c>
      <c r="AE337" s="32">
        <v>0</v>
      </c>
      <c r="AF337" s="32">
        <f t="shared" si="44"/>
        <v>21120</v>
      </c>
      <c r="AG337" s="32">
        <f t="shared" si="45"/>
        <v>1760</v>
      </c>
      <c r="AH337" s="32">
        <v>0</v>
      </c>
      <c r="AI337" s="32">
        <v>0</v>
      </c>
      <c r="AJ337" s="32">
        <v>0</v>
      </c>
      <c r="AK337" s="34">
        <f t="shared" si="46"/>
        <v>1760</v>
      </c>
    </row>
    <row r="338" spans="2:37" s="6" customFormat="1" ht="15.75" customHeight="1" x14ac:dyDescent="0.25">
      <c r="B338" s="36">
        <v>319</v>
      </c>
      <c r="C338" s="435"/>
      <c r="D338" s="44" t="s">
        <v>44</v>
      </c>
      <c r="E338" s="45">
        <v>72.540000000000006</v>
      </c>
      <c r="F338" s="47">
        <v>2</v>
      </c>
      <c r="G338" s="32">
        <f>'REPRO SEPTIEMBRE'!G286</f>
        <v>4497.4800000000005</v>
      </c>
      <c r="H338" s="47">
        <v>2</v>
      </c>
      <c r="I338" s="32">
        <f>'REPRO SEPTIEMBRE'!H286</f>
        <v>4062.2400000000002</v>
      </c>
      <c r="J338" s="47">
        <v>2</v>
      </c>
      <c r="K338" s="32">
        <f>'REPRO SEPTIEMBRE'!I286</f>
        <v>4497.4800000000005</v>
      </c>
      <c r="L338" s="47">
        <v>2</v>
      </c>
      <c r="M338" s="38">
        <f>'REPRO SEPTIEMBRE'!J286</f>
        <v>0</v>
      </c>
      <c r="N338" s="47">
        <v>2</v>
      </c>
      <c r="O338" s="32">
        <f>'REPRO SEPTIEMBRE'!K286</f>
        <v>0</v>
      </c>
      <c r="P338" s="47">
        <v>2</v>
      </c>
      <c r="Q338" s="32">
        <f>'REPRO SEPTIEMBRE'!L286</f>
        <v>0</v>
      </c>
      <c r="R338" s="47">
        <v>2</v>
      </c>
      <c r="S338" s="32">
        <f>'REPRO SEPTIEMBRE'!M286</f>
        <v>0</v>
      </c>
      <c r="T338" s="47">
        <v>2</v>
      </c>
      <c r="U338" s="32">
        <f>'REPRO SEPTIEMBRE'!N286</f>
        <v>0</v>
      </c>
      <c r="V338" s="33">
        <v>0</v>
      </c>
      <c r="W338" s="32">
        <v>0</v>
      </c>
      <c r="X338" s="33">
        <v>0</v>
      </c>
      <c r="Y338" s="32">
        <v>0</v>
      </c>
      <c r="Z338" s="33">
        <v>0</v>
      </c>
      <c r="AA338" s="32">
        <v>0</v>
      </c>
      <c r="AB338" s="39">
        <v>0</v>
      </c>
      <c r="AC338" s="32">
        <v>0</v>
      </c>
      <c r="AD338" s="32">
        <v>0</v>
      </c>
      <c r="AE338" s="32">
        <v>0</v>
      </c>
      <c r="AF338" s="32">
        <f t="shared" si="44"/>
        <v>42240</v>
      </c>
      <c r="AG338" s="32">
        <f t="shared" si="45"/>
        <v>3520</v>
      </c>
      <c r="AH338" s="32">
        <v>0</v>
      </c>
      <c r="AI338" s="32">
        <v>0</v>
      </c>
      <c r="AJ338" s="32">
        <v>0</v>
      </c>
      <c r="AK338" s="34">
        <f t="shared" si="46"/>
        <v>16577.2</v>
      </c>
    </row>
    <row r="339" spans="2:37" s="6" customFormat="1" ht="15.75" customHeight="1" x14ac:dyDescent="0.25">
      <c r="B339" s="30">
        <v>320</v>
      </c>
      <c r="C339" s="435"/>
      <c r="D339" s="44" t="s">
        <v>35</v>
      </c>
      <c r="E339" s="45">
        <v>71.400000000000006</v>
      </c>
      <c r="F339" s="47">
        <v>13</v>
      </c>
      <c r="G339" s="32">
        <f>'REPRO SEPTIEMBRE'!G287</f>
        <v>28774.2</v>
      </c>
      <c r="H339" s="47">
        <v>13</v>
      </c>
      <c r="I339" s="32">
        <f>'REPRO SEPTIEMBRE'!H287</f>
        <v>25989.600000000002</v>
      </c>
      <c r="J339" s="47">
        <v>13</v>
      </c>
      <c r="K339" s="32">
        <f>'REPRO SEPTIEMBRE'!I287</f>
        <v>28774.2</v>
      </c>
      <c r="L339" s="47">
        <v>13</v>
      </c>
      <c r="M339" s="38">
        <f>'REPRO SEPTIEMBRE'!J287</f>
        <v>0</v>
      </c>
      <c r="N339" s="47">
        <v>13</v>
      </c>
      <c r="O339" s="32">
        <f>'REPRO SEPTIEMBRE'!K287</f>
        <v>0</v>
      </c>
      <c r="P339" s="47">
        <v>13</v>
      </c>
      <c r="Q339" s="32">
        <f>'REPRO SEPTIEMBRE'!L287</f>
        <v>0</v>
      </c>
      <c r="R339" s="47">
        <v>13</v>
      </c>
      <c r="S339" s="32">
        <f>'REPRO SEPTIEMBRE'!M287</f>
        <v>0</v>
      </c>
      <c r="T339" s="47">
        <v>13</v>
      </c>
      <c r="U339" s="32">
        <f>'REPRO SEPTIEMBRE'!N287</f>
        <v>0</v>
      </c>
      <c r="V339" s="33">
        <v>0</v>
      </c>
      <c r="W339" s="32">
        <v>0</v>
      </c>
      <c r="X339" s="33">
        <v>0</v>
      </c>
      <c r="Y339" s="32">
        <v>0</v>
      </c>
      <c r="Z339" s="33">
        <v>0</v>
      </c>
      <c r="AA339" s="32">
        <v>0</v>
      </c>
      <c r="AB339" s="39">
        <v>0</v>
      </c>
      <c r="AC339" s="32">
        <v>0</v>
      </c>
      <c r="AD339" s="32">
        <v>0</v>
      </c>
      <c r="AE339" s="32">
        <v>0</v>
      </c>
      <c r="AF339" s="32">
        <f t="shared" si="44"/>
        <v>274560</v>
      </c>
      <c r="AG339" s="32">
        <f t="shared" si="45"/>
        <v>22880</v>
      </c>
      <c r="AH339" s="32">
        <v>0</v>
      </c>
      <c r="AI339" s="32">
        <v>0</v>
      </c>
      <c r="AJ339" s="32">
        <v>0</v>
      </c>
      <c r="AK339" s="34">
        <f t="shared" si="46"/>
        <v>106418</v>
      </c>
    </row>
    <row r="340" spans="2:37" s="6" customFormat="1" ht="15.75" customHeight="1" x14ac:dyDescent="0.25">
      <c r="B340" s="30">
        <v>321</v>
      </c>
      <c r="C340" s="435"/>
      <c r="D340" s="44" t="s">
        <v>35</v>
      </c>
      <c r="E340" s="45">
        <v>71.400000000000006</v>
      </c>
      <c r="F340" s="47">
        <v>2</v>
      </c>
      <c r="G340" s="32">
        <f>'REPRO SEPTIEMBRE'!G288</f>
        <v>0</v>
      </c>
      <c r="H340" s="47">
        <v>2</v>
      </c>
      <c r="I340" s="32">
        <f>'REPRO SEPTIEMBRE'!H288</f>
        <v>0</v>
      </c>
      <c r="J340" s="47">
        <v>2</v>
      </c>
      <c r="K340" s="32">
        <f>'REPRO SEPTIEMBRE'!I288</f>
        <v>0</v>
      </c>
      <c r="L340" s="47">
        <v>2</v>
      </c>
      <c r="M340" s="38">
        <f>'REPRO SEPTIEMBRE'!J288</f>
        <v>4284</v>
      </c>
      <c r="N340" s="47">
        <v>2</v>
      </c>
      <c r="O340" s="32">
        <f>'REPRO SEPTIEMBRE'!K288</f>
        <v>4426.8</v>
      </c>
      <c r="P340" s="47">
        <v>2</v>
      </c>
      <c r="Q340" s="32">
        <f>'REPRO SEPTIEMBRE'!L288</f>
        <v>4284</v>
      </c>
      <c r="R340" s="47">
        <v>2</v>
      </c>
      <c r="S340" s="32">
        <f>'REPRO SEPTIEMBRE'!M288</f>
        <v>0</v>
      </c>
      <c r="T340" s="47">
        <v>2</v>
      </c>
      <c r="U340" s="32">
        <f>'REPRO SEPTIEMBRE'!N288</f>
        <v>0</v>
      </c>
      <c r="V340" s="33">
        <v>0</v>
      </c>
      <c r="W340" s="32">
        <v>0</v>
      </c>
      <c r="X340" s="33">
        <v>0</v>
      </c>
      <c r="Y340" s="32">
        <v>0</v>
      </c>
      <c r="Z340" s="33">
        <v>0</v>
      </c>
      <c r="AA340" s="32">
        <v>0</v>
      </c>
      <c r="AB340" s="39">
        <v>0</v>
      </c>
      <c r="AC340" s="32">
        <v>0</v>
      </c>
      <c r="AD340" s="32">
        <v>0</v>
      </c>
      <c r="AE340" s="32">
        <v>0</v>
      </c>
      <c r="AF340" s="32">
        <f t="shared" si="44"/>
        <v>42240</v>
      </c>
      <c r="AG340" s="32">
        <f t="shared" si="45"/>
        <v>3520</v>
      </c>
      <c r="AH340" s="32">
        <v>0</v>
      </c>
      <c r="AI340" s="32">
        <v>0</v>
      </c>
      <c r="AJ340" s="32">
        <v>0</v>
      </c>
      <c r="AK340" s="34">
        <f t="shared" si="46"/>
        <v>16514.8</v>
      </c>
    </row>
    <row r="341" spans="2:37" s="6" customFormat="1" ht="15.75" customHeight="1" x14ac:dyDescent="0.25">
      <c r="B341" s="36">
        <v>322</v>
      </c>
      <c r="C341" s="435"/>
      <c r="D341" s="44" t="s">
        <v>35</v>
      </c>
      <c r="E341" s="45">
        <v>71.400000000000006</v>
      </c>
      <c r="F341" s="47">
        <v>1</v>
      </c>
      <c r="G341" s="32">
        <f>'REPRO SEPTIEMBRE'!G289</f>
        <v>2213.4</v>
      </c>
      <c r="H341" s="47">
        <v>1</v>
      </c>
      <c r="I341" s="32">
        <f>'REPRO SEPTIEMBRE'!H289</f>
        <v>1999.2000000000003</v>
      </c>
      <c r="J341" s="47">
        <v>1</v>
      </c>
      <c r="K341" s="32">
        <f>'REPRO SEPTIEMBRE'!I289</f>
        <v>0</v>
      </c>
      <c r="L341" s="47">
        <v>1</v>
      </c>
      <c r="M341" s="38">
        <f>'REPRO SEPTIEMBRE'!J289</f>
        <v>0</v>
      </c>
      <c r="N341" s="47">
        <v>1</v>
      </c>
      <c r="O341" s="32">
        <f>'REPRO SEPTIEMBRE'!K289</f>
        <v>0</v>
      </c>
      <c r="P341" s="47">
        <v>1</v>
      </c>
      <c r="Q341" s="32">
        <f>'REPRO SEPTIEMBRE'!L289</f>
        <v>0</v>
      </c>
      <c r="R341" s="47">
        <v>1</v>
      </c>
      <c r="S341" s="32">
        <f>'REPRO SEPTIEMBRE'!M289</f>
        <v>0</v>
      </c>
      <c r="T341" s="47">
        <v>1</v>
      </c>
      <c r="U341" s="32">
        <f>'REPRO SEPTIEMBRE'!N289</f>
        <v>0</v>
      </c>
      <c r="V341" s="33">
        <v>0</v>
      </c>
      <c r="W341" s="32">
        <v>0</v>
      </c>
      <c r="X341" s="33">
        <v>0</v>
      </c>
      <c r="Y341" s="32">
        <v>0</v>
      </c>
      <c r="Z341" s="33">
        <v>0</v>
      </c>
      <c r="AA341" s="32">
        <v>0</v>
      </c>
      <c r="AB341" s="39">
        <v>0</v>
      </c>
      <c r="AC341" s="32">
        <v>0</v>
      </c>
      <c r="AD341" s="32">
        <v>0</v>
      </c>
      <c r="AE341" s="32">
        <v>0</v>
      </c>
      <c r="AF341" s="32">
        <f t="shared" si="44"/>
        <v>21120</v>
      </c>
      <c r="AG341" s="32">
        <f t="shared" si="45"/>
        <v>1760</v>
      </c>
      <c r="AH341" s="32">
        <v>0</v>
      </c>
      <c r="AI341" s="32">
        <v>0</v>
      </c>
      <c r="AJ341" s="32">
        <v>0</v>
      </c>
      <c r="AK341" s="34">
        <f t="shared" si="46"/>
        <v>5972.6</v>
      </c>
    </row>
    <row r="342" spans="2:37" s="6" customFormat="1" ht="15.75" customHeight="1" x14ac:dyDescent="0.25">
      <c r="B342" s="36">
        <v>323</v>
      </c>
      <c r="C342" s="435"/>
      <c r="D342" s="44" t="s">
        <v>38</v>
      </c>
      <c r="E342" s="45">
        <v>71.400000000000006</v>
      </c>
      <c r="F342" s="47">
        <v>2</v>
      </c>
      <c r="G342" s="32">
        <f>'REPRO SEPTIEMBRE'!G290</f>
        <v>4426.8</v>
      </c>
      <c r="H342" s="47">
        <v>2</v>
      </c>
      <c r="I342" s="32">
        <f>'REPRO SEPTIEMBRE'!H290</f>
        <v>3998.4000000000005</v>
      </c>
      <c r="J342" s="47">
        <v>2</v>
      </c>
      <c r="K342" s="32">
        <f>'REPRO SEPTIEMBRE'!I290</f>
        <v>4426.8</v>
      </c>
      <c r="L342" s="47">
        <v>2</v>
      </c>
      <c r="M342" s="38">
        <f>'REPRO SEPTIEMBRE'!J290</f>
        <v>0</v>
      </c>
      <c r="N342" s="47">
        <v>2</v>
      </c>
      <c r="O342" s="32">
        <f>'REPRO SEPTIEMBRE'!K290</f>
        <v>0</v>
      </c>
      <c r="P342" s="47">
        <v>2</v>
      </c>
      <c r="Q342" s="32">
        <f>'REPRO SEPTIEMBRE'!L290</f>
        <v>0</v>
      </c>
      <c r="R342" s="47">
        <v>2</v>
      </c>
      <c r="S342" s="32">
        <f>'REPRO SEPTIEMBRE'!M290</f>
        <v>0</v>
      </c>
      <c r="T342" s="47">
        <v>2</v>
      </c>
      <c r="U342" s="32">
        <f>'REPRO SEPTIEMBRE'!N290</f>
        <v>0</v>
      </c>
      <c r="V342" s="33">
        <v>0</v>
      </c>
      <c r="W342" s="32">
        <v>0</v>
      </c>
      <c r="X342" s="33">
        <v>0</v>
      </c>
      <c r="Y342" s="32">
        <v>0</v>
      </c>
      <c r="Z342" s="33">
        <v>0</v>
      </c>
      <c r="AA342" s="32">
        <v>0</v>
      </c>
      <c r="AB342" s="39">
        <v>0</v>
      </c>
      <c r="AC342" s="32">
        <v>0</v>
      </c>
      <c r="AD342" s="32">
        <v>0</v>
      </c>
      <c r="AE342" s="32">
        <v>0</v>
      </c>
      <c r="AF342" s="32">
        <f t="shared" si="44"/>
        <v>42240</v>
      </c>
      <c r="AG342" s="32">
        <f t="shared" si="45"/>
        <v>3520</v>
      </c>
      <c r="AH342" s="32">
        <v>0</v>
      </c>
      <c r="AI342" s="32">
        <v>0</v>
      </c>
      <c r="AJ342" s="32">
        <v>0</v>
      </c>
      <c r="AK342" s="34">
        <f t="shared" si="46"/>
        <v>16372</v>
      </c>
    </row>
    <row r="343" spans="2:37" s="6" customFormat="1" ht="15.75" customHeight="1" x14ac:dyDescent="0.25">
      <c r="B343" s="30">
        <v>324</v>
      </c>
      <c r="C343" s="435"/>
      <c r="D343" s="44" t="s">
        <v>63</v>
      </c>
      <c r="E343" s="45">
        <v>80.86</v>
      </c>
      <c r="F343" s="47">
        <v>1</v>
      </c>
      <c r="G343" s="32">
        <f>'REPRO SEPTIEMBRE'!G291</f>
        <v>2506.66</v>
      </c>
      <c r="H343" s="47">
        <v>1</v>
      </c>
      <c r="I343" s="32">
        <f>'REPRO SEPTIEMBRE'!H291</f>
        <v>2264.08</v>
      </c>
      <c r="J343" s="47">
        <v>1</v>
      </c>
      <c r="K343" s="32">
        <f>'REPRO SEPTIEMBRE'!I291</f>
        <v>2506.66</v>
      </c>
      <c r="L343" s="47">
        <v>1</v>
      </c>
      <c r="M343" s="38">
        <f>'REPRO SEPTIEMBRE'!J291</f>
        <v>0</v>
      </c>
      <c r="N343" s="47">
        <v>1</v>
      </c>
      <c r="O343" s="32">
        <f>'REPRO SEPTIEMBRE'!K291</f>
        <v>0</v>
      </c>
      <c r="P343" s="47">
        <v>1</v>
      </c>
      <c r="Q343" s="32">
        <f>'REPRO SEPTIEMBRE'!L291</f>
        <v>0</v>
      </c>
      <c r="R343" s="47">
        <v>1</v>
      </c>
      <c r="S343" s="32">
        <f>'REPRO SEPTIEMBRE'!M291</f>
        <v>0</v>
      </c>
      <c r="T343" s="47">
        <v>1</v>
      </c>
      <c r="U343" s="32">
        <f>'REPRO SEPTIEMBRE'!N291</f>
        <v>0</v>
      </c>
      <c r="V343" s="33">
        <v>0</v>
      </c>
      <c r="W343" s="32">
        <v>0</v>
      </c>
      <c r="X343" s="33">
        <v>0</v>
      </c>
      <c r="Y343" s="32">
        <v>0</v>
      </c>
      <c r="Z343" s="33">
        <v>0</v>
      </c>
      <c r="AA343" s="32">
        <v>0</v>
      </c>
      <c r="AB343" s="39">
        <v>0</v>
      </c>
      <c r="AC343" s="32">
        <v>0</v>
      </c>
      <c r="AD343" s="32">
        <v>0</v>
      </c>
      <c r="AE343" s="32">
        <v>0</v>
      </c>
      <c r="AF343" s="32">
        <f t="shared" si="44"/>
        <v>21120</v>
      </c>
      <c r="AG343" s="32">
        <f t="shared" si="45"/>
        <v>1760</v>
      </c>
      <c r="AH343" s="32">
        <v>0</v>
      </c>
      <c r="AI343" s="32">
        <v>0</v>
      </c>
      <c r="AJ343" s="32">
        <v>0</v>
      </c>
      <c r="AK343" s="34">
        <f t="shared" si="46"/>
        <v>9037.4</v>
      </c>
    </row>
    <row r="344" spans="2:37" s="6" customFormat="1" ht="15.75" customHeight="1" x14ac:dyDescent="0.25">
      <c r="B344" s="30">
        <v>325</v>
      </c>
      <c r="C344" s="435"/>
      <c r="D344" s="44" t="s">
        <v>63</v>
      </c>
      <c r="E344" s="45">
        <v>80.86</v>
      </c>
      <c r="F344" s="47">
        <v>1</v>
      </c>
      <c r="G344" s="32">
        <f>'REPRO SEPTIEMBRE'!G292</f>
        <v>0</v>
      </c>
      <c r="H344" s="47">
        <v>1</v>
      </c>
      <c r="I344" s="32">
        <f>'REPRO SEPTIEMBRE'!H292</f>
        <v>0</v>
      </c>
      <c r="J344" s="47">
        <v>1</v>
      </c>
      <c r="K344" s="32">
        <f>'REPRO SEPTIEMBRE'!I292</f>
        <v>0</v>
      </c>
      <c r="L344" s="47">
        <v>1</v>
      </c>
      <c r="M344" s="38">
        <f>'REPRO SEPTIEMBRE'!J292</f>
        <v>2425.8000000000002</v>
      </c>
      <c r="N344" s="47">
        <v>1</v>
      </c>
      <c r="O344" s="32">
        <f>'REPRO SEPTIEMBRE'!K292</f>
        <v>2506.66</v>
      </c>
      <c r="P344" s="47">
        <v>1</v>
      </c>
      <c r="Q344" s="32">
        <f>'REPRO SEPTIEMBRE'!L292</f>
        <v>2425.8000000000002</v>
      </c>
      <c r="R344" s="47">
        <v>1</v>
      </c>
      <c r="S344" s="32">
        <f>'REPRO SEPTIEMBRE'!M292</f>
        <v>0</v>
      </c>
      <c r="T344" s="47">
        <v>1</v>
      </c>
      <c r="U344" s="32">
        <f>'REPRO SEPTIEMBRE'!N292</f>
        <v>0</v>
      </c>
      <c r="V344" s="33">
        <v>0</v>
      </c>
      <c r="W344" s="32">
        <v>0</v>
      </c>
      <c r="X344" s="33">
        <v>0</v>
      </c>
      <c r="Y344" s="32">
        <v>0</v>
      </c>
      <c r="Z344" s="33">
        <v>0</v>
      </c>
      <c r="AA344" s="32">
        <v>0</v>
      </c>
      <c r="AB344" s="39">
        <v>0</v>
      </c>
      <c r="AC344" s="32">
        <v>0</v>
      </c>
      <c r="AD344" s="32">
        <v>0</v>
      </c>
      <c r="AE344" s="32">
        <v>0</v>
      </c>
      <c r="AF344" s="32">
        <f t="shared" si="44"/>
        <v>21120</v>
      </c>
      <c r="AG344" s="32">
        <f t="shared" si="45"/>
        <v>1760</v>
      </c>
      <c r="AH344" s="32">
        <v>0</v>
      </c>
      <c r="AI344" s="32">
        <v>0</v>
      </c>
      <c r="AJ344" s="32">
        <v>0</v>
      </c>
      <c r="AK344" s="34">
        <f t="shared" si="46"/>
        <v>9118.26</v>
      </c>
    </row>
    <row r="345" spans="2:37" s="6" customFormat="1" ht="15.75" customHeight="1" x14ac:dyDescent="0.25">
      <c r="B345" s="36">
        <v>326</v>
      </c>
      <c r="C345" s="435"/>
      <c r="D345" s="44" t="s">
        <v>54</v>
      </c>
      <c r="E345" s="45">
        <v>71.400000000000006</v>
      </c>
      <c r="F345" s="47">
        <v>1</v>
      </c>
      <c r="G345" s="32">
        <f>'REPRO SEPTIEMBRE'!G293</f>
        <v>0</v>
      </c>
      <c r="H345" s="47">
        <v>1</v>
      </c>
      <c r="I345" s="32">
        <f>'REPRO SEPTIEMBRE'!H293</f>
        <v>3070.2000000000003</v>
      </c>
      <c r="J345" s="47">
        <v>1</v>
      </c>
      <c r="K345" s="32">
        <f>'REPRO SEPTIEMBRE'!I293</f>
        <v>2213.4</v>
      </c>
      <c r="L345" s="47">
        <v>1</v>
      </c>
      <c r="M345" s="38">
        <f>'REPRO SEPTIEMBRE'!J293</f>
        <v>0</v>
      </c>
      <c r="N345" s="47">
        <v>1</v>
      </c>
      <c r="O345" s="32">
        <f>'REPRO SEPTIEMBRE'!K293</f>
        <v>0</v>
      </c>
      <c r="P345" s="47">
        <v>1</v>
      </c>
      <c r="Q345" s="32">
        <f>'REPRO SEPTIEMBRE'!L293</f>
        <v>0</v>
      </c>
      <c r="R345" s="47">
        <v>1</v>
      </c>
      <c r="S345" s="32">
        <f>'REPRO SEPTIEMBRE'!M293</f>
        <v>0</v>
      </c>
      <c r="T345" s="47">
        <v>1</v>
      </c>
      <c r="U345" s="32">
        <f>'REPRO SEPTIEMBRE'!N293</f>
        <v>0</v>
      </c>
      <c r="V345" s="33">
        <v>0</v>
      </c>
      <c r="W345" s="32">
        <v>0</v>
      </c>
      <c r="X345" s="33">
        <v>0</v>
      </c>
      <c r="Y345" s="32">
        <v>0</v>
      </c>
      <c r="Z345" s="33">
        <v>0</v>
      </c>
      <c r="AA345" s="32">
        <v>0</v>
      </c>
      <c r="AB345" s="39">
        <v>0</v>
      </c>
      <c r="AC345" s="32">
        <v>0</v>
      </c>
      <c r="AD345" s="32">
        <v>0</v>
      </c>
      <c r="AE345" s="32">
        <v>0</v>
      </c>
      <c r="AF345" s="32">
        <f t="shared" si="44"/>
        <v>21120</v>
      </c>
      <c r="AG345" s="32">
        <f t="shared" si="45"/>
        <v>1760</v>
      </c>
      <c r="AH345" s="32">
        <v>0</v>
      </c>
      <c r="AI345" s="32">
        <v>0</v>
      </c>
      <c r="AJ345" s="32">
        <v>0</v>
      </c>
      <c r="AK345" s="34">
        <f t="shared" si="46"/>
        <v>7043.6</v>
      </c>
    </row>
    <row r="346" spans="2:37" s="6" customFormat="1" ht="15.75" customHeight="1" x14ac:dyDescent="0.25">
      <c r="B346" s="36">
        <v>327</v>
      </c>
      <c r="C346" s="435"/>
      <c r="D346" s="44" t="s">
        <v>35</v>
      </c>
      <c r="E346" s="45">
        <v>71.400000000000006</v>
      </c>
      <c r="F346" s="47">
        <v>4</v>
      </c>
      <c r="G346" s="32">
        <f>'REPRO SEPTIEMBRE'!G294</f>
        <v>0</v>
      </c>
      <c r="H346" s="47">
        <v>4</v>
      </c>
      <c r="I346" s="32">
        <f>'REPRO SEPTIEMBRE'!H294</f>
        <v>12280.800000000001</v>
      </c>
      <c r="J346" s="47">
        <v>4</v>
      </c>
      <c r="K346" s="32">
        <f>'REPRO SEPTIEMBRE'!I294</f>
        <v>8853.6</v>
      </c>
      <c r="L346" s="47">
        <v>4</v>
      </c>
      <c r="M346" s="38">
        <f>'REPRO SEPTIEMBRE'!J294</f>
        <v>0</v>
      </c>
      <c r="N346" s="47">
        <v>4</v>
      </c>
      <c r="O346" s="32">
        <f>'REPRO SEPTIEMBRE'!K294</f>
        <v>0</v>
      </c>
      <c r="P346" s="47">
        <v>4</v>
      </c>
      <c r="Q346" s="32">
        <f>'REPRO SEPTIEMBRE'!L294</f>
        <v>0</v>
      </c>
      <c r="R346" s="47">
        <v>4</v>
      </c>
      <c r="S346" s="32">
        <f>'REPRO SEPTIEMBRE'!M294</f>
        <v>0</v>
      </c>
      <c r="T346" s="47">
        <v>4</v>
      </c>
      <c r="U346" s="32">
        <f>'REPRO SEPTIEMBRE'!N294</f>
        <v>0</v>
      </c>
      <c r="V346" s="33">
        <v>0</v>
      </c>
      <c r="W346" s="32">
        <v>0</v>
      </c>
      <c r="X346" s="33">
        <v>0</v>
      </c>
      <c r="Y346" s="32">
        <v>0</v>
      </c>
      <c r="Z346" s="33">
        <v>0</v>
      </c>
      <c r="AA346" s="32">
        <v>0</v>
      </c>
      <c r="AB346" s="39">
        <v>0</v>
      </c>
      <c r="AC346" s="32">
        <v>0</v>
      </c>
      <c r="AD346" s="32">
        <v>0</v>
      </c>
      <c r="AE346" s="32">
        <v>0</v>
      </c>
      <c r="AF346" s="32">
        <f t="shared" si="44"/>
        <v>84480</v>
      </c>
      <c r="AG346" s="32">
        <f t="shared" si="45"/>
        <v>7040</v>
      </c>
      <c r="AH346" s="32">
        <v>0</v>
      </c>
      <c r="AI346" s="32">
        <v>0</v>
      </c>
      <c r="AJ346" s="32">
        <v>0</v>
      </c>
      <c r="AK346" s="34">
        <f t="shared" si="46"/>
        <v>28174.400000000001</v>
      </c>
    </row>
    <row r="347" spans="2:37" s="6" customFormat="1" ht="15.75" customHeight="1" x14ac:dyDescent="0.25">
      <c r="B347" s="30">
        <v>328</v>
      </c>
      <c r="C347" s="435"/>
      <c r="D347" s="44" t="s">
        <v>36</v>
      </c>
      <c r="E347" s="45">
        <v>72.540000000000006</v>
      </c>
      <c r="F347" s="47">
        <v>1</v>
      </c>
      <c r="G347" s="32">
        <f>'REPRO SEPTIEMBRE'!G295</f>
        <v>2248.7400000000002</v>
      </c>
      <c r="H347" s="47">
        <v>1</v>
      </c>
      <c r="I347" s="32">
        <f>'REPRO SEPTIEMBRE'!H295</f>
        <v>2031.1200000000001</v>
      </c>
      <c r="J347" s="47">
        <v>1</v>
      </c>
      <c r="K347" s="32">
        <f>'REPRO SEPTIEMBRE'!I295</f>
        <v>2248.7400000000002</v>
      </c>
      <c r="L347" s="47">
        <v>1</v>
      </c>
      <c r="M347" s="38">
        <f>'REPRO SEPTIEMBRE'!J295</f>
        <v>0</v>
      </c>
      <c r="N347" s="47">
        <v>1</v>
      </c>
      <c r="O347" s="32">
        <f>'REPRO SEPTIEMBRE'!K295</f>
        <v>0</v>
      </c>
      <c r="P347" s="47">
        <v>1</v>
      </c>
      <c r="Q347" s="32">
        <f>'REPRO SEPTIEMBRE'!L295</f>
        <v>0</v>
      </c>
      <c r="R347" s="47">
        <v>1</v>
      </c>
      <c r="S347" s="32">
        <f>'REPRO SEPTIEMBRE'!M295</f>
        <v>0</v>
      </c>
      <c r="T347" s="47">
        <v>1</v>
      </c>
      <c r="U347" s="32">
        <f>'REPRO SEPTIEMBRE'!N295</f>
        <v>0</v>
      </c>
      <c r="V347" s="33">
        <v>0</v>
      </c>
      <c r="W347" s="32">
        <v>0</v>
      </c>
      <c r="X347" s="33">
        <v>0</v>
      </c>
      <c r="Y347" s="32">
        <v>0</v>
      </c>
      <c r="Z347" s="33">
        <v>0</v>
      </c>
      <c r="AA347" s="32">
        <v>0</v>
      </c>
      <c r="AB347" s="39">
        <v>0</v>
      </c>
      <c r="AC347" s="32">
        <v>0</v>
      </c>
      <c r="AD347" s="32">
        <v>0</v>
      </c>
      <c r="AE347" s="32">
        <v>0</v>
      </c>
      <c r="AF347" s="32">
        <f t="shared" si="44"/>
        <v>21120</v>
      </c>
      <c r="AG347" s="32">
        <f t="shared" si="45"/>
        <v>1760</v>
      </c>
      <c r="AH347" s="32">
        <v>0</v>
      </c>
      <c r="AI347" s="32">
        <v>0</v>
      </c>
      <c r="AJ347" s="32">
        <v>0</v>
      </c>
      <c r="AK347" s="34">
        <f t="shared" si="46"/>
        <v>8288.6</v>
      </c>
    </row>
    <row r="348" spans="2:37" s="6" customFormat="1" ht="15.75" customHeight="1" x14ac:dyDescent="0.25">
      <c r="B348" s="30">
        <v>329</v>
      </c>
      <c r="C348" s="435"/>
      <c r="D348" s="44" t="s">
        <v>54</v>
      </c>
      <c r="E348" s="45">
        <v>71.400000000000006</v>
      </c>
      <c r="F348" s="47">
        <v>3</v>
      </c>
      <c r="G348" s="32">
        <f>'REPRO SEPTIEMBRE'!G296</f>
        <v>6640.2000000000007</v>
      </c>
      <c r="H348" s="47">
        <v>3</v>
      </c>
      <c r="I348" s="32">
        <f>'REPRO SEPTIEMBRE'!H296</f>
        <v>5997.6</v>
      </c>
      <c r="J348" s="47">
        <v>3</v>
      </c>
      <c r="K348" s="32">
        <f>'REPRO SEPTIEMBRE'!I296</f>
        <v>6640.2000000000007</v>
      </c>
      <c r="L348" s="47">
        <v>3</v>
      </c>
      <c r="M348" s="38">
        <f>'REPRO SEPTIEMBRE'!J296</f>
        <v>0</v>
      </c>
      <c r="N348" s="47">
        <v>3</v>
      </c>
      <c r="O348" s="32">
        <f>'REPRO SEPTIEMBRE'!K296</f>
        <v>0</v>
      </c>
      <c r="P348" s="47">
        <v>3</v>
      </c>
      <c r="Q348" s="32">
        <f>'REPRO SEPTIEMBRE'!L296</f>
        <v>0</v>
      </c>
      <c r="R348" s="47">
        <v>3</v>
      </c>
      <c r="S348" s="32">
        <f>'REPRO SEPTIEMBRE'!M296</f>
        <v>0</v>
      </c>
      <c r="T348" s="47">
        <v>3</v>
      </c>
      <c r="U348" s="32">
        <f>'REPRO SEPTIEMBRE'!N296</f>
        <v>0</v>
      </c>
      <c r="V348" s="33">
        <v>0</v>
      </c>
      <c r="W348" s="32">
        <v>0</v>
      </c>
      <c r="X348" s="33">
        <v>0</v>
      </c>
      <c r="Y348" s="32">
        <v>0</v>
      </c>
      <c r="Z348" s="33">
        <v>0</v>
      </c>
      <c r="AA348" s="32">
        <v>0</v>
      </c>
      <c r="AB348" s="39">
        <v>0</v>
      </c>
      <c r="AC348" s="32">
        <v>0</v>
      </c>
      <c r="AD348" s="32">
        <v>0</v>
      </c>
      <c r="AE348" s="32">
        <v>0</v>
      </c>
      <c r="AF348" s="32">
        <f t="shared" si="44"/>
        <v>63360</v>
      </c>
      <c r="AG348" s="32">
        <f t="shared" si="45"/>
        <v>5280</v>
      </c>
      <c r="AH348" s="32">
        <v>0</v>
      </c>
      <c r="AI348" s="32">
        <v>0</v>
      </c>
      <c r="AJ348" s="32">
        <v>0</v>
      </c>
      <c r="AK348" s="34">
        <f t="shared" si="46"/>
        <v>24558</v>
      </c>
    </row>
    <row r="349" spans="2:37" s="6" customFormat="1" ht="15.75" customHeight="1" x14ac:dyDescent="0.25">
      <c r="B349" s="36">
        <v>330</v>
      </c>
      <c r="C349" s="435"/>
      <c r="D349" s="44" t="s">
        <v>63</v>
      </c>
      <c r="E349" s="45">
        <v>80.86</v>
      </c>
      <c r="F349" s="47">
        <v>1</v>
      </c>
      <c r="G349" s="32">
        <f>'REPRO SEPTIEMBRE'!G297</f>
        <v>0</v>
      </c>
      <c r="H349" s="47">
        <v>1</v>
      </c>
      <c r="I349" s="32">
        <f>'REPRO SEPTIEMBRE'!H297</f>
        <v>0</v>
      </c>
      <c r="J349" s="47">
        <v>1</v>
      </c>
      <c r="K349" s="32">
        <f>'REPRO SEPTIEMBRE'!I297</f>
        <v>0</v>
      </c>
      <c r="L349" s="47">
        <v>1</v>
      </c>
      <c r="M349" s="38">
        <f>'REPRO SEPTIEMBRE'!J297</f>
        <v>0</v>
      </c>
      <c r="N349" s="47">
        <v>1</v>
      </c>
      <c r="O349" s="32">
        <f>'REPRO SEPTIEMBRE'!K297</f>
        <v>0</v>
      </c>
      <c r="P349" s="47">
        <v>1</v>
      </c>
      <c r="Q349" s="32">
        <f>'REPRO SEPTIEMBRE'!L297</f>
        <v>0</v>
      </c>
      <c r="R349" s="47">
        <v>1</v>
      </c>
      <c r="S349" s="32">
        <f>'REPRO SEPTIEMBRE'!M297</f>
        <v>2506.66</v>
      </c>
      <c r="T349" s="47">
        <v>1</v>
      </c>
      <c r="U349" s="32">
        <f>'REPRO SEPTIEMBRE'!N297</f>
        <v>2506.66</v>
      </c>
      <c r="V349" s="33">
        <v>0</v>
      </c>
      <c r="W349" s="32">
        <v>0</v>
      </c>
      <c r="X349" s="33">
        <v>0</v>
      </c>
      <c r="Y349" s="32">
        <v>0</v>
      </c>
      <c r="Z349" s="33">
        <v>0</v>
      </c>
      <c r="AA349" s="32">
        <v>0</v>
      </c>
      <c r="AB349" s="39">
        <v>0</v>
      </c>
      <c r="AC349" s="32">
        <v>0</v>
      </c>
      <c r="AD349" s="32">
        <v>0</v>
      </c>
      <c r="AE349" s="32">
        <v>0</v>
      </c>
      <c r="AF349" s="32">
        <f t="shared" si="44"/>
        <v>21120</v>
      </c>
      <c r="AG349" s="32">
        <f t="shared" si="45"/>
        <v>1760</v>
      </c>
      <c r="AH349" s="32">
        <v>0</v>
      </c>
      <c r="AI349" s="32">
        <v>0</v>
      </c>
      <c r="AJ349" s="32">
        <v>0</v>
      </c>
      <c r="AK349" s="34">
        <f t="shared" si="46"/>
        <v>6773.32</v>
      </c>
    </row>
    <row r="350" spans="2:37" s="6" customFormat="1" ht="15.75" customHeight="1" x14ac:dyDescent="0.25">
      <c r="B350" s="36">
        <v>331</v>
      </c>
      <c r="C350" s="435"/>
      <c r="D350" s="44" t="s">
        <v>35</v>
      </c>
      <c r="E350" s="45">
        <v>71.400000000000006</v>
      </c>
      <c r="F350" s="47">
        <v>2</v>
      </c>
      <c r="G350" s="32">
        <f>'REPRO SEPTIEMBRE'!G298</f>
        <v>0</v>
      </c>
      <c r="H350" s="47">
        <v>2</v>
      </c>
      <c r="I350" s="32">
        <f>'REPRO SEPTIEMBRE'!H298</f>
        <v>0</v>
      </c>
      <c r="J350" s="47">
        <v>2</v>
      </c>
      <c r="K350" s="32">
        <f>'REPRO SEPTIEMBRE'!I298</f>
        <v>0</v>
      </c>
      <c r="L350" s="47">
        <v>2</v>
      </c>
      <c r="M350" s="38">
        <f>'REPRO SEPTIEMBRE'!J298</f>
        <v>0</v>
      </c>
      <c r="N350" s="47">
        <v>2</v>
      </c>
      <c r="O350" s="32">
        <f>'REPRO SEPTIEMBRE'!K298</f>
        <v>0</v>
      </c>
      <c r="P350" s="47">
        <v>2</v>
      </c>
      <c r="Q350" s="32">
        <f>'REPRO SEPTIEMBRE'!L298</f>
        <v>0</v>
      </c>
      <c r="R350" s="47">
        <v>2</v>
      </c>
      <c r="S350" s="32">
        <f>'REPRO SEPTIEMBRE'!M298</f>
        <v>4426.8</v>
      </c>
      <c r="T350" s="47">
        <v>2</v>
      </c>
      <c r="U350" s="32">
        <f>'REPRO SEPTIEMBRE'!N298</f>
        <v>4426.8</v>
      </c>
      <c r="V350" s="33">
        <v>0</v>
      </c>
      <c r="W350" s="32">
        <v>0</v>
      </c>
      <c r="X350" s="33">
        <v>0</v>
      </c>
      <c r="Y350" s="32">
        <v>0</v>
      </c>
      <c r="Z350" s="33">
        <v>0</v>
      </c>
      <c r="AA350" s="32">
        <v>0</v>
      </c>
      <c r="AB350" s="39">
        <v>0</v>
      </c>
      <c r="AC350" s="32">
        <v>0</v>
      </c>
      <c r="AD350" s="32">
        <v>0</v>
      </c>
      <c r="AE350" s="32">
        <v>0</v>
      </c>
      <c r="AF350" s="32">
        <f t="shared" si="44"/>
        <v>42240</v>
      </c>
      <c r="AG350" s="32">
        <f t="shared" si="45"/>
        <v>3520</v>
      </c>
      <c r="AH350" s="32">
        <v>0</v>
      </c>
      <c r="AI350" s="32">
        <v>0</v>
      </c>
      <c r="AJ350" s="32">
        <v>0</v>
      </c>
      <c r="AK350" s="34">
        <f t="shared" si="46"/>
        <v>12373.6</v>
      </c>
    </row>
    <row r="351" spans="2:37" s="6" customFormat="1" ht="15.75" customHeight="1" x14ac:dyDescent="0.25">
      <c r="B351" s="30">
        <v>332</v>
      </c>
      <c r="C351" s="435"/>
      <c r="D351" s="44" t="s">
        <v>35</v>
      </c>
      <c r="E351" s="45">
        <v>71.400000000000006</v>
      </c>
      <c r="F351" s="47">
        <v>1</v>
      </c>
      <c r="G351" s="32">
        <f>'REPRO SEPTIEMBRE'!G299</f>
        <v>2213.4</v>
      </c>
      <c r="H351" s="47">
        <v>1</v>
      </c>
      <c r="I351" s="32">
        <f>'REPRO SEPTIEMBRE'!H299</f>
        <v>1999.2000000000003</v>
      </c>
      <c r="J351" s="47">
        <v>1</v>
      </c>
      <c r="K351" s="32">
        <f>'REPRO SEPTIEMBRE'!I299</f>
        <v>2213.4</v>
      </c>
      <c r="L351" s="47">
        <v>1</v>
      </c>
      <c r="M351" s="38">
        <f>'REPRO SEPTIEMBRE'!J299</f>
        <v>2142</v>
      </c>
      <c r="N351" s="47">
        <v>1</v>
      </c>
      <c r="O351" s="32">
        <f>'REPRO SEPTIEMBRE'!K299</f>
        <v>2213.4</v>
      </c>
      <c r="P351" s="47">
        <v>1</v>
      </c>
      <c r="Q351" s="32">
        <f>'REPRO SEPTIEMBRE'!L299</f>
        <v>2142</v>
      </c>
      <c r="R351" s="47">
        <v>1</v>
      </c>
      <c r="S351" s="32">
        <f>'REPRO SEPTIEMBRE'!M299</f>
        <v>2213.4</v>
      </c>
      <c r="T351" s="47">
        <v>1</v>
      </c>
      <c r="U351" s="32">
        <f>'REPRO SEPTIEMBRE'!N299</f>
        <v>0</v>
      </c>
      <c r="V351" s="33">
        <v>0</v>
      </c>
      <c r="W351" s="32">
        <v>0</v>
      </c>
      <c r="X351" s="33">
        <v>0</v>
      </c>
      <c r="Y351" s="32">
        <v>0</v>
      </c>
      <c r="Z351" s="33">
        <v>0</v>
      </c>
      <c r="AA351" s="32">
        <v>0</v>
      </c>
      <c r="AB351" s="39">
        <v>0</v>
      </c>
      <c r="AC351" s="32">
        <v>0</v>
      </c>
      <c r="AD351" s="32">
        <v>0</v>
      </c>
      <c r="AE351" s="32">
        <v>0</v>
      </c>
      <c r="AF351" s="32">
        <f t="shared" ref="AF351:AF414" si="47">+AG351*12</f>
        <v>21120</v>
      </c>
      <c r="AG351" s="32">
        <f t="shared" ref="AG351:AG372" si="48">1760*T351</f>
        <v>1760</v>
      </c>
      <c r="AH351" s="32">
        <v>0</v>
      </c>
      <c r="AI351" s="32">
        <v>0</v>
      </c>
      <c r="AJ351" s="32">
        <v>0</v>
      </c>
      <c r="AK351" s="34">
        <f t="shared" ref="AK351:AK414" si="49">+G351+I351+K351+M351+O351+Q351+S351+U351+W351+Y351+AA351+AC351+AE351+AG351</f>
        <v>16896.8</v>
      </c>
    </row>
    <row r="352" spans="2:37" s="6" customFormat="1" ht="15.75" customHeight="1" x14ac:dyDescent="0.25">
      <c r="B352" s="30">
        <v>333</v>
      </c>
      <c r="C352" s="435"/>
      <c r="D352" s="314" t="s">
        <v>35</v>
      </c>
      <c r="E352" s="45">
        <v>71.400000000000006</v>
      </c>
      <c r="F352" s="47">
        <v>1</v>
      </c>
      <c r="G352" s="32">
        <f>'REPRO SEPTIEMBRE'!G300</f>
        <v>0</v>
      </c>
      <c r="H352" s="47">
        <v>1</v>
      </c>
      <c r="I352" s="32">
        <f>'REPRO SEPTIEMBRE'!H300</f>
        <v>0</v>
      </c>
      <c r="J352" s="47">
        <v>1</v>
      </c>
      <c r="K352" s="32">
        <f>'REPRO SEPTIEMBRE'!I300</f>
        <v>0</v>
      </c>
      <c r="L352" s="47">
        <v>1</v>
      </c>
      <c r="M352" s="38">
        <f>'REPRO SEPTIEMBRE'!J300</f>
        <v>0</v>
      </c>
      <c r="N352" s="47">
        <v>1</v>
      </c>
      <c r="O352" s="32">
        <f>'REPRO SEPTIEMBRE'!K300</f>
        <v>0</v>
      </c>
      <c r="P352" s="47">
        <v>1</v>
      </c>
      <c r="Q352" s="32">
        <f>'REPRO SEPTIEMBRE'!L300</f>
        <v>0</v>
      </c>
      <c r="R352" s="47">
        <v>1</v>
      </c>
      <c r="S352" s="32">
        <f>'REPRO SEPTIEMBRE'!M300</f>
        <v>0</v>
      </c>
      <c r="T352" s="47">
        <v>1</v>
      </c>
      <c r="U352" s="32">
        <f>'REPRO SEPTIEMBRE'!N300</f>
        <v>2213.4</v>
      </c>
      <c r="V352" s="33">
        <v>0</v>
      </c>
      <c r="W352" s="32">
        <v>0</v>
      </c>
      <c r="X352" s="33">
        <v>0</v>
      </c>
      <c r="Y352" s="32">
        <v>0</v>
      </c>
      <c r="Z352" s="33">
        <v>0</v>
      </c>
      <c r="AA352" s="32">
        <v>0</v>
      </c>
      <c r="AB352" s="39">
        <v>0</v>
      </c>
      <c r="AC352" s="32">
        <v>0</v>
      </c>
      <c r="AD352" s="32">
        <v>0</v>
      </c>
      <c r="AE352" s="32">
        <v>0</v>
      </c>
      <c r="AF352" s="32">
        <f t="shared" si="47"/>
        <v>21120</v>
      </c>
      <c r="AG352" s="32">
        <f t="shared" si="48"/>
        <v>1760</v>
      </c>
      <c r="AH352" s="32">
        <v>0</v>
      </c>
      <c r="AI352" s="32">
        <v>0</v>
      </c>
      <c r="AJ352" s="32">
        <v>0</v>
      </c>
      <c r="AK352" s="34">
        <f t="shared" si="49"/>
        <v>3973.4</v>
      </c>
    </row>
    <row r="353" spans="2:37" s="6" customFormat="1" ht="15.75" customHeight="1" x14ac:dyDescent="0.25">
      <c r="B353" s="36">
        <v>334</v>
      </c>
      <c r="C353" s="435"/>
      <c r="D353" s="44" t="s">
        <v>32</v>
      </c>
      <c r="E353" s="45">
        <v>71.400000000000006</v>
      </c>
      <c r="F353" s="47">
        <v>1</v>
      </c>
      <c r="G353" s="32">
        <f>'REPRO SEPTIEMBRE'!G301</f>
        <v>2213.4</v>
      </c>
      <c r="H353" s="47">
        <v>1</v>
      </c>
      <c r="I353" s="32">
        <f>'REPRO SEPTIEMBRE'!H301</f>
        <v>1999.2000000000003</v>
      </c>
      <c r="J353" s="47">
        <v>1</v>
      </c>
      <c r="K353" s="32">
        <f>'REPRO SEPTIEMBRE'!I301</f>
        <v>2213.4</v>
      </c>
      <c r="L353" s="47">
        <v>1</v>
      </c>
      <c r="M353" s="38">
        <f>'REPRO SEPTIEMBRE'!J301</f>
        <v>2142</v>
      </c>
      <c r="N353" s="47">
        <v>1</v>
      </c>
      <c r="O353" s="32">
        <f>'REPRO SEPTIEMBRE'!K301</f>
        <v>2213.4</v>
      </c>
      <c r="P353" s="47">
        <v>1</v>
      </c>
      <c r="Q353" s="32">
        <f>'REPRO SEPTIEMBRE'!L301</f>
        <v>2142</v>
      </c>
      <c r="R353" s="47">
        <v>1</v>
      </c>
      <c r="S353" s="32">
        <f>'REPRO SEPTIEMBRE'!M301</f>
        <v>2213.4</v>
      </c>
      <c r="T353" s="47">
        <v>1</v>
      </c>
      <c r="U353" s="32">
        <f>'REPRO SEPTIEMBRE'!N301</f>
        <v>0</v>
      </c>
      <c r="V353" s="33">
        <v>0</v>
      </c>
      <c r="W353" s="32">
        <v>0</v>
      </c>
      <c r="X353" s="33">
        <v>0</v>
      </c>
      <c r="Y353" s="32">
        <v>0</v>
      </c>
      <c r="Z353" s="33">
        <v>0</v>
      </c>
      <c r="AA353" s="32">
        <v>0</v>
      </c>
      <c r="AB353" s="39">
        <v>0</v>
      </c>
      <c r="AC353" s="32">
        <v>0</v>
      </c>
      <c r="AD353" s="32">
        <v>0</v>
      </c>
      <c r="AE353" s="32">
        <v>0</v>
      </c>
      <c r="AF353" s="32">
        <f t="shared" si="47"/>
        <v>21120</v>
      </c>
      <c r="AG353" s="32">
        <f t="shared" si="48"/>
        <v>1760</v>
      </c>
      <c r="AH353" s="32">
        <v>0</v>
      </c>
      <c r="AI353" s="32">
        <v>0</v>
      </c>
      <c r="AJ353" s="32">
        <v>0</v>
      </c>
      <c r="AK353" s="34">
        <f t="shared" si="49"/>
        <v>16896.8</v>
      </c>
    </row>
    <row r="354" spans="2:37" s="6" customFormat="1" ht="15.75" customHeight="1" x14ac:dyDescent="0.25">
      <c r="B354" s="36">
        <v>335</v>
      </c>
      <c r="C354" s="435"/>
      <c r="D354" s="44" t="s">
        <v>32</v>
      </c>
      <c r="E354" s="45">
        <v>71.400000000000006</v>
      </c>
      <c r="F354" s="47">
        <v>1</v>
      </c>
      <c r="G354" s="32">
        <f>'REPRO SEPTIEMBRE'!G302</f>
        <v>0</v>
      </c>
      <c r="H354" s="47">
        <v>1</v>
      </c>
      <c r="I354" s="32">
        <f>'REPRO SEPTIEMBRE'!H302</f>
        <v>0</v>
      </c>
      <c r="J354" s="47">
        <v>1</v>
      </c>
      <c r="K354" s="32">
        <f>'REPRO SEPTIEMBRE'!I302</f>
        <v>0</v>
      </c>
      <c r="L354" s="47">
        <v>1</v>
      </c>
      <c r="M354" s="38">
        <f>'REPRO SEPTIEMBRE'!J302</f>
        <v>0</v>
      </c>
      <c r="N354" s="47">
        <v>1</v>
      </c>
      <c r="O354" s="32">
        <f>'REPRO SEPTIEMBRE'!K302</f>
        <v>0</v>
      </c>
      <c r="P354" s="47">
        <v>1</v>
      </c>
      <c r="Q354" s="32">
        <f>'REPRO SEPTIEMBRE'!L302</f>
        <v>0</v>
      </c>
      <c r="R354" s="47">
        <v>1</v>
      </c>
      <c r="S354" s="32">
        <f>'REPRO SEPTIEMBRE'!M302</f>
        <v>0</v>
      </c>
      <c r="T354" s="47">
        <v>1</v>
      </c>
      <c r="U354" s="32">
        <f>'REPRO SEPTIEMBRE'!N302</f>
        <v>2213.4</v>
      </c>
      <c r="V354" s="33">
        <v>0</v>
      </c>
      <c r="W354" s="32">
        <v>0</v>
      </c>
      <c r="X354" s="33">
        <v>0</v>
      </c>
      <c r="Y354" s="32">
        <v>0</v>
      </c>
      <c r="Z354" s="33">
        <v>0</v>
      </c>
      <c r="AA354" s="32">
        <v>0</v>
      </c>
      <c r="AB354" s="39">
        <v>0</v>
      </c>
      <c r="AC354" s="32">
        <v>0</v>
      </c>
      <c r="AD354" s="32">
        <v>0</v>
      </c>
      <c r="AE354" s="32">
        <v>0</v>
      </c>
      <c r="AF354" s="32">
        <f t="shared" si="47"/>
        <v>21120</v>
      </c>
      <c r="AG354" s="32">
        <f t="shared" si="48"/>
        <v>1760</v>
      </c>
      <c r="AH354" s="32">
        <v>0</v>
      </c>
      <c r="AI354" s="32">
        <v>0</v>
      </c>
      <c r="AJ354" s="32">
        <v>0</v>
      </c>
      <c r="AK354" s="34">
        <f t="shared" si="49"/>
        <v>3973.4</v>
      </c>
    </row>
    <row r="355" spans="2:37" s="6" customFormat="1" ht="15.75" customHeight="1" x14ac:dyDescent="0.25">
      <c r="B355" s="30">
        <v>336</v>
      </c>
      <c r="C355" s="435"/>
      <c r="D355" s="44" t="s">
        <v>35</v>
      </c>
      <c r="E355" s="45">
        <v>71.400000000000006</v>
      </c>
      <c r="F355" s="47">
        <v>1</v>
      </c>
      <c r="G355" s="32">
        <f>'REPRO SEPTIEMBRE'!G303</f>
        <v>2213.4</v>
      </c>
      <c r="H355" s="47">
        <v>1</v>
      </c>
      <c r="I355" s="32">
        <f>'REPRO SEPTIEMBRE'!H303</f>
        <v>1999.2000000000003</v>
      </c>
      <c r="J355" s="47">
        <v>1</v>
      </c>
      <c r="K355" s="32">
        <f>'REPRO SEPTIEMBRE'!I303</f>
        <v>2213.4</v>
      </c>
      <c r="L355" s="47">
        <v>1</v>
      </c>
      <c r="M355" s="38">
        <f>'REPRO SEPTIEMBRE'!J303</f>
        <v>2142</v>
      </c>
      <c r="N355" s="47">
        <v>1</v>
      </c>
      <c r="O355" s="32">
        <f>'REPRO SEPTIEMBRE'!K303</f>
        <v>2213.4</v>
      </c>
      <c r="P355" s="47">
        <v>1</v>
      </c>
      <c r="Q355" s="32">
        <f>'REPRO SEPTIEMBRE'!L303</f>
        <v>2142</v>
      </c>
      <c r="R355" s="47">
        <v>1</v>
      </c>
      <c r="S355" s="32">
        <f>'REPRO SEPTIEMBRE'!M303</f>
        <v>2213.4</v>
      </c>
      <c r="T355" s="47">
        <v>1</v>
      </c>
      <c r="U355" s="32">
        <f>'REPRO SEPTIEMBRE'!N303</f>
        <v>0</v>
      </c>
      <c r="V355" s="33">
        <v>0</v>
      </c>
      <c r="W355" s="32">
        <v>0</v>
      </c>
      <c r="X355" s="33">
        <v>0</v>
      </c>
      <c r="Y355" s="32">
        <v>0</v>
      </c>
      <c r="Z355" s="33">
        <v>0</v>
      </c>
      <c r="AA355" s="32">
        <v>0</v>
      </c>
      <c r="AB355" s="39">
        <v>0</v>
      </c>
      <c r="AC355" s="32">
        <v>0</v>
      </c>
      <c r="AD355" s="32">
        <v>0</v>
      </c>
      <c r="AE355" s="32">
        <v>0</v>
      </c>
      <c r="AF355" s="32">
        <f t="shared" si="47"/>
        <v>21120</v>
      </c>
      <c r="AG355" s="32">
        <f t="shared" si="48"/>
        <v>1760</v>
      </c>
      <c r="AH355" s="32">
        <v>0</v>
      </c>
      <c r="AI355" s="32">
        <v>0</v>
      </c>
      <c r="AJ355" s="32">
        <v>0</v>
      </c>
      <c r="AK355" s="34">
        <f t="shared" si="49"/>
        <v>16896.8</v>
      </c>
    </row>
    <row r="356" spans="2:37" s="6" customFormat="1" ht="15.75" customHeight="1" x14ac:dyDescent="0.25">
      <c r="B356" s="30">
        <v>337</v>
      </c>
      <c r="C356" s="435"/>
      <c r="D356" s="44" t="s">
        <v>35</v>
      </c>
      <c r="E356" s="45">
        <v>71.400000000000006</v>
      </c>
      <c r="F356" s="47">
        <v>1</v>
      </c>
      <c r="G356" s="32">
        <f>'REPRO SEPTIEMBRE'!G304</f>
        <v>0</v>
      </c>
      <c r="H356" s="47">
        <v>1</v>
      </c>
      <c r="I356" s="32">
        <f>'REPRO SEPTIEMBRE'!H304</f>
        <v>0</v>
      </c>
      <c r="J356" s="47">
        <v>1</v>
      </c>
      <c r="K356" s="32">
        <f>'REPRO SEPTIEMBRE'!I304</f>
        <v>0</v>
      </c>
      <c r="L356" s="47">
        <v>1</v>
      </c>
      <c r="M356" s="38">
        <f>'REPRO SEPTIEMBRE'!J304</f>
        <v>0</v>
      </c>
      <c r="N356" s="47">
        <v>1</v>
      </c>
      <c r="O356" s="32">
        <f>'REPRO SEPTIEMBRE'!K304</f>
        <v>0</v>
      </c>
      <c r="P356" s="47">
        <v>1</v>
      </c>
      <c r="Q356" s="32">
        <f>'REPRO SEPTIEMBRE'!L304</f>
        <v>0</v>
      </c>
      <c r="R356" s="47">
        <v>1</v>
      </c>
      <c r="S356" s="32">
        <f>'REPRO SEPTIEMBRE'!M304</f>
        <v>0</v>
      </c>
      <c r="T356" s="47">
        <v>1</v>
      </c>
      <c r="U356" s="32">
        <f>'REPRO SEPTIEMBRE'!N304</f>
        <v>2213.4</v>
      </c>
      <c r="V356" s="33">
        <v>0</v>
      </c>
      <c r="W356" s="32">
        <v>0</v>
      </c>
      <c r="X356" s="33">
        <v>0</v>
      </c>
      <c r="Y356" s="32">
        <v>0</v>
      </c>
      <c r="Z356" s="33">
        <v>0</v>
      </c>
      <c r="AA356" s="32">
        <v>0</v>
      </c>
      <c r="AB356" s="39">
        <v>0</v>
      </c>
      <c r="AC356" s="32">
        <v>0</v>
      </c>
      <c r="AD356" s="32">
        <v>0</v>
      </c>
      <c r="AE356" s="32">
        <v>0</v>
      </c>
      <c r="AF356" s="32">
        <f t="shared" si="47"/>
        <v>21120</v>
      </c>
      <c r="AG356" s="32">
        <f t="shared" si="48"/>
        <v>1760</v>
      </c>
      <c r="AH356" s="32">
        <v>0</v>
      </c>
      <c r="AI356" s="32">
        <v>0</v>
      </c>
      <c r="AJ356" s="32">
        <v>0</v>
      </c>
      <c r="AK356" s="34">
        <f t="shared" si="49"/>
        <v>3973.4</v>
      </c>
    </row>
    <row r="357" spans="2:37" s="6" customFormat="1" ht="15.75" customHeight="1" x14ac:dyDescent="0.25">
      <c r="B357" s="36">
        <v>338</v>
      </c>
      <c r="C357" s="435"/>
      <c r="D357" s="44" t="s">
        <v>35</v>
      </c>
      <c r="E357" s="45">
        <v>71.400000000000006</v>
      </c>
      <c r="F357" s="47">
        <v>1</v>
      </c>
      <c r="G357" s="32">
        <f>'REPRO SEPTIEMBRE'!G305</f>
        <v>2213.4</v>
      </c>
      <c r="H357" s="47">
        <v>1</v>
      </c>
      <c r="I357" s="32">
        <f>'REPRO SEPTIEMBRE'!H305</f>
        <v>1999.2000000000003</v>
      </c>
      <c r="J357" s="47">
        <v>1</v>
      </c>
      <c r="K357" s="32">
        <f>'REPRO SEPTIEMBRE'!I305</f>
        <v>2213.4</v>
      </c>
      <c r="L357" s="47">
        <v>1</v>
      </c>
      <c r="M357" s="38">
        <f>'REPRO SEPTIEMBRE'!J305</f>
        <v>2142</v>
      </c>
      <c r="N357" s="47">
        <v>1</v>
      </c>
      <c r="O357" s="32">
        <f>'REPRO SEPTIEMBRE'!K305</f>
        <v>2213.4</v>
      </c>
      <c r="P357" s="47">
        <v>1</v>
      </c>
      <c r="Q357" s="32">
        <f>'REPRO SEPTIEMBRE'!L305</f>
        <v>2142</v>
      </c>
      <c r="R357" s="47">
        <v>1</v>
      </c>
      <c r="S357" s="32">
        <f>'REPRO SEPTIEMBRE'!M305</f>
        <v>2213.4</v>
      </c>
      <c r="T357" s="47">
        <v>1</v>
      </c>
      <c r="U357" s="32">
        <f>'REPRO SEPTIEMBRE'!N305</f>
        <v>0</v>
      </c>
      <c r="V357" s="33">
        <v>0</v>
      </c>
      <c r="W357" s="32">
        <v>0</v>
      </c>
      <c r="X357" s="33">
        <v>0</v>
      </c>
      <c r="Y357" s="32">
        <v>0</v>
      </c>
      <c r="Z357" s="33">
        <v>0</v>
      </c>
      <c r="AA357" s="32">
        <v>0</v>
      </c>
      <c r="AB357" s="39">
        <v>0</v>
      </c>
      <c r="AC357" s="32">
        <v>0</v>
      </c>
      <c r="AD357" s="32">
        <v>0</v>
      </c>
      <c r="AE357" s="32">
        <v>0</v>
      </c>
      <c r="AF357" s="32">
        <f t="shared" si="47"/>
        <v>21120</v>
      </c>
      <c r="AG357" s="32">
        <f t="shared" si="48"/>
        <v>1760</v>
      </c>
      <c r="AH357" s="32">
        <v>0</v>
      </c>
      <c r="AI357" s="32">
        <v>0</v>
      </c>
      <c r="AJ357" s="32">
        <v>0</v>
      </c>
      <c r="AK357" s="34">
        <f t="shared" si="49"/>
        <v>16896.8</v>
      </c>
    </row>
    <row r="358" spans="2:37" s="6" customFormat="1" ht="15.75" customHeight="1" x14ac:dyDescent="0.25">
      <c r="B358" s="36">
        <v>339</v>
      </c>
      <c r="C358" s="435"/>
      <c r="D358" s="44" t="s">
        <v>38</v>
      </c>
      <c r="E358" s="45">
        <v>71.400000000000006</v>
      </c>
      <c r="F358" s="47">
        <v>1</v>
      </c>
      <c r="G358" s="32">
        <f>'REPRO SEPTIEMBRE'!G306</f>
        <v>2213.4</v>
      </c>
      <c r="H358" s="47">
        <v>1</v>
      </c>
      <c r="I358" s="32">
        <f>'REPRO SEPTIEMBRE'!H306</f>
        <v>1999.2000000000003</v>
      </c>
      <c r="J358" s="47">
        <v>1</v>
      </c>
      <c r="K358" s="32">
        <f>'REPRO SEPTIEMBRE'!I306</f>
        <v>2213.4</v>
      </c>
      <c r="L358" s="47">
        <v>1</v>
      </c>
      <c r="M358" s="38">
        <f>'REPRO SEPTIEMBRE'!J306</f>
        <v>2142</v>
      </c>
      <c r="N358" s="47">
        <v>1</v>
      </c>
      <c r="O358" s="32">
        <f>'REPRO SEPTIEMBRE'!K306</f>
        <v>2213.4</v>
      </c>
      <c r="P358" s="47">
        <v>1</v>
      </c>
      <c r="Q358" s="32">
        <f>'REPRO SEPTIEMBRE'!L306</f>
        <v>2142</v>
      </c>
      <c r="R358" s="47">
        <v>1</v>
      </c>
      <c r="S358" s="32">
        <f>'REPRO SEPTIEMBRE'!M306</f>
        <v>2213.4</v>
      </c>
      <c r="T358" s="47">
        <v>1</v>
      </c>
      <c r="U358" s="32">
        <f>'REPRO SEPTIEMBRE'!N306</f>
        <v>0</v>
      </c>
      <c r="V358" s="33">
        <v>0</v>
      </c>
      <c r="W358" s="32">
        <v>0</v>
      </c>
      <c r="X358" s="33">
        <v>0</v>
      </c>
      <c r="Y358" s="32">
        <v>0</v>
      </c>
      <c r="Z358" s="33">
        <v>0</v>
      </c>
      <c r="AA358" s="32">
        <v>0</v>
      </c>
      <c r="AB358" s="39">
        <v>0</v>
      </c>
      <c r="AC358" s="32">
        <v>0</v>
      </c>
      <c r="AD358" s="32">
        <v>0</v>
      </c>
      <c r="AE358" s="32">
        <v>0</v>
      </c>
      <c r="AF358" s="32">
        <f t="shared" si="47"/>
        <v>21120</v>
      </c>
      <c r="AG358" s="32">
        <f t="shared" si="48"/>
        <v>1760</v>
      </c>
      <c r="AH358" s="32">
        <v>0</v>
      </c>
      <c r="AI358" s="32">
        <v>0</v>
      </c>
      <c r="AJ358" s="32">
        <v>0</v>
      </c>
      <c r="AK358" s="34">
        <f t="shared" si="49"/>
        <v>16896.8</v>
      </c>
    </row>
    <row r="359" spans="2:37" s="6" customFormat="1" ht="15.75" customHeight="1" x14ac:dyDescent="0.25">
      <c r="B359" s="30">
        <v>340</v>
      </c>
      <c r="C359" s="435"/>
      <c r="D359" s="44" t="s">
        <v>64</v>
      </c>
      <c r="E359" s="45">
        <v>71.400000000000006</v>
      </c>
      <c r="F359" s="47">
        <v>1</v>
      </c>
      <c r="G359" s="32">
        <f>'REPRO SEPTIEMBRE'!G307</f>
        <v>2213.4</v>
      </c>
      <c r="H359" s="47">
        <v>1</v>
      </c>
      <c r="I359" s="32">
        <f>'REPRO SEPTIEMBRE'!H307</f>
        <v>1999.2000000000003</v>
      </c>
      <c r="J359" s="47">
        <v>1</v>
      </c>
      <c r="K359" s="32">
        <f>'REPRO SEPTIEMBRE'!I307</f>
        <v>2213.4</v>
      </c>
      <c r="L359" s="47">
        <v>1</v>
      </c>
      <c r="M359" s="38">
        <f>'REPRO SEPTIEMBRE'!J307</f>
        <v>2142</v>
      </c>
      <c r="N359" s="47">
        <v>1</v>
      </c>
      <c r="O359" s="32">
        <f>'REPRO SEPTIEMBRE'!K307</f>
        <v>2213.4</v>
      </c>
      <c r="P359" s="47">
        <v>1</v>
      </c>
      <c r="Q359" s="32">
        <f>'REPRO SEPTIEMBRE'!L307</f>
        <v>2142</v>
      </c>
      <c r="R359" s="47">
        <v>1</v>
      </c>
      <c r="S359" s="32">
        <f>'REPRO SEPTIEMBRE'!M307</f>
        <v>2213.4</v>
      </c>
      <c r="T359" s="47">
        <v>1</v>
      </c>
      <c r="U359" s="32">
        <f>'REPRO SEPTIEMBRE'!N307</f>
        <v>0</v>
      </c>
      <c r="V359" s="33">
        <v>0</v>
      </c>
      <c r="W359" s="32">
        <v>0</v>
      </c>
      <c r="X359" s="33">
        <v>0</v>
      </c>
      <c r="Y359" s="32">
        <v>0</v>
      </c>
      <c r="Z359" s="33">
        <v>0</v>
      </c>
      <c r="AA359" s="32">
        <v>0</v>
      </c>
      <c r="AB359" s="39">
        <v>0</v>
      </c>
      <c r="AC359" s="32">
        <v>0</v>
      </c>
      <c r="AD359" s="32">
        <v>0</v>
      </c>
      <c r="AE359" s="32">
        <v>0</v>
      </c>
      <c r="AF359" s="32">
        <f t="shared" si="47"/>
        <v>21120</v>
      </c>
      <c r="AG359" s="32">
        <f t="shared" si="48"/>
        <v>1760</v>
      </c>
      <c r="AH359" s="32">
        <v>0</v>
      </c>
      <c r="AI359" s="32">
        <v>0</v>
      </c>
      <c r="AJ359" s="32">
        <v>0</v>
      </c>
      <c r="AK359" s="34">
        <f t="shared" si="49"/>
        <v>16896.8</v>
      </c>
    </row>
    <row r="360" spans="2:37" s="6" customFormat="1" ht="15.75" customHeight="1" x14ac:dyDescent="0.25">
      <c r="B360" s="30">
        <v>341</v>
      </c>
      <c r="C360" s="435"/>
      <c r="D360" s="44" t="s">
        <v>38</v>
      </c>
      <c r="E360" s="45">
        <v>71.400000000000006</v>
      </c>
      <c r="F360" s="47">
        <v>1</v>
      </c>
      <c r="G360" s="32">
        <f>'REPRO SEPTIEMBRE'!G308</f>
        <v>0</v>
      </c>
      <c r="H360" s="47">
        <v>1</v>
      </c>
      <c r="I360" s="32">
        <f>'REPRO SEPTIEMBRE'!H308</f>
        <v>3070.2000000000003</v>
      </c>
      <c r="J360" s="47">
        <v>1</v>
      </c>
      <c r="K360" s="32">
        <f>'REPRO SEPTIEMBRE'!I308</f>
        <v>2213.4</v>
      </c>
      <c r="L360" s="47">
        <v>1</v>
      </c>
      <c r="M360" s="38">
        <f>'REPRO SEPTIEMBRE'!J308</f>
        <v>0</v>
      </c>
      <c r="N360" s="47">
        <v>1</v>
      </c>
      <c r="O360" s="32">
        <f>'REPRO SEPTIEMBRE'!K308</f>
        <v>0</v>
      </c>
      <c r="P360" s="47">
        <v>1</v>
      </c>
      <c r="Q360" s="32">
        <f>'REPRO SEPTIEMBRE'!L308</f>
        <v>0</v>
      </c>
      <c r="R360" s="47">
        <v>1</v>
      </c>
      <c r="S360" s="32">
        <f>'REPRO SEPTIEMBRE'!M308</f>
        <v>0</v>
      </c>
      <c r="T360" s="47">
        <v>1</v>
      </c>
      <c r="U360" s="32">
        <f>'REPRO SEPTIEMBRE'!N308</f>
        <v>0</v>
      </c>
      <c r="V360" s="33">
        <v>0</v>
      </c>
      <c r="W360" s="32">
        <v>0</v>
      </c>
      <c r="X360" s="33">
        <v>0</v>
      </c>
      <c r="Y360" s="32">
        <v>0</v>
      </c>
      <c r="Z360" s="33">
        <v>0</v>
      </c>
      <c r="AA360" s="32">
        <v>0</v>
      </c>
      <c r="AB360" s="39">
        <v>0</v>
      </c>
      <c r="AC360" s="32">
        <v>0</v>
      </c>
      <c r="AD360" s="32">
        <v>0</v>
      </c>
      <c r="AE360" s="32">
        <v>0</v>
      </c>
      <c r="AF360" s="32">
        <f t="shared" si="47"/>
        <v>21120</v>
      </c>
      <c r="AG360" s="32">
        <f t="shared" si="48"/>
        <v>1760</v>
      </c>
      <c r="AH360" s="32">
        <v>0</v>
      </c>
      <c r="AI360" s="32">
        <v>0</v>
      </c>
      <c r="AJ360" s="32">
        <v>0</v>
      </c>
      <c r="AK360" s="34">
        <f t="shared" si="49"/>
        <v>7043.6</v>
      </c>
    </row>
    <row r="361" spans="2:37" s="6" customFormat="1" ht="15.75" customHeight="1" x14ac:dyDescent="0.25">
      <c r="B361" s="36">
        <v>342</v>
      </c>
      <c r="C361" s="435"/>
      <c r="D361" s="44" t="s">
        <v>38</v>
      </c>
      <c r="E361" s="45">
        <v>71.400000000000006</v>
      </c>
      <c r="F361" s="47">
        <v>1</v>
      </c>
      <c r="G361" s="32">
        <f>'REPRO SEPTIEMBRE'!G309</f>
        <v>0</v>
      </c>
      <c r="H361" s="47">
        <v>1</v>
      </c>
      <c r="I361" s="32">
        <f>'REPRO SEPTIEMBRE'!H309</f>
        <v>0</v>
      </c>
      <c r="J361" s="47">
        <v>1</v>
      </c>
      <c r="K361" s="32">
        <f>'REPRO SEPTIEMBRE'!I309</f>
        <v>0</v>
      </c>
      <c r="L361" s="47">
        <v>1</v>
      </c>
      <c r="M361" s="38">
        <f>'REPRO SEPTIEMBRE'!J309</f>
        <v>2142</v>
      </c>
      <c r="N361" s="47">
        <v>1</v>
      </c>
      <c r="O361" s="32">
        <f>'REPRO SEPTIEMBRE'!K309</f>
        <v>2213.4</v>
      </c>
      <c r="P361" s="47">
        <v>1</v>
      </c>
      <c r="Q361" s="32">
        <f>'REPRO SEPTIEMBRE'!L309</f>
        <v>2142</v>
      </c>
      <c r="R361" s="47">
        <v>1</v>
      </c>
      <c r="S361" s="32">
        <f>'REPRO SEPTIEMBRE'!M309</f>
        <v>0</v>
      </c>
      <c r="T361" s="47">
        <v>1</v>
      </c>
      <c r="U361" s="32">
        <f>'REPRO SEPTIEMBRE'!N309</f>
        <v>0</v>
      </c>
      <c r="V361" s="33">
        <v>0</v>
      </c>
      <c r="W361" s="32">
        <v>0</v>
      </c>
      <c r="X361" s="33">
        <v>0</v>
      </c>
      <c r="Y361" s="32">
        <v>0</v>
      </c>
      <c r="Z361" s="33">
        <v>0</v>
      </c>
      <c r="AA361" s="32">
        <v>0</v>
      </c>
      <c r="AB361" s="39">
        <v>0</v>
      </c>
      <c r="AC361" s="32">
        <v>0</v>
      </c>
      <c r="AD361" s="32">
        <v>0</v>
      </c>
      <c r="AE361" s="32">
        <v>0</v>
      </c>
      <c r="AF361" s="32">
        <f t="shared" si="47"/>
        <v>21120</v>
      </c>
      <c r="AG361" s="32">
        <f t="shared" si="48"/>
        <v>1760</v>
      </c>
      <c r="AH361" s="32">
        <v>0</v>
      </c>
      <c r="AI361" s="32">
        <v>0</v>
      </c>
      <c r="AJ361" s="32">
        <v>0</v>
      </c>
      <c r="AK361" s="34">
        <f t="shared" si="49"/>
        <v>8257.4</v>
      </c>
    </row>
    <row r="362" spans="2:37" s="6" customFormat="1" ht="15.75" customHeight="1" x14ac:dyDescent="0.25">
      <c r="B362" s="36">
        <v>343</v>
      </c>
      <c r="C362" s="435"/>
      <c r="D362" s="44" t="s">
        <v>54</v>
      </c>
      <c r="E362" s="45">
        <v>71.400000000000006</v>
      </c>
      <c r="F362" s="47">
        <v>1</v>
      </c>
      <c r="G362" s="32">
        <f>'REPRO SEPTIEMBRE'!G310</f>
        <v>2213.4</v>
      </c>
      <c r="H362" s="47">
        <v>1</v>
      </c>
      <c r="I362" s="32">
        <f>'REPRO SEPTIEMBRE'!H310</f>
        <v>1999.2000000000003</v>
      </c>
      <c r="J362" s="47">
        <v>1</v>
      </c>
      <c r="K362" s="32">
        <f>'REPRO SEPTIEMBRE'!I310</f>
        <v>2213.4</v>
      </c>
      <c r="L362" s="47">
        <v>1</v>
      </c>
      <c r="M362" s="38">
        <f>'REPRO SEPTIEMBRE'!J310</f>
        <v>2142</v>
      </c>
      <c r="N362" s="47">
        <v>1</v>
      </c>
      <c r="O362" s="32">
        <f>'REPRO SEPTIEMBRE'!K310</f>
        <v>2213.4</v>
      </c>
      <c r="P362" s="47">
        <v>1</v>
      </c>
      <c r="Q362" s="32">
        <f>'REPRO SEPTIEMBRE'!L310</f>
        <v>2142</v>
      </c>
      <c r="R362" s="47">
        <v>1</v>
      </c>
      <c r="S362" s="32">
        <f>'REPRO SEPTIEMBRE'!M310</f>
        <v>2213.4</v>
      </c>
      <c r="T362" s="47">
        <v>1</v>
      </c>
      <c r="U362" s="32">
        <f>'REPRO SEPTIEMBRE'!N310</f>
        <v>0</v>
      </c>
      <c r="V362" s="33">
        <v>0</v>
      </c>
      <c r="W362" s="32">
        <v>0</v>
      </c>
      <c r="X362" s="33">
        <v>0</v>
      </c>
      <c r="Y362" s="32">
        <v>0</v>
      </c>
      <c r="Z362" s="33">
        <v>0</v>
      </c>
      <c r="AA362" s="32">
        <v>0</v>
      </c>
      <c r="AB362" s="39">
        <v>0</v>
      </c>
      <c r="AC362" s="32">
        <v>0</v>
      </c>
      <c r="AD362" s="32">
        <v>0</v>
      </c>
      <c r="AE362" s="32">
        <v>0</v>
      </c>
      <c r="AF362" s="32">
        <f t="shared" si="47"/>
        <v>21120</v>
      </c>
      <c r="AG362" s="32">
        <f t="shared" si="48"/>
        <v>1760</v>
      </c>
      <c r="AH362" s="32">
        <v>0</v>
      </c>
      <c r="AI362" s="32">
        <v>0</v>
      </c>
      <c r="AJ362" s="32">
        <v>0</v>
      </c>
      <c r="AK362" s="34">
        <f t="shared" si="49"/>
        <v>16896.8</v>
      </c>
    </row>
    <row r="363" spans="2:37" s="6" customFormat="1" ht="15.75" customHeight="1" x14ac:dyDescent="0.25">
      <c r="B363" s="30">
        <v>344</v>
      </c>
      <c r="C363" s="435"/>
      <c r="D363" s="44" t="s">
        <v>38</v>
      </c>
      <c r="E363" s="45">
        <v>71.400000000000006</v>
      </c>
      <c r="F363" s="47">
        <v>1</v>
      </c>
      <c r="G363" s="32">
        <f>'REPRO SEPTIEMBRE'!G311</f>
        <v>0</v>
      </c>
      <c r="H363" s="47">
        <v>1</v>
      </c>
      <c r="I363" s="32">
        <f>'REPRO SEPTIEMBRE'!H311</f>
        <v>0</v>
      </c>
      <c r="J363" s="47">
        <v>1</v>
      </c>
      <c r="K363" s="32">
        <f>'REPRO SEPTIEMBRE'!I311</f>
        <v>0</v>
      </c>
      <c r="L363" s="47">
        <v>1</v>
      </c>
      <c r="M363" s="38">
        <f>'REPRO SEPTIEMBRE'!J311</f>
        <v>0</v>
      </c>
      <c r="N363" s="47">
        <v>1</v>
      </c>
      <c r="O363" s="32">
        <f>'REPRO SEPTIEMBRE'!K311</f>
        <v>0</v>
      </c>
      <c r="P363" s="47">
        <v>1</v>
      </c>
      <c r="Q363" s="32">
        <f>'REPRO SEPTIEMBRE'!L311</f>
        <v>0</v>
      </c>
      <c r="R363" s="47">
        <v>1</v>
      </c>
      <c r="S363" s="32">
        <f>'REPRO SEPTIEMBRE'!M311</f>
        <v>2213.4</v>
      </c>
      <c r="T363" s="47">
        <v>1</v>
      </c>
      <c r="U363" s="32">
        <f>'REPRO SEPTIEMBRE'!N311</f>
        <v>2213.4</v>
      </c>
      <c r="V363" s="33">
        <v>0</v>
      </c>
      <c r="W363" s="32">
        <v>0</v>
      </c>
      <c r="X363" s="33">
        <v>0</v>
      </c>
      <c r="Y363" s="32">
        <v>0</v>
      </c>
      <c r="Z363" s="33">
        <v>0</v>
      </c>
      <c r="AA363" s="32">
        <v>0</v>
      </c>
      <c r="AB363" s="39">
        <v>0</v>
      </c>
      <c r="AC363" s="32">
        <v>0</v>
      </c>
      <c r="AD363" s="32">
        <v>0</v>
      </c>
      <c r="AE363" s="32">
        <v>0</v>
      </c>
      <c r="AF363" s="32">
        <f t="shared" si="47"/>
        <v>21120</v>
      </c>
      <c r="AG363" s="32">
        <f t="shared" si="48"/>
        <v>1760</v>
      </c>
      <c r="AH363" s="32">
        <v>0</v>
      </c>
      <c r="AI363" s="32">
        <v>0</v>
      </c>
      <c r="AJ363" s="32">
        <v>0</v>
      </c>
      <c r="AK363" s="34">
        <f t="shared" si="49"/>
        <v>6186.8</v>
      </c>
    </row>
    <row r="364" spans="2:37" s="6" customFormat="1" ht="15.75" customHeight="1" x14ac:dyDescent="0.25">
      <c r="B364" s="30">
        <v>345</v>
      </c>
      <c r="C364" s="435"/>
      <c r="D364" s="44" t="s">
        <v>35</v>
      </c>
      <c r="E364" s="45">
        <v>71.400000000000006</v>
      </c>
      <c r="F364" s="47">
        <v>1</v>
      </c>
      <c r="G364" s="32">
        <f>'REPRO SEPTIEMBRE'!G312</f>
        <v>0</v>
      </c>
      <c r="H364" s="47">
        <v>1</v>
      </c>
      <c r="I364" s="32">
        <f>'REPRO SEPTIEMBRE'!H312</f>
        <v>0</v>
      </c>
      <c r="J364" s="47">
        <v>1</v>
      </c>
      <c r="K364" s="32">
        <f>'REPRO SEPTIEMBRE'!I312</f>
        <v>0</v>
      </c>
      <c r="L364" s="47">
        <v>1</v>
      </c>
      <c r="M364" s="38">
        <f>'REPRO SEPTIEMBRE'!J312</f>
        <v>0</v>
      </c>
      <c r="N364" s="47">
        <v>1</v>
      </c>
      <c r="O364" s="32">
        <f>'REPRO SEPTIEMBRE'!K312</f>
        <v>0</v>
      </c>
      <c r="P364" s="47">
        <v>1</v>
      </c>
      <c r="Q364" s="32">
        <f>'REPRO SEPTIEMBRE'!L312</f>
        <v>0</v>
      </c>
      <c r="R364" s="47">
        <v>1</v>
      </c>
      <c r="S364" s="32">
        <f>'REPRO SEPTIEMBRE'!M312</f>
        <v>0</v>
      </c>
      <c r="T364" s="47">
        <v>1</v>
      </c>
      <c r="U364" s="32">
        <f>'REPRO SEPTIEMBRE'!N312</f>
        <v>2213.4</v>
      </c>
      <c r="V364" s="33">
        <v>0</v>
      </c>
      <c r="W364" s="32">
        <v>0</v>
      </c>
      <c r="X364" s="33">
        <v>0</v>
      </c>
      <c r="Y364" s="32">
        <v>0</v>
      </c>
      <c r="Z364" s="33">
        <v>0</v>
      </c>
      <c r="AA364" s="32">
        <v>0</v>
      </c>
      <c r="AB364" s="39">
        <v>0</v>
      </c>
      <c r="AC364" s="32">
        <v>0</v>
      </c>
      <c r="AD364" s="32">
        <v>0</v>
      </c>
      <c r="AE364" s="32">
        <v>0</v>
      </c>
      <c r="AF364" s="32">
        <f t="shared" si="47"/>
        <v>21120</v>
      </c>
      <c r="AG364" s="32">
        <f t="shared" si="48"/>
        <v>1760</v>
      </c>
      <c r="AH364" s="32">
        <v>0</v>
      </c>
      <c r="AI364" s="32">
        <v>0</v>
      </c>
      <c r="AJ364" s="32">
        <v>0</v>
      </c>
      <c r="AK364" s="34">
        <f t="shared" si="49"/>
        <v>3973.4</v>
      </c>
    </row>
    <row r="365" spans="2:37" s="6" customFormat="1" ht="15.75" customHeight="1" x14ac:dyDescent="0.25">
      <c r="B365" s="36">
        <v>346</v>
      </c>
      <c r="C365" s="435"/>
      <c r="D365" s="44" t="s">
        <v>38</v>
      </c>
      <c r="E365" s="45">
        <v>71.400000000000006</v>
      </c>
      <c r="F365" s="47">
        <v>1</v>
      </c>
      <c r="G365" s="32">
        <f>'REPRO SEPTIEMBRE'!G313</f>
        <v>0</v>
      </c>
      <c r="H365" s="47">
        <v>1</v>
      </c>
      <c r="I365" s="32">
        <f>'REPRO SEPTIEMBRE'!H313</f>
        <v>0</v>
      </c>
      <c r="J365" s="47">
        <v>1</v>
      </c>
      <c r="K365" s="32">
        <f>'REPRO SEPTIEMBRE'!I313</f>
        <v>0</v>
      </c>
      <c r="L365" s="47">
        <v>1</v>
      </c>
      <c r="M365" s="38">
        <f>'REPRO SEPTIEMBRE'!J313</f>
        <v>0</v>
      </c>
      <c r="N365" s="47">
        <v>1</v>
      </c>
      <c r="O365" s="32">
        <f>'REPRO SEPTIEMBRE'!K313</f>
        <v>0</v>
      </c>
      <c r="P365" s="47">
        <v>1</v>
      </c>
      <c r="Q365" s="32">
        <f>'REPRO SEPTIEMBRE'!L313</f>
        <v>0</v>
      </c>
      <c r="R365" s="47">
        <v>1</v>
      </c>
      <c r="S365" s="32">
        <f>'REPRO SEPTIEMBRE'!M313</f>
        <v>0</v>
      </c>
      <c r="T365" s="47">
        <v>1</v>
      </c>
      <c r="U365" s="32">
        <f>'REPRO SEPTIEMBRE'!N313</f>
        <v>2213.4</v>
      </c>
      <c r="V365" s="33">
        <v>0</v>
      </c>
      <c r="W365" s="32">
        <v>0</v>
      </c>
      <c r="X365" s="33">
        <v>0</v>
      </c>
      <c r="Y365" s="32">
        <v>0</v>
      </c>
      <c r="Z365" s="33">
        <v>0</v>
      </c>
      <c r="AA365" s="32">
        <v>0</v>
      </c>
      <c r="AB365" s="39">
        <v>0</v>
      </c>
      <c r="AC365" s="32">
        <v>0</v>
      </c>
      <c r="AD365" s="32">
        <v>0</v>
      </c>
      <c r="AE365" s="32">
        <v>0</v>
      </c>
      <c r="AF365" s="32">
        <f t="shared" si="47"/>
        <v>21120</v>
      </c>
      <c r="AG365" s="32">
        <f t="shared" si="48"/>
        <v>1760</v>
      </c>
      <c r="AH365" s="32">
        <v>0</v>
      </c>
      <c r="AI365" s="32">
        <v>0</v>
      </c>
      <c r="AJ365" s="32">
        <v>0</v>
      </c>
      <c r="AK365" s="34">
        <f t="shared" si="49"/>
        <v>3973.4</v>
      </c>
    </row>
    <row r="366" spans="2:37" s="6" customFormat="1" ht="15.75" customHeight="1" x14ac:dyDescent="0.25">
      <c r="B366" s="36">
        <v>347</v>
      </c>
      <c r="C366" s="435"/>
      <c r="D366" s="44" t="s">
        <v>64</v>
      </c>
      <c r="E366" s="45">
        <v>71.400000000000006</v>
      </c>
      <c r="F366" s="47">
        <v>1</v>
      </c>
      <c r="G366" s="32">
        <f>'REPRO SEPTIEMBRE'!G314</f>
        <v>0</v>
      </c>
      <c r="H366" s="47">
        <v>1</v>
      </c>
      <c r="I366" s="32">
        <f>'REPRO SEPTIEMBRE'!H314</f>
        <v>0</v>
      </c>
      <c r="J366" s="47">
        <v>1</v>
      </c>
      <c r="K366" s="32">
        <f>'REPRO SEPTIEMBRE'!I314</f>
        <v>0</v>
      </c>
      <c r="L366" s="47">
        <v>1</v>
      </c>
      <c r="M366" s="38">
        <f>'REPRO SEPTIEMBRE'!J314</f>
        <v>0</v>
      </c>
      <c r="N366" s="47">
        <v>1</v>
      </c>
      <c r="O366" s="32">
        <f>'REPRO SEPTIEMBRE'!K314</f>
        <v>0</v>
      </c>
      <c r="P366" s="47">
        <v>1</v>
      </c>
      <c r="Q366" s="32">
        <f>'REPRO SEPTIEMBRE'!L314</f>
        <v>0</v>
      </c>
      <c r="R366" s="47">
        <v>1</v>
      </c>
      <c r="S366" s="32">
        <f>'REPRO SEPTIEMBRE'!M314</f>
        <v>0</v>
      </c>
      <c r="T366" s="47">
        <v>1</v>
      </c>
      <c r="U366" s="32">
        <f>'REPRO SEPTIEMBRE'!N314</f>
        <v>2213.4</v>
      </c>
      <c r="V366" s="33">
        <v>0</v>
      </c>
      <c r="W366" s="32">
        <v>0</v>
      </c>
      <c r="X366" s="33">
        <v>0</v>
      </c>
      <c r="Y366" s="32">
        <v>0</v>
      </c>
      <c r="Z366" s="33">
        <v>0</v>
      </c>
      <c r="AA366" s="32">
        <v>0</v>
      </c>
      <c r="AB366" s="39">
        <v>0</v>
      </c>
      <c r="AC366" s="32">
        <v>0</v>
      </c>
      <c r="AD366" s="32">
        <v>0</v>
      </c>
      <c r="AE366" s="32">
        <v>0</v>
      </c>
      <c r="AF366" s="32">
        <f t="shared" si="47"/>
        <v>21120</v>
      </c>
      <c r="AG366" s="32">
        <f t="shared" si="48"/>
        <v>1760</v>
      </c>
      <c r="AH366" s="32">
        <v>0</v>
      </c>
      <c r="AI366" s="32">
        <v>0</v>
      </c>
      <c r="AJ366" s="32">
        <v>0</v>
      </c>
      <c r="AK366" s="34">
        <f t="shared" si="49"/>
        <v>3973.4</v>
      </c>
    </row>
    <row r="367" spans="2:37" s="6" customFormat="1" ht="15.75" customHeight="1" x14ac:dyDescent="0.25">
      <c r="B367" s="30">
        <v>348</v>
      </c>
      <c r="C367" s="435"/>
      <c r="D367" s="44" t="s">
        <v>54</v>
      </c>
      <c r="E367" s="45">
        <v>71.400000000000006</v>
      </c>
      <c r="F367" s="47">
        <v>1</v>
      </c>
      <c r="G367" s="32">
        <f>'REPRO SEPTIEMBRE'!G315</f>
        <v>0</v>
      </c>
      <c r="H367" s="47">
        <v>1</v>
      </c>
      <c r="I367" s="32">
        <f>'REPRO SEPTIEMBRE'!H315</f>
        <v>0</v>
      </c>
      <c r="J367" s="47">
        <v>1</v>
      </c>
      <c r="K367" s="32">
        <f>'REPRO SEPTIEMBRE'!I315</f>
        <v>0</v>
      </c>
      <c r="L367" s="47">
        <v>1</v>
      </c>
      <c r="M367" s="38">
        <f>'REPRO SEPTIEMBRE'!J315</f>
        <v>0</v>
      </c>
      <c r="N367" s="47">
        <v>1</v>
      </c>
      <c r="O367" s="32">
        <f>'REPRO SEPTIEMBRE'!K315</f>
        <v>0</v>
      </c>
      <c r="P367" s="47">
        <v>1</v>
      </c>
      <c r="Q367" s="32">
        <f>'REPRO SEPTIEMBRE'!L315</f>
        <v>0</v>
      </c>
      <c r="R367" s="47">
        <v>1</v>
      </c>
      <c r="S367" s="32">
        <f>'REPRO SEPTIEMBRE'!M315</f>
        <v>0</v>
      </c>
      <c r="T367" s="47">
        <v>1</v>
      </c>
      <c r="U367" s="32">
        <f>'REPRO SEPTIEMBRE'!N315</f>
        <v>2213.4</v>
      </c>
      <c r="V367" s="33">
        <v>0</v>
      </c>
      <c r="W367" s="32">
        <v>0</v>
      </c>
      <c r="X367" s="33">
        <v>0</v>
      </c>
      <c r="Y367" s="32">
        <v>0</v>
      </c>
      <c r="Z367" s="33">
        <v>0</v>
      </c>
      <c r="AA367" s="32">
        <v>0</v>
      </c>
      <c r="AB367" s="39">
        <v>0</v>
      </c>
      <c r="AC367" s="32">
        <v>0</v>
      </c>
      <c r="AD367" s="32">
        <v>0</v>
      </c>
      <c r="AE367" s="32">
        <v>0</v>
      </c>
      <c r="AF367" s="32">
        <f t="shared" si="47"/>
        <v>21120</v>
      </c>
      <c r="AG367" s="32">
        <f t="shared" si="48"/>
        <v>1760</v>
      </c>
      <c r="AH367" s="32">
        <v>0</v>
      </c>
      <c r="AI367" s="32">
        <v>0</v>
      </c>
      <c r="AJ367" s="32">
        <v>0</v>
      </c>
      <c r="AK367" s="34">
        <f t="shared" si="49"/>
        <v>3973.4</v>
      </c>
    </row>
    <row r="368" spans="2:37" s="6" customFormat="1" ht="15.75" customHeight="1" x14ac:dyDescent="0.25">
      <c r="B368" s="30">
        <v>349</v>
      </c>
      <c r="C368" s="435"/>
      <c r="D368" s="44" t="s">
        <v>35</v>
      </c>
      <c r="E368" s="45">
        <v>71.400000000000006</v>
      </c>
      <c r="F368" s="47">
        <v>2</v>
      </c>
      <c r="G368" s="32">
        <f>'REPRO SEPTIEMBRE'!G316</f>
        <v>0</v>
      </c>
      <c r="H368" s="47">
        <v>2</v>
      </c>
      <c r="I368" s="32">
        <f>'REPRO SEPTIEMBRE'!H316</f>
        <v>0</v>
      </c>
      <c r="J368" s="47">
        <v>2</v>
      </c>
      <c r="K368" s="32">
        <f>'REPRO SEPTIEMBRE'!I316</f>
        <v>0</v>
      </c>
      <c r="L368" s="47">
        <v>2</v>
      </c>
      <c r="M368" s="38">
        <f>'REPRO SEPTIEMBRE'!J316</f>
        <v>0</v>
      </c>
      <c r="N368" s="47">
        <v>2</v>
      </c>
      <c r="O368" s="32">
        <f>'REPRO SEPTIEMBRE'!K316</f>
        <v>0</v>
      </c>
      <c r="P368" s="47">
        <v>2</v>
      </c>
      <c r="Q368" s="32">
        <f>'REPRO SEPTIEMBRE'!L316</f>
        <v>0</v>
      </c>
      <c r="R368" s="47">
        <v>2</v>
      </c>
      <c r="S368" s="32">
        <f>'REPRO SEPTIEMBRE'!M316</f>
        <v>8710.8000000000011</v>
      </c>
      <c r="T368" s="47">
        <v>2</v>
      </c>
      <c r="U368" s="32">
        <f>'REPRO SEPTIEMBRE'!N316</f>
        <v>4426.8</v>
      </c>
      <c r="V368" s="33">
        <v>0</v>
      </c>
      <c r="W368" s="32">
        <v>0</v>
      </c>
      <c r="X368" s="33">
        <v>0</v>
      </c>
      <c r="Y368" s="32">
        <v>0</v>
      </c>
      <c r="Z368" s="33">
        <v>0</v>
      </c>
      <c r="AA368" s="32">
        <v>0</v>
      </c>
      <c r="AB368" s="39">
        <v>0</v>
      </c>
      <c r="AC368" s="32">
        <v>0</v>
      </c>
      <c r="AD368" s="32">
        <v>0</v>
      </c>
      <c r="AE368" s="32">
        <v>0</v>
      </c>
      <c r="AF368" s="32">
        <f t="shared" si="47"/>
        <v>42240</v>
      </c>
      <c r="AG368" s="32">
        <f t="shared" si="48"/>
        <v>3520</v>
      </c>
      <c r="AH368" s="32">
        <v>0</v>
      </c>
      <c r="AI368" s="32">
        <v>0</v>
      </c>
      <c r="AJ368" s="32">
        <v>0</v>
      </c>
      <c r="AK368" s="34">
        <f t="shared" si="49"/>
        <v>16657.600000000002</v>
      </c>
    </row>
    <row r="369" spans="2:37" s="6" customFormat="1" ht="15.75" customHeight="1" x14ac:dyDescent="0.25">
      <c r="B369" s="36">
        <v>350</v>
      </c>
      <c r="C369" s="435"/>
      <c r="D369" s="44" t="s">
        <v>138</v>
      </c>
      <c r="E369" s="45">
        <v>72.540000000000006</v>
      </c>
      <c r="F369" s="47">
        <v>1</v>
      </c>
      <c r="G369" s="32">
        <f>'REPRO SEPTIEMBRE'!G317</f>
        <v>2248.7400000000002</v>
      </c>
      <c r="H369" s="47">
        <v>1</v>
      </c>
      <c r="I369" s="32">
        <f>'REPRO SEPTIEMBRE'!H317</f>
        <v>2031.1200000000001</v>
      </c>
      <c r="J369" s="47">
        <v>1</v>
      </c>
      <c r="K369" s="32">
        <f>'REPRO SEPTIEMBRE'!I317</f>
        <v>2248.7400000000002</v>
      </c>
      <c r="L369" s="47">
        <v>1</v>
      </c>
      <c r="M369" s="38">
        <f>'REPRO SEPTIEMBRE'!J317</f>
        <v>2176.2000000000003</v>
      </c>
      <c r="N369" s="47">
        <v>1</v>
      </c>
      <c r="O369" s="32">
        <f>'REPRO SEPTIEMBRE'!K317</f>
        <v>2248.7400000000002</v>
      </c>
      <c r="P369" s="47">
        <v>1</v>
      </c>
      <c r="Q369" s="32">
        <f>'REPRO SEPTIEMBRE'!L317</f>
        <v>2176.2000000000003</v>
      </c>
      <c r="R369" s="47">
        <v>1</v>
      </c>
      <c r="S369" s="32">
        <f>'REPRO SEPTIEMBRE'!M317</f>
        <v>2248.7400000000002</v>
      </c>
      <c r="T369" s="47">
        <v>1</v>
      </c>
      <c r="U369" s="32">
        <f>'REPRO SEPTIEMBRE'!N317</f>
        <v>0</v>
      </c>
      <c r="V369" s="33">
        <v>0</v>
      </c>
      <c r="W369" s="32">
        <v>0</v>
      </c>
      <c r="X369" s="33">
        <v>0</v>
      </c>
      <c r="Y369" s="32">
        <v>0</v>
      </c>
      <c r="Z369" s="33">
        <v>0</v>
      </c>
      <c r="AA369" s="32">
        <v>0</v>
      </c>
      <c r="AB369" s="39">
        <v>0</v>
      </c>
      <c r="AC369" s="32">
        <v>0</v>
      </c>
      <c r="AD369" s="32">
        <v>0</v>
      </c>
      <c r="AE369" s="32">
        <v>0</v>
      </c>
      <c r="AF369" s="32">
        <f t="shared" si="47"/>
        <v>21120</v>
      </c>
      <c r="AG369" s="32">
        <f t="shared" si="48"/>
        <v>1760</v>
      </c>
      <c r="AH369" s="32">
        <v>0</v>
      </c>
      <c r="AI369" s="32">
        <v>0</v>
      </c>
      <c r="AJ369" s="32">
        <v>0</v>
      </c>
      <c r="AK369" s="34">
        <f t="shared" si="49"/>
        <v>17138.480000000003</v>
      </c>
    </row>
    <row r="370" spans="2:37" s="6" customFormat="1" ht="15.75" customHeight="1" x14ac:dyDescent="0.25">
      <c r="B370" s="36">
        <v>351</v>
      </c>
      <c r="C370" s="435"/>
      <c r="D370" s="44" t="s">
        <v>35</v>
      </c>
      <c r="E370" s="45">
        <v>71.400000000000006</v>
      </c>
      <c r="F370" s="47">
        <v>3</v>
      </c>
      <c r="G370" s="32">
        <f>'REPRO SEPTIEMBRE'!G318</f>
        <v>6640.2000000000007</v>
      </c>
      <c r="H370" s="47">
        <v>3</v>
      </c>
      <c r="I370" s="32">
        <f>'REPRO SEPTIEMBRE'!H318</f>
        <v>5997.6</v>
      </c>
      <c r="J370" s="47">
        <v>3</v>
      </c>
      <c r="K370" s="32">
        <f>'REPRO SEPTIEMBRE'!I318</f>
        <v>6640.2000000000007</v>
      </c>
      <c r="L370" s="47">
        <v>3</v>
      </c>
      <c r="M370" s="38">
        <f>'REPRO SEPTIEMBRE'!J318</f>
        <v>6426.0000000000009</v>
      </c>
      <c r="N370" s="47">
        <v>3</v>
      </c>
      <c r="O370" s="32">
        <f>'REPRO SEPTIEMBRE'!K318</f>
        <v>6640.2000000000007</v>
      </c>
      <c r="P370" s="47">
        <v>3</v>
      </c>
      <c r="Q370" s="32">
        <f>'REPRO SEPTIEMBRE'!L318</f>
        <v>6426.0000000000009</v>
      </c>
      <c r="R370" s="47">
        <v>3</v>
      </c>
      <c r="S370" s="32">
        <f>'REPRO SEPTIEMBRE'!M318</f>
        <v>6640.2000000000007</v>
      </c>
      <c r="T370" s="47">
        <v>3</v>
      </c>
      <c r="U370" s="32">
        <f>'REPRO SEPTIEMBRE'!N318</f>
        <v>0</v>
      </c>
      <c r="V370" s="33">
        <v>0</v>
      </c>
      <c r="W370" s="32">
        <v>0</v>
      </c>
      <c r="X370" s="33">
        <v>0</v>
      </c>
      <c r="Y370" s="32">
        <v>0</v>
      </c>
      <c r="Z370" s="33">
        <v>0</v>
      </c>
      <c r="AA370" s="32">
        <v>0</v>
      </c>
      <c r="AB370" s="39">
        <v>0</v>
      </c>
      <c r="AC370" s="32">
        <v>0</v>
      </c>
      <c r="AD370" s="32">
        <v>0</v>
      </c>
      <c r="AE370" s="32">
        <v>0</v>
      </c>
      <c r="AF370" s="32">
        <f t="shared" si="47"/>
        <v>63360</v>
      </c>
      <c r="AG370" s="32">
        <f t="shared" si="48"/>
        <v>5280</v>
      </c>
      <c r="AH370" s="32">
        <v>0</v>
      </c>
      <c r="AI370" s="32">
        <v>0</v>
      </c>
      <c r="AJ370" s="32">
        <v>0</v>
      </c>
      <c r="AK370" s="34">
        <f t="shared" si="49"/>
        <v>50690.400000000009</v>
      </c>
    </row>
    <row r="371" spans="2:37" s="6" customFormat="1" ht="15.75" customHeight="1" x14ac:dyDescent="0.25">
      <c r="B371" s="30">
        <v>352</v>
      </c>
      <c r="C371" s="435"/>
      <c r="D371" s="44" t="s">
        <v>138</v>
      </c>
      <c r="E371" s="45">
        <v>72.540000000000006</v>
      </c>
      <c r="F371" s="47">
        <v>1</v>
      </c>
      <c r="G371" s="32">
        <f>'REPRO SEPTIEMBRE'!G319</f>
        <v>0</v>
      </c>
      <c r="H371" s="47">
        <v>1</v>
      </c>
      <c r="I371" s="32">
        <f>'REPRO SEPTIEMBRE'!H319</f>
        <v>0</v>
      </c>
      <c r="J371" s="47">
        <v>1</v>
      </c>
      <c r="K371" s="32">
        <f>'REPRO SEPTIEMBRE'!I319</f>
        <v>0</v>
      </c>
      <c r="L371" s="47">
        <v>1</v>
      </c>
      <c r="M371" s="38">
        <f>'REPRO SEPTIEMBRE'!J319</f>
        <v>0</v>
      </c>
      <c r="N371" s="47">
        <v>1</v>
      </c>
      <c r="O371" s="32">
        <f>'REPRO SEPTIEMBRE'!K319</f>
        <v>0</v>
      </c>
      <c r="P371" s="47">
        <v>1</v>
      </c>
      <c r="Q371" s="32">
        <f>'REPRO SEPTIEMBRE'!L319</f>
        <v>0</v>
      </c>
      <c r="R371" s="47">
        <v>1</v>
      </c>
      <c r="S371" s="32">
        <f>'REPRO SEPTIEMBRE'!M319</f>
        <v>0</v>
      </c>
      <c r="T371" s="47">
        <v>1</v>
      </c>
      <c r="U371" s="32">
        <f>'REPRO SEPTIEMBRE'!N319</f>
        <v>2248.7400000000002</v>
      </c>
      <c r="V371" s="33">
        <v>0</v>
      </c>
      <c r="W371" s="32">
        <v>0</v>
      </c>
      <c r="X371" s="33">
        <v>0</v>
      </c>
      <c r="Y371" s="32">
        <v>0</v>
      </c>
      <c r="Z371" s="33">
        <v>0</v>
      </c>
      <c r="AA371" s="32">
        <v>0</v>
      </c>
      <c r="AB371" s="39">
        <v>0</v>
      </c>
      <c r="AC371" s="32">
        <v>0</v>
      </c>
      <c r="AD371" s="32">
        <v>0</v>
      </c>
      <c r="AE371" s="32">
        <v>0</v>
      </c>
      <c r="AF371" s="32">
        <f t="shared" si="47"/>
        <v>21120</v>
      </c>
      <c r="AG371" s="32">
        <f t="shared" si="48"/>
        <v>1760</v>
      </c>
      <c r="AH371" s="32">
        <v>0</v>
      </c>
      <c r="AI371" s="32">
        <v>0</v>
      </c>
      <c r="AJ371" s="32">
        <v>0</v>
      </c>
      <c r="AK371" s="34">
        <f t="shared" si="49"/>
        <v>4008.7400000000002</v>
      </c>
    </row>
    <row r="372" spans="2:37" s="6" customFormat="1" ht="15.75" customHeight="1" x14ac:dyDescent="0.25">
      <c r="B372" s="30">
        <v>353</v>
      </c>
      <c r="C372" s="435"/>
      <c r="D372" s="44" t="s">
        <v>35</v>
      </c>
      <c r="E372" s="45">
        <v>71.400000000000006</v>
      </c>
      <c r="F372" s="47">
        <v>3</v>
      </c>
      <c r="G372" s="32">
        <f>'REPRO SEPTIEMBRE'!G320</f>
        <v>0</v>
      </c>
      <c r="H372" s="47">
        <v>3</v>
      </c>
      <c r="I372" s="32">
        <f>'REPRO SEPTIEMBRE'!H320</f>
        <v>0</v>
      </c>
      <c r="J372" s="47">
        <v>3</v>
      </c>
      <c r="K372" s="32">
        <f>'REPRO SEPTIEMBRE'!I320</f>
        <v>0</v>
      </c>
      <c r="L372" s="47">
        <v>3</v>
      </c>
      <c r="M372" s="38">
        <f>'REPRO SEPTIEMBRE'!J320</f>
        <v>0</v>
      </c>
      <c r="N372" s="47">
        <v>3</v>
      </c>
      <c r="O372" s="32">
        <f>'REPRO SEPTIEMBRE'!K320</f>
        <v>0</v>
      </c>
      <c r="P372" s="47">
        <v>3</v>
      </c>
      <c r="Q372" s="32">
        <f>'REPRO SEPTIEMBRE'!L320</f>
        <v>0</v>
      </c>
      <c r="R372" s="47">
        <v>3</v>
      </c>
      <c r="S372" s="32">
        <f>'REPRO SEPTIEMBRE'!M320</f>
        <v>0</v>
      </c>
      <c r="T372" s="47">
        <v>3</v>
      </c>
      <c r="U372" s="32">
        <f>'REPRO SEPTIEMBRE'!N320</f>
        <v>6640.2000000000007</v>
      </c>
      <c r="V372" s="33">
        <v>0</v>
      </c>
      <c r="W372" s="32">
        <v>0</v>
      </c>
      <c r="X372" s="33">
        <v>0</v>
      </c>
      <c r="Y372" s="32">
        <v>0</v>
      </c>
      <c r="Z372" s="33">
        <v>0</v>
      </c>
      <c r="AA372" s="32">
        <v>0</v>
      </c>
      <c r="AB372" s="39">
        <v>0</v>
      </c>
      <c r="AC372" s="32">
        <v>0</v>
      </c>
      <c r="AD372" s="32">
        <v>0</v>
      </c>
      <c r="AE372" s="32">
        <v>0</v>
      </c>
      <c r="AF372" s="32">
        <f t="shared" si="47"/>
        <v>63360</v>
      </c>
      <c r="AG372" s="32">
        <f t="shared" si="48"/>
        <v>5280</v>
      </c>
      <c r="AH372" s="32">
        <v>0</v>
      </c>
      <c r="AI372" s="32">
        <v>0</v>
      </c>
      <c r="AJ372" s="32">
        <v>0</v>
      </c>
      <c r="AK372" s="34">
        <f t="shared" si="49"/>
        <v>11920.2</v>
      </c>
    </row>
    <row r="373" spans="2:37" s="6" customFormat="1" ht="15.75" customHeight="1" x14ac:dyDescent="0.25">
      <c r="B373" s="36">
        <v>354</v>
      </c>
      <c r="C373" s="435"/>
      <c r="D373" s="270" t="s">
        <v>65</v>
      </c>
      <c r="E373" s="271">
        <v>72.540000000000006</v>
      </c>
      <c r="F373" s="272">
        <v>0</v>
      </c>
      <c r="G373" s="32">
        <v>0</v>
      </c>
      <c r="H373" s="272">
        <v>0</v>
      </c>
      <c r="I373" s="32">
        <v>0</v>
      </c>
      <c r="J373" s="272">
        <v>0</v>
      </c>
      <c r="K373" s="32">
        <v>0</v>
      </c>
      <c r="L373" s="272">
        <v>0</v>
      </c>
      <c r="M373" s="32">
        <v>0</v>
      </c>
      <c r="N373" s="272">
        <v>0</v>
      </c>
      <c r="O373" s="32">
        <v>0</v>
      </c>
      <c r="P373" s="272">
        <v>0</v>
      </c>
      <c r="Q373" s="32">
        <v>0</v>
      </c>
      <c r="R373" s="272">
        <v>0</v>
      </c>
      <c r="S373" s="32">
        <v>0</v>
      </c>
      <c r="T373" s="272">
        <v>0</v>
      </c>
      <c r="U373" s="32">
        <v>0</v>
      </c>
      <c r="V373" s="33">
        <v>1</v>
      </c>
      <c r="W373" s="32">
        <v>2176.2000000000003</v>
      </c>
      <c r="X373" s="33">
        <v>0</v>
      </c>
      <c r="Y373" s="32">
        <v>0</v>
      </c>
      <c r="Z373" s="33">
        <v>0</v>
      </c>
      <c r="AA373" s="32">
        <v>0</v>
      </c>
      <c r="AB373" s="39">
        <v>0</v>
      </c>
      <c r="AC373" s="32">
        <v>0</v>
      </c>
      <c r="AD373" s="32">
        <v>0</v>
      </c>
      <c r="AE373" s="32">
        <v>0</v>
      </c>
      <c r="AF373" s="32">
        <f t="shared" si="47"/>
        <v>21120</v>
      </c>
      <c r="AG373" s="32">
        <f>1760*V373</f>
        <v>1760</v>
      </c>
      <c r="AH373" s="32">
        <v>0</v>
      </c>
      <c r="AI373" s="32">
        <v>0</v>
      </c>
      <c r="AJ373" s="32">
        <v>0</v>
      </c>
      <c r="AK373" s="34">
        <f t="shared" si="49"/>
        <v>3936.2000000000003</v>
      </c>
    </row>
    <row r="374" spans="2:37" s="6" customFormat="1" ht="15.75" customHeight="1" x14ac:dyDescent="0.25">
      <c r="B374" s="36">
        <v>355</v>
      </c>
      <c r="C374" s="435"/>
      <c r="D374" s="270" t="s">
        <v>59</v>
      </c>
      <c r="E374" s="271">
        <v>77.59</v>
      </c>
      <c r="F374" s="272">
        <v>0</v>
      </c>
      <c r="G374" s="32">
        <v>0</v>
      </c>
      <c r="H374" s="272">
        <v>0</v>
      </c>
      <c r="I374" s="32">
        <v>0</v>
      </c>
      <c r="J374" s="272">
        <v>0</v>
      </c>
      <c r="K374" s="32">
        <v>0</v>
      </c>
      <c r="L374" s="272">
        <v>0</v>
      </c>
      <c r="M374" s="32">
        <v>0</v>
      </c>
      <c r="N374" s="272">
        <v>0</v>
      </c>
      <c r="O374" s="32">
        <v>0</v>
      </c>
      <c r="P374" s="272">
        <v>0</v>
      </c>
      <c r="Q374" s="32">
        <v>0</v>
      </c>
      <c r="R374" s="272">
        <v>0</v>
      </c>
      <c r="S374" s="32">
        <v>0</v>
      </c>
      <c r="T374" s="272">
        <v>0</v>
      </c>
      <c r="U374" s="32">
        <v>0</v>
      </c>
      <c r="V374" s="33">
        <v>19</v>
      </c>
      <c r="W374" s="32">
        <v>44226.3</v>
      </c>
      <c r="X374" s="33">
        <v>0</v>
      </c>
      <c r="Y374" s="32">
        <v>0</v>
      </c>
      <c r="Z374" s="33">
        <v>0</v>
      </c>
      <c r="AA374" s="32">
        <v>0</v>
      </c>
      <c r="AB374" s="39">
        <v>0</v>
      </c>
      <c r="AC374" s="32">
        <v>0</v>
      </c>
      <c r="AD374" s="32">
        <v>0</v>
      </c>
      <c r="AE374" s="32">
        <v>0</v>
      </c>
      <c r="AF374" s="32">
        <f t="shared" si="47"/>
        <v>401280</v>
      </c>
      <c r="AG374" s="32">
        <f t="shared" ref="AG374:AG437" si="50">1760*V374</f>
        <v>33440</v>
      </c>
      <c r="AH374" s="32">
        <v>0</v>
      </c>
      <c r="AI374" s="32">
        <v>0</v>
      </c>
      <c r="AJ374" s="32">
        <v>0</v>
      </c>
      <c r="AK374" s="34">
        <f t="shared" si="49"/>
        <v>77666.3</v>
      </c>
    </row>
    <row r="375" spans="2:37" s="6" customFormat="1" ht="15.75" customHeight="1" x14ac:dyDescent="0.25">
      <c r="B375" s="30">
        <v>356</v>
      </c>
      <c r="C375" s="435"/>
      <c r="D375" s="270" t="s">
        <v>61</v>
      </c>
      <c r="E375" s="271">
        <v>77.59</v>
      </c>
      <c r="F375" s="272">
        <v>0</v>
      </c>
      <c r="G375" s="32">
        <v>0</v>
      </c>
      <c r="H375" s="272">
        <v>0</v>
      </c>
      <c r="I375" s="32">
        <v>0</v>
      </c>
      <c r="J375" s="272">
        <v>0</v>
      </c>
      <c r="K375" s="32">
        <v>0</v>
      </c>
      <c r="L375" s="272">
        <v>0</v>
      </c>
      <c r="M375" s="32">
        <v>0</v>
      </c>
      <c r="N375" s="272">
        <v>0</v>
      </c>
      <c r="O375" s="32">
        <v>0</v>
      </c>
      <c r="P375" s="272">
        <v>0</v>
      </c>
      <c r="Q375" s="32">
        <v>0</v>
      </c>
      <c r="R375" s="272">
        <v>0</v>
      </c>
      <c r="S375" s="32">
        <v>0</v>
      </c>
      <c r="T375" s="272">
        <v>0</v>
      </c>
      <c r="U375" s="32">
        <v>0</v>
      </c>
      <c r="V375" s="33">
        <v>3</v>
      </c>
      <c r="W375" s="32">
        <v>6983.1</v>
      </c>
      <c r="X375" s="33">
        <v>0</v>
      </c>
      <c r="Y375" s="32">
        <v>0</v>
      </c>
      <c r="Z375" s="33">
        <v>0</v>
      </c>
      <c r="AA375" s="32">
        <v>0</v>
      </c>
      <c r="AB375" s="39">
        <v>0</v>
      </c>
      <c r="AC375" s="32">
        <v>0</v>
      </c>
      <c r="AD375" s="32">
        <v>0</v>
      </c>
      <c r="AE375" s="32">
        <v>0</v>
      </c>
      <c r="AF375" s="32">
        <f t="shared" si="47"/>
        <v>63360</v>
      </c>
      <c r="AG375" s="32">
        <f t="shared" si="50"/>
        <v>5280</v>
      </c>
      <c r="AH375" s="32">
        <v>0</v>
      </c>
      <c r="AI375" s="32">
        <v>0</v>
      </c>
      <c r="AJ375" s="32">
        <v>0</v>
      </c>
      <c r="AK375" s="34">
        <f t="shared" si="49"/>
        <v>12263.1</v>
      </c>
    </row>
    <row r="376" spans="2:37" s="6" customFormat="1" ht="15.75" customHeight="1" x14ac:dyDescent="0.25">
      <c r="B376" s="30">
        <v>357</v>
      </c>
      <c r="C376" s="435"/>
      <c r="D376" s="270" t="s">
        <v>136</v>
      </c>
      <c r="E376" s="271">
        <v>75.64</v>
      </c>
      <c r="F376" s="272">
        <v>0</v>
      </c>
      <c r="G376" s="32">
        <v>0</v>
      </c>
      <c r="H376" s="272">
        <v>0</v>
      </c>
      <c r="I376" s="32">
        <v>0</v>
      </c>
      <c r="J376" s="272">
        <v>0</v>
      </c>
      <c r="K376" s="32">
        <v>0</v>
      </c>
      <c r="L376" s="272">
        <v>0</v>
      </c>
      <c r="M376" s="32">
        <v>0</v>
      </c>
      <c r="N376" s="272">
        <v>0</v>
      </c>
      <c r="O376" s="32">
        <v>0</v>
      </c>
      <c r="P376" s="272">
        <v>0</v>
      </c>
      <c r="Q376" s="32">
        <v>0</v>
      </c>
      <c r="R376" s="272">
        <v>0</v>
      </c>
      <c r="S376" s="32">
        <v>0</v>
      </c>
      <c r="T376" s="272">
        <v>0</v>
      </c>
      <c r="U376" s="32">
        <v>0</v>
      </c>
      <c r="V376" s="33">
        <v>1</v>
      </c>
      <c r="W376" s="32">
        <v>2269.1999999999998</v>
      </c>
      <c r="X376" s="33">
        <v>0</v>
      </c>
      <c r="Y376" s="32">
        <v>0</v>
      </c>
      <c r="Z376" s="33">
        <v>0</v>
      </c>
      <c r="AA376" s="32">
        <v>0</v>
      </c>
      <c r="AB376" s="39">
        <v>0</v>
      </c>
      <c r="AC376" s="32">
        <v>0</v>
      </c>
      <c r="AD376" s="32">
        <v>0</v>
      </c>
      <c r="AE376" s="32">
        <v>0</v>
      </c>
      <c r="AF376" s="32">
        <f t="shared" si="47"/>
        <v>21120</v>
      </c>
      <c r="AG376" s="32">
        <f t="shared" si="50"/>
        <v>1760</v>
      </c>
      <c r="AH376" s="32">
        <v>0</v>
      </c>
      <c r="AI376" s="32">
        <v>0</v>
      </c>
      <c r="AJ376" s="32">
        <v>0</v>
      </c>
      <c r="AK376" s="34">
        <f t="shared" si="49"/>
        <v>4029.2</v>
      </c>
    </row>
    <row r="377" spans="2:37" s="6" customFormat="1" ht="15.75" customHeight="1" x14ac:dyDescent="0.25">
      <c r="B377" s="36">
        <v>358</v>
      </c>
      <c r="C377" s="435"/>
      <c r="D377" s="270" t="s">
        <v>38</v>
      </c>
      <c r="E377" s="271">
        <v>71.400000000000006</v>
      </c>
      <c r="F377" s="272">
        <v>0</v>
      </c>
      <c r="G377" s="32">
        <v>0</v>
      </c>
      <c r="H377" s="272">
        <v>0</v>
      </c>
      <c r="I377" s="32">
        <v>0</v>
      </c>
      <c r="J377" s="272">
        <v>0</v>
      </c>
      <c r="K377" s="32">
        <v>0</v>
      </c>
      <c r="L377" s="272">
        <v>0</v>
      </c>
      <c r="M377" s="32">
        <v>0</v>
      </c>
      <c r="N377" s="272">
        <v>0</v>
      </c>
      <c r="O377" s="32">
        <v>0</v>
      </c>
      <c r="P377" s="272">
        <v>0</v>
      </c>
      <c r="Q377" s="32">
        <v>0</v>
      </c>
      <c r="R377" s="272">
        <v>0</v>
      </c>
      <c r="S377" s="32">
        <v>0</v>
      </c>
      <c r="T377" s="272">
        <v>0</v>
      </c>
      <c r="U377" s="32">
        <v>0</v>
      </c>
      <c r="V377" s="33">
        <v>5</v>
      </c>
      <c r="W377" s="32">
        <v>10710</v>
      </c>
      <c r="X377" s="33">
        <v>0</v>
      </c>
      <c r="Y377" s="32">
        <v>0</v>
      </c>
      <c r="Z377" s="33">
        <v>0</v>
      </c>
      <c r="AA377" s="32">
        <v>0</v>
      </c>
      <c r="AB377" s="39">
        <v>0</v>
      </c>
      <c r="AC377" s="32">
        <v>0</v>
      </c>
      <c r="AD377" s="32">
        <v>0</v>
      </c>
      <c r="AE377" s="32">
        <v>0</v>
      </c>
      <c r="AF377" s="32">
        <f t="shared" si="47"/>
        <v>105600</v>
      </c>
      <c r="AG377" s="32">
        <f t="shared" si="50"/>
        <v>8800</v>
      </c>
      <c r="AH377" s="32">
        <v>0</v>
      </c>
      <c r="AI377" s="32">
        <v>0</v>
      </c>
      <c r="AJ377" s="32">
        <v>0</v>
      </c>
      <c r="AK377" s="34">
        <f t="shared" si="49"/>
        <v>19510</v>
      </c>
    </row>
    <row r="378" spans="2:37" s="6" customFormat="1" ht="15.75" customHeight="1" x14ac:dyDescent="0.25">
      <c r="B378" s="36">
        <v>359</v>
      </c>
      <c r="C378" s="435"/>
      <c r="D378" s="270" t="s">
        <v>135</v>
      </c>
      <c r="E378" s="271">
        <v>71.400000000000006</v>
      </c>
      <c r="F378" s="272">
        <v>0</v>
      </c>
      <c r="G378" s="32">
        <v>0</v>
      </c>
      <c r="H378" s="272">
        <v>0</v>
      </c>
      <c r="I378" s="32">
        <v>0</v>
      </c>
      <c r="J378" s="272">
        <v>0</v>
      </c>
      <c r="K378" s="32">
        <v>0</v>
      </c>
      <c r="L378" s="272">
        <v>0</v>
      </c>
      <c r="M378" s="32">
        <v>0</v>
      </c>
      <c r="N378" s="272">
        <v>0</v>
      </c>
      <c r="O378" s="32">
        <v>0</v>
      </c>
      <c r="P378" s="272">
        <v>0</v>
      </c>
      <c r="Q378" s="32">
        <v>0</v>
      </c>
      <c r="R378" s="272">
        <v>0</v>
      </c>
      <c r="S378" s="32">
        <v>0</v>
      </c>
      <c r="T378" s="272">
        <v>0</v>
      </c>
      <c r="U378" s="32">
        <v>0</v>
      </c>
      <c r="V378" s="33">
        <v>6</v>
      </c>
      <c r="W378" s="32">
        <v>12852.000000000002</v>
      </c>
      <c r="X378" s="33">
        <v>0</v>
      </c>
      <c r="Y378" s="32">
        <v>0</v>
      </c>
      <c r="Z378" s="33">
        <v>0</v>
      </c>
      <c r="AA378" s="32">
        <v>0</v>
      </c>
      <c r="AB378" s="39">
        <v>0</v>
      </c>
      <c r="AC378" s="32">
        <v>0</v>
      </c>
      <c r="AD378" s="32">
        <v>0</v>
      </c>
      <c r="AE378" s="32">
        <v>0</v>
      </c>
      <c r="AF378" s="32">
        <f t="shared" si="47"/>
        <v>126720</v>
      </c>
      <c r="AG378" s="32">
        <f t="shared" si="50"/>
        <v>10560</v>
      </c>
      <c r="AH378" s="32">
        <v>0</v>
      </c>
      <c r="AI378" s="32">
        <v>0</v>
      </c>
      <c r="AJ378" s="32">
        <v>0</v>
      </c>
      <c r="AK378" s="34">
        <f t="shared" si="49"/>
        <v>23412</v>
      </c>
    </row>
    <row r="379" spans="2:37" s="6" customFormat="1" ht="15.75" customHeight="1" x14ac:dyDescent="0.25">
      <c r="B379" s="30">
        <v>360</v>
      </c>
      <c r="C379" s="435"/>
      <c r="D379" s="270" t="s">
        <v>137</v>
      </c>
      <c r="E379" s="271">
        <v>75.64</v>
      </c>
      <c r="F379" s="272">
        <v>0</v>
      </c>
      <c r="G379" s="32">
        <v>0</v>
      </c>
      <c r="H379" s="272">
        <v>0</v>
      </c>
      <c r="I379" s="32">
        <v>0</v>
      </c>
      <c r="J379" s="272">
        <v>0</v>
      </c>
      <c r="K379" s="32">
        <v>0</v>
      </c>
      <c r="L379" s="272">
        <v>0</v>
      </c>
      <c r="M379" s="32">
        <v>0</v>
      </c>
      <c r="N379" s="272">
        <v>0</v>
      </c>
      <c r="O379" s="32">
        <v>0</v>
      </c>
      <c r="P379" s="272">
        <v>0</v>
      </c>
      <c r="Q379" s="32">
        <v>0</v>
      </c>
      <c r="R379" s="272">
        <v>0</v>
      </c>
      <c r="S379" s="32">
        <v>0</v>
      </c>
      <c r="T379" s="272">
        <v>0</v>
      </c>
      <c r="U379" s="32">
        <v>0</v>
      </c>
      <c r="V379" s="33">
        <v>1</v>
      </c>
      <c r="W379" s="32">
        <v>2269.1999999999998</v>
      </c>
      <c r="X379" s="33">
        <v>0</v>
      </c>
      <c r="Y379" s="32">
        <v>0</v>
      </c>
      <c r="Z379" s="33">
        <v>0</v>
      </c>
      <c r="AA379" s="32">
        <v>0</v>
      </c>
      <c r="AB379" s="39">
        <v>0</v>
      </c>
      <c r="AC379" s="32">
        <v>0</v>
      </c>
      <c r="AD379" s="32">
        <v>0</v>
      </c>
      <c r="AE379" s="32">
        <v>0</v>
      </c>
      <c r="AF379" s="32">
        <f t="shared" si="47"/>
        <v>21120</v>
      </c>
      <c r="AG379" s="32">
        <f t="shared" si="50"/>
        <v>1760</v>
      </c>
      <c r="AH379" s="32">
        <v>0</v>
      </c>
      <c r="AI379" s="32">
        <v>0</v>
      </c>
      <c r="AJ379" s="32">
        <v>0</v>
      </c>
      <c r="AK379" s="34">
        <f t="shared" si="49"/>
        <v>4029.2</v>
      </c>
    </row>
    <row r="380" spans="2:37" s="6" customFormat="1" ht="15.75" customHeight="1" x14ac:dyDescent="0.25">
      <c r="B380" s="30">
        <v>361</v>
      </c>
      <c r="C380" s="435"/>
      <c r="D380" s="270" t="s">
        <v>37</v>
      </c>
      <c r="E380" s="271">
        <v>80.86</v>
      </c>
      <c r="F380" s="272">
        <v>0</v>
      </c>
      <c r="G380" s="32">
        <v>0</v>
      </c>
      <c r="H380" s="272">
        <v>0</v>
      </c>
      <c r="I380" s="32">
        <v>0</v>
      </c>
      <c r="J380" s="272">
        <v>0</v>
      </c>
      <c r="K380" s="32">
        <v>0</v>
      </c>
      <c r="L380" s="272">
        <v>0</v>
      </c>
      <c r="M380" s="32">
        <v>0</v>
      </c>
      <c r="N380" s="272">
        <v>0</v>
      </c>
      <c r="O380" s="32">
        <v>0</v>
      </c>
      <c r="P380" s="272">
        <v>0</v>
      </c>
      <c r="Q380" s="32">
        <v>0</v>
      </c>
      <c r="R380" s="272">
        <v>0</v>
      </c>
      <c r="S380" s="32">
        <v>0</v>
      </c>
      <c r="T380" s="272">
        <v>0</v>
      </c>
      <c r="U380" s="32">
        <v>0</v>
      </c>
      <c r="V380" s="33">
        <v>2</v>
      </c>
      <c r="W380" s="32">
        <v>4851.6000000000004</v>
      </c>
      <c r="X380" s="33">
        <v>0</v>
      </c>
      <c r="Y380" s="32">
        <v>0</v>
      </c>
      <c r="Z380" s="33">
        <v>0</v>
      </c>
      <c r="AA380" s="32">
        <v>0</v>
      </c>
      <c r="AB380" s="39">
        <v>0</v>
      </c>
      <c r="AC380" s="32">
        <v>0</v>
      </c>
      <c r="AD380" s="32">
        <v>0</v>
      </c>
      <c r="AE380" s="32">
        <v>0</v>
      </c>
      <c r="AF380" s="32">
        <f t="shared" si="47"/>
        <v>42240</v>
      </c>
      <c r="AG380" s="32">
        <f t="shared" si="50"/>
        <v>3520</v>
      </c>
      <c r="AH380" s="32">
        <v>0</v>
      </c>
      <c r="AI380" s="32">
        <v>0</v>
      </c>
      <c r="AJ380" s="32">
        <v>0</v>
      </c>
      <c r="AK380" s="34">
        <f t="shared" si="49"/>
        <v>8371.6</v>
      </c>
    </row>
    <row r="381" spans="2:37" s="6" customFormat="1" ht="15.75" customHeight="1" x14ac:dyDescent="0.25">
      <c r="B381" s="36">
        <v>362</v>
      </c>
      <c r="C381" s="435"/>
      <c r="D381" s="270" t="s">
        <v>44</v>
      </c>
      <c r="E381" s="271">
        <v>72.540000000000006</v>
      </c>
      <c r="F381" s="272">
        <v>0</v>
      </c>
      <c r="G381" s="32">
        <v>0</v>
      </c>
      <c r="H381" s="272">
        <v>0</v>
      </c>
      <c r="I381" s="32">
        <v>0</v>
      </c>
      <c r="J381" s="272">
        <v>0</v>
      </c>
      <c r="K381" s="32">
        <v>0</v>
      </c>
      <c r="L381" s="272">
        <v>0</v>
      </c>
      <c r="M381" s="32">
        <v>0</v>
      </c>
      <c r="N381" s="272">
        <v>0</v>
      </c>
      <c r="O381" s="32">
        <v>0</v>
      </c>
      <c r="P381" s="272">
        <v>0</v>
      </c>
      <c r="Q381" s="32">
        <v>0</v>
      </c>
      <c r="R381" s="272">
        <v>0</v>
      </c>
      <c r="S381" s="32">
        <v>0</v>
      </c>
      <c r="T381" s="272">
        <v>0</v>
      </c>
      <c r="U381" s="32">
        <v>0</v>
      </c>
      <c r="V381" s="33">
        <v>4</v>
      </c>
      <c r="W381" s="32">
        <v>8704.8000000000011</v>
      </c>
      <c r="X381" s="33">
        <v>0</v>
      </c>
      <c r="Y381" s="32">
        <v>0</v>
      </c>
      <c r="Z381" s="33">
        <v>0</v>
      </c>
      <c r="AA381" s="32">
        <v>0</v>
      </c>
      <c r="AB381" s="39">
        <v>0</v>
      </c>
      <c r="AC381" s="32">
        <v>0</v>
      </c>
      <c r="AD381" s="32">
        <v>0</v>
      </c>
      <c r="AE381" s="32">
        <v>0</v>
      </c>
      <c r="AF381" s="32">
        <f t="shared" si="47"/>
        <v>84480</v>
      </c>
      <c r="AG381" s="32">
        <f t="shared" si="50"/>
        <v>7040</v>
      </c>
      <c r="AH381" s="32">
        <v>0</v>
      </c>
      <c r="AI381" s="32">
        <v>0</v>
      </c>
      <c r="AJ381" s="32">
        <v>0</v>
      </c>
      <c r="AK381" s="34">
        <f t="shared" si="49"/>
        <v>15744.800000000001</v>
      </c>
    </row>
    <row r="382" spans="2:37" s="6" customFormat="1" ht="15.75" customHeight="1" x14ac:dyDescent="0.25">
      <c r="B382" s="36">
        <v>363</v>
      </c>
      <c r="C382" s="435"/>
      <c r="D382" s="270" t="s">
        <v>46</v>
      </c>
      <c r="E382" s="271">
        <v>73.59</v>
      </c>
      <c r="F382" s="272">
        <v>0</v>
      </c>
      <c r="G382" s="32">
        <v>0</v>
      </c>
      <c r="H382" s="272">
        <v>0</v>
      </c>
      <c r="I382" s="32">
        <v>0</v>
      </c>
      <c r="J382" s="272">
        <v>0</v>
      </c>
      <c r="K382" s="32">
        <v>0</v>
      </c>
      <c r="L382" s="272">
        <v>0</v>
      </c>
      <c r="M382" s="32">
        <v>0</v>
      </c>
      <c r="N382" s="272">
        <v>0</v>
      </c>
      <c r="O382" s="32">
        <v>0</v>
      </c>
      <c r="P382" s="272">
        <v>0</v>
      </c>
      <c r="Q382" s="32">
        <v>0</v>
      </c>
      <c r="R382" s="272">
        <v>0</v>
      </c>
      <c r="S382" s="32">
        <v>0</v>
      </c>
      <c r="T382" s="272">
        <v>0</v>
      </c>
      <c r="U382" s="32">
        <v>0</v>
      </c>
      <c r="V382" s="33">
        <v>1</v>
      </c>
      <c r="W382" s="32">
        <v>2207.7000000000003</v>
      </c>
      <c r="X382" s="33">
        <v>0</v>
      </c>
      <c r="Y382" s="32">
        <v>0</v>
      </c>
      <c r="Z382" s="33">
        <v>0</v>
      </c>
      <c r="AA382" s="32">
        <v>0</v>
      </c>
      <c r="AB382" s="39">
        <v>0</v>
      </c>
      <c r="AC382" s="32">
        <v>0</v>
      </c>
      <c r="AD382" s="32">
        <v>0</v>
      </c>
      <c r="AE382" s="32">
        <v>0</v>
      </c>
      <c r="AF382" s="32">
        <f t="shared" si="47"/>
        <v>21120</v>
      </c>
      <c r="AG382" s="32">
        <f t="shared" si="50"/>
        <v>1760</v>
      </c>
      <c r="AH382" s="32">
        <v>0</v>
      </c>
      <c r="AI382" s="32">
        <v>0</v>
      </c>
      <c r="AJ382" s="32">
        <v>0</v>
      </c>
      <c r="AK382" s="34">
        <f t="shared" si="49"/>
        <v>3967.7000000000003</v>
      </c>
    </row>
    <row r="383" spans="2:37" s="6" customFormat="1" ht="15.75" customHeight="1" x14ac:dyDescent="0.25">
      <c r="B383" s="30">
        <v>364</v>
      </c>
      <c r="C383" s="435"/>
      <c r="D383" s="270" t="s">
        <v>59</v>
      </c>
      <c r="E383" s="271">
        <v>77.59</v>
      </c>
      <c r="F383" s="272">
        <v>0</v>
      </c>
      <c r="G383" s="32">
        <v>0</v>
      </c>
      <c r="H383" s="272">
        <v>0</v>
      </c>
      <c r="I383" s="32">
        <v>0</v>
      </c>
      <c r="J383" s="272">
        <v>0</v>
      </c>
      <c r="K383" s="32">
        <v>0</v>
      </c>
      <c r="L383" s="272">
        <v>0</v>
      </c>
      <c r="M383" s="32">
        <v>0</v>
      </c>
      <c r="N383" s="272">
        <v>0</v>
      </c>
      <c r="O383" s="32">
        <v>0</v>
      </c>
      <c r="P383" s="272">
        <v>0</v>
      </c>
      <c r="Q383" s="32">
        <v>0</v>
      </c>
      <c r="R383" s="272">
        <v>0</v>
      </c>
      <c r="S383" s="32">
        <v>0</v>
      </c>
      <c r="T383" s="272">
        <v>0</v>
      </c>
      <c r="U383" s="32">
        <v>0</v>
      </c>
      <c r="V383" s="33">
        <v>1</v>
      </c>
      <c r="W383" s="32">
        <v>2327.7000000000003</v>
      </c>
      <c r="X383" s="33">
        <v>0</v>
      </c>
      <c r="Y383" s="32">
        <v>0</v>
      </c>
      <c r="Z383" s="33">
        <v>0</v>
      </c>
      <c r="AA383" s="32">
        <v>0</v>
      </c>
      <c r="AB383" s="39">
        <v>0</v>
      </c>
      <c r="AC383" s="32">
        <v>0</v>
      </c>
      <c r="AD383" s="32">
        <v>0</v>
      </c>
      <c r="AE383" s="32">
        <v>0</v>
      </c>
      <c r="AF383" s="32">
        <f t="shared" si="47"/>
        <v>21120</v>
      </c>
      <c r="AG383" s="32">
        <f t="shared" si="50"/>
        <v>1760</v>
      </c>
      <c r="AH383" s="32">
        <v>0</v>
      </c>
      <c r="AI383" s="32">
        <v>0</v>
      </c>
      <c r="AJ383" s="32">
        <v>0</v>
      </c>
      <c r="AK383" s="34">
        <f t="shared" si="49"/>
        <v>4087.7000000000003</v>
      </c>
    </row>
    <row r="384" spans="2:37" s="6" customFormat="1" ht="15.75" customHeight="1" x14ac:dyDescent="0.25">
      <c r="B384" s="30">
        <v>365</v>
      </c>
      <c r="C384" s="435"/>
      <c r="D384" s="270" t="s">
        <v>135</v>
      </c>
      <c r="E384" s="271">
        <v>71.400000000000006</v>
      </c>
      <c r="F384" s="272">
        <v>0</v>
      </c>
      <c r="G384" s="32">
        <v>0</v>
      </c>
      <c r="H384" s="272">
        <v>0</v>
      </c>
      <c r="I384" s="32">
        <v>0</v>
      </c>
      <c r="J384" s="272">
        <v>0</v>
      </c>
      <c r="K384" s="32">
        <v>0</v>
      </c>
      <c r="L384" s="272">
        <v>0</v>
      </c>
      <c r="M384" s="32">
        <v>0</v>
      </c>
      <c r="N384" s="272">
        <v>0</v>
      </c>
      <c r="O384" s="32">
        <v>0</v>
      </c>
      <c r="P384" s="272">
        <v>0</v>
      </c>
      <c r="Q384" s="32">
        <v>0</v>
      </c>
      <c r="R384" s="272">
        <v>0</v>
      </c>
      <c r="S384" s="32">
        <v>0</v>
      </c>
      <c r="T384" s="272">
        <v>0</v>
      </c>
      <c r="U384" s="32">
        <v>0</v>
      </c>
      <c r="V384" s="33">
        <v>11</v>
      </c>
      <c r="W384" s="32">
        <v>23562.000000000004</v>
      </c>
      <c r="X384" s="33">
        <v>0</v>
      </c>
      <c r="Y384" s="32">
        <v>0</v>
      </c>
      <c r="Z384" s="33">
        <v>0</v>
      </c>
      <c r="AA384" s="32">
        <v>0</v>
      </c>
      <c r="AB384" s="39">
        <v>0</v>
      </c>
      <c r="AC384" s="32">
        <v>0</v>
      </c>
      <c r="AD384" s="32">
        <v>0</v>
      </c>
      <c r="AE384" s="32">
        <v>0</v>
      </c>
      <c r="AF384" s="32">
        <f t="shared" si="47"/>
        <v>232320</v>
      </c>
      <c r="AG384" s="32">
        <f t="shared" si="50"/>
        <v>19360</v>
      </c>
      <c r="AH384" s="32">
        <v>0</v>
      </c>
      <c r="AI384" s="32">
        <v>0</v>
      </c>
      <c r="AJ384" s="32">
        <v>0</v>
      </c>
      <c r="AK384" s="34">
        <f t="shared" si="49"/>
        <v>42922</v>
      </c>
    </row>
    <row r="385" spans="2:37" s="6" customFormat="1" ht="15.75" customHeight="1" x14ac:dyDescent="0.25">
      <c r="B385" s="36">
        <v>366</v>
      </c>
      <c r="C385" s="435"/>
      <c r="D385" s="270" t="s">
        <v>48</v>
      </c>
      <c r="E385" s="271">
        <v>71.400000000000006</v>
      </c>
      <c r="F385" s="272">
        <v>0</v>
      </c>
      <c r="G385" s="32">
        <v>0</v>
      </c>
      <c r="H385" s="272">
        <v>0</v>
      </c>
      <c r="I385" s="32">
        <v>0</v>
      </c>
      <c r="J385" s="272">
        <v>0</v>
      </c>
      <c r="K385" s="32">
        <v>0</v>
      </c>
      <c r="L385" s="272">
        <v>0</v>
      </c>
      <c r="M385" s="32">
        <v>0</v>
      </c>
      <c r="N385" s="272">
        <v>0</v>
      </c>
      <c r="O385" s="32">
        <v>0</v>
      </c>
      <c r="P385" s="272">
        <v>0</v>
      </c>
      <c r="Q385" s="32">
        <v>0</v>
      </c>
      <c r="R385" s="272">
        <v>0</v>
      </c>
      <c r="S385" s="32">
        <v>0</v>
      </c>
      <c r="T385" s="272">
        <v>0</v>
      </c>
      <c r="U385" s="32">
        <v>0</v>
      </c>
      <c r="V385" s="33">
        <v>1</v>
      </c>
      <c r="W385" s="32">
        <v>2142</v>
      </c>
      <c r="X385" s="33">
        <v>0</v>
      </c>
      <c r="Y385" s="32">
        <v>0</v>
      </c>
      <c r="Z385" s="33">
        <v>0</v>
      </c>
      <c r="AA385" s="32">
        <v>0</v>
      </c>
      <c r="AB385" s="39">
        <v>0</v>
      </c>
      <c r="AC385" s="32">
        <v>0</v>
      </c>
      <c r="AD385" s="32">
        <v>0</v>
      </c>
      <c r="AE385" s="32">
        <v>0</v>
      </c>
      <c r="AF385" s="32">
        <f t="shared" si="47"/>
        <v>21120</v>
      </c>
      <c r="AG385" s="32">
        <f t="shared" si="50"/>
        <v>1760</v>
      </c>
      <c r="AH385" s="32">
        <v>0</v>
      </c>
      <c r="AI385" s="32">
        <v>0</v>
      </c>
      <c r="AJ385" s="32">
        <v>0</v>
      </c>
      <c r="AK385" s="34">
        <f t="shared" si="49"/>
        <v>3902</v>
      </c>
    </row>
    <row r="386" spans="2:37" s="6" customFormat="1" ht="15.75" customHeight="1" x14ac:dyDescent="0.25">
      <c r="B386" s="36">
        <v>367</v>
      </c>
      <c r="C386" s="435"/>
      <c r="D386" s="270" t="s">
        <v>52</v>
      </c>
      <c r="E386" s="271">
        <v>72.540000000000006</v>
      </c>
      <c r="F386" s="272">
        <v>0</v>
      </c>
      <c r="G386" s="32">
        <v>0</v>
      </c>
      <c r="H386" s="272">
        <v>0</v>
      </c>
      <c r="I386" s="32">
        <v>0</v>
      </c>
      <c r="J386" s="272">
        <v>0</v>
      </c>
      <c r="K386" s="32">
        <v>0</v>
      </c>
      <c r="L386" s="272">
        <v>0</v>
      </c>
      <c r="M386" s="32">
        <v>0</v>
      </c>
      <c r="N386" s="272">
        <v>0</v>
      </c>
      <c r="O386" s="32">
        <v>0</v>
      </c>
      <c r="P386" s="272">
        <v>0</v>
      </c>
      <c r="Q386" s="32">
        <v>0</v>
      </c>
      <c r="R386" s="272">
        <v>0</v>
      </c>
      <c r="S386" s="32">
        <v>0</v>
      </c>
      <c r="T386" s="272">
        <v>0</v>
      </c>
      <c r="U386" s="32">
        <v>0</v>
      </c>
      <c r="V386" s="33">
        <v>4</v>
      </c>
      <c r="W386" s="32">
        <v>8704.8000000000011</v>
      </c>
      <c r="X386" s="33">
        <v>0</v>
      </c>
      <c r="Y386" s="32">
        <v>0</v>
      </c>
      <c r="Z386" s="33">
        <v>0</v>
      </c>
      <c r="AA386" s="32">
        <v>0</v>
      </c>
      <c r="AB386" s="39">
        <v>0</v>
      </c>
      <c r="AC386" s="32">
        <v>0</v>
      </c>
      <c r="AD386" s="32">
        <v>0</v>
      </c>
      <c r="AE386" s="32">
        <v>0</v>
      </c>
      <c r="AF386" s="32">
        <f t="shared" si="47"/>
        <v>84480</v>
      </c>
      <c r="AG386" s="32">
        <f t="shared" si="50"/>
        <v>7040</v>
      </c>
      <c r="AH386" s="32">
        <v>0</v>
      </c>
      <c r="AI386" s="32">
        <v>0</v>
      </c>
      <c r="AJ386" s="32">
        <v>0</v>
      </c>
      <c r="AK386" s="34">
        <f t="shared" si="49"/>
        <v>15744.800000000001</v>
      </c>
    </row>
    <row r="387" spans="2:37" s="6" customFormat="1" ht="15.75" customHeight="1" x14ac:dyDescent="0.25">
      <c r="B387" s="30">
        <v>368</v>
      </c>
      <c r="C387" s="435"/>
      <c r="D387" s="270" t="s">
        <v>60</v>
      </c>
      <c r="E387" s="271">
        <v>73.59</v>
      </c>
      <c r="F387" s="272">
        <v>0</v>
      </c>
      <c r="G387" s="32">
        <v>0</v>
      </c>
      <c r="H387" s="272">
        <v>0</v>
      </c>
      <c r="I387" s="32">
        <v>0</v>
      </c>
      <c r="J387" s="272">
        <v>0</v>
      </c>
      <c r="K387" s="32">
        <v>0</v>
      </c>
      <c r="L387" s="272">
        <v>0</v>
      </c>
      <c r="M387" s="32">
        <v>0</v>
      </c>
      <c r="N387" s="272">
        <v>0</v>
      </c>
      <c r="O387" s="32">
        <v>0</v>
      </c>
      <c r="P387" s="272">
        <v>0</v>
      </c>
      <c r="Q387" s="32">
        <v>0</v>
      </c>
      <c r="R387" s="272">
        <v>0</v>
      </c>
      <c r="S387" s="32">
        <v>0</v>
      </c>
      <c r="T387" s="272">
        <v>0</v>
      </c>
      <c r="U387" s="32">
        <v>0</v>
      </c>
      <c r="V387" s="33">
        <v>1</v>
      </c>
      <c r="W387" s="32">
        <v>2207.7000000000003</v>
      </c>
      <c r="X387" s="33">
        <v>0</v>
      </c>
      <c r="Y387" s="32">
        <v>0</v>
      </c>
      <c r="Z387" s="33">
        <v>0</v>
      </c>
      <c r="AA387" s="32">
        <v>0</v>
      </c>
      <c r="AB387" s="39">
        <v>0</v>
      </c>
      <c r="AC387" s="32">
        <v>0</v>
      </c>
      <c r="AD387" s="32">
        <v>0</v>
      </c>
      <c r="AE387" s="32">
        <v>0</v>
      </c>
      <c r="AF387" s="32">
        <f t="shared" si="47"/>
        <v>21120</v>
      </c>
      <c r="AG387" s="32">
        <f t="shared" si="50"/>
        <v>1760</v>
      </c>
      <c r="AH387" s="32">
        <v>0</v>
      </c>
      <c r="AI387" s="32">
        <v>0</v>
      </c>
      <c r="AJ387" s="32">
        <v>0</v>
      </c>
      <c r="AK387" s="34">
        <f t="shared" si="49"/>
        <v>3967.7000000000003</v>
      </c>
    </row>
    <row r="388" spans="2:37" s="6" customFormat="1" ht="15.75" customHeight="1" x14ac:dyDescent="0.25">
      <c r="B388" s="30">
        <v>369</v>
      </c>
      <c r="C388" s="435"/>
      <c r="D388" s="270" t="s">
        <v>61</v>
      </c>
      <c r="E388" s="271">
        <v>77.59</v>
      </c>
      <c r="F388" s="272">
        <v>0</v>
      </c>
      <c r="G388" s="32">
        <v>0</v>
      </c>
      <c r="H388" s="272">
        <v>0</v>
      </c>
      <c r="I388" s="32">
        <v>0</v>
      </c>
      <c r="J388" s="272">
        <v>0</v>
      </c>
      <c r="K388" s="32">
        <v>0</v>
      </c>
      <c r="L388" s="272">
        <v>0</v>
      </c>
      <c r="M388" s="32">
        <v>0</v>
      </c>
      <c r="N388" s="272">
        <v>0</v>
      </c>
      <c r="O388" s="32">
        <v>0</v>
      </c>
      <c r="P388" s="272">
        <v>0</v>
      </c>
      <c r="Q388" s="32">
        <v>0</v>
      </c>
      <c r="R388" s="272">
        <v>0</v>
      </c>
      <c r="S388" s="32">
        <v>0</v>
      </c>
      <c r="T388" s="272">
        <v>0</v>
      </c>
      <c r="U388" s="32">
        <v>0</v>
      </c>
      <c r="V388" s="33">
        <v>2</v>
      </c>
      <c r="W388" s="32">
        <v>4655.4000000000005</v>
      </c>
      <c r="X388" s="33">
        <v>0</v>
      </c>
      <c r="Y388" s="32">
        <v>0</v>
      </c>
      <c r="Z388" s="33">
        <v>0</v>
      </c>
      <c r="AA388" s="32">
        <v>0</v>
      </c>
      <c r="AB388" s="39">
        <v>0</v>
      </c>
      <c r="AC388" s="32">
        <v>0</v>
      </c>
      <c r="AD388" s="32">
        <v>0</v>
      </c>
      <c r="AE388" s="32">
        <v>0</v>
      </c>
      <c r="AF388" s="32">
        <f t="shared" si="47"/>
        <v>42240</v>
      </c>
      <c r="AG388" s="32">
        <f t="shared" si="50"/>
        <v>3520</v>
      </c>
      <c r="AH388" s="32">
        <v>0</v>
      </c>
      <c r="AI388" s="32">
        <v>0</v>
      </c>
      <c r="AJ388" s="32">
        <v>0</v>
      </c>
      <c r="AK388" s="34">
        <f t="shared" si="49"/>
        <v>8175.4000000000005</v>
      </c>
    </row>
    <row r="389" spans="2:37" s="6" customFormat="1" ht="15.75" customHeight="1" x14ac:dyDescent="0.25">
      <c r="B389" s="36">
        <v>370</v>
      </c>
      <c r="C389" s="435"/>
      <c r="D389" s="270" t="s">
        <v>38</v>
      </c>
      <c r="E389" s="271">
        <v>71.400000000000006</v>
      </c>
      <c r="F389" s="272">
        <v>0</v>
      </c>
      <c r="G389" s="32">
        <v>0</v>
      </c>
      <c r="H389" s="272">
        <v>0</v>
      </c>
      <c r="I389" s="32">
        <v>0</v>
      </c>
      <c r="J389" s="272">
        <v>0</v>
      </c>
      <c r="K389" s="32">
        <v>0</v>
      </c>
      <c r="L389" s="272">
        <v>0</v>
      </c>
      <c r="M389" s="32">
        <v>0</v>
      </c>
      <c r="N389" s="272">
        <v>0</v>
      </c>
      <c r="O389" s="32">
        <v>0</v>
      </c>
      <c r="P389" s="272">
        <v>0</v>
      </c>
      <c r="Q389" s="32">
        <v>0</v>
      </c>
      <c r="R389" s="272">
        <v>0</v>
      </c>
      <c r="S389" s="32">
        <v>0</v>
      </c>
      <c r="T389" s="272">
        <v>0</v>
      </c>
      <c r="U389" s="32">
        <v>0</v>
      </c>
      <c r="V389" s="33">
        <v>15</v>
      </c>
      <c r="W389" s="32">
        <v>32130</v>
      </c>
      <c r="X389" s="33">
        <v>0</v>
      </c>
      <c r="Y389" s="32">
        <v>0</v>
      </c>
      <c r="Z389" s="33">
        <v>0</v>
      </c>
      <c r="AA389" s="32">
        <v>0</v>
      </c>
      <c r="AB389" s="39">
        <v>0</v>
      </c>
      <c r="AC389" s="32">
        <v>0</v>
      </c>
      <c r="AD389" s="32">
        <v>0</v>
      </c>
      <c r="AE389" s="32">
        <v>0</v>
      </c>
      <c r="AF389" s="32">
        <f t="shared" si="47"/>
        <v>316800</v>
      </c>
      <c r="AG389" s="32">
        <f t="shared" si="50"/>
        <v>26400</v>
      </c>
      <c r="AH389" s="32">
        <v>0</v>
      </c>
      <c r="AI389" s="32">
        <v>0</v>
      </c>
      <c r="AJ389" s="32">
        <v>0</v>
      </c>
      <c r="AK389" s="34">
        <f t="shared" si="49"/>
        <v>58530</v>
      </c>
    </row>
    <row r="390" spans="2:37" s="6" customFormat="1" ht="15.75" customHeight="1" x14ac:dyDescent="0.25">
      <c r="B390" s="36">
        <v>371</v>
      </c>
      <c r="C390" s="435"/>
      <c r="D390" s="270" t="s">
        <v>38</v>
      </c>
      <c r="E390" s="271">
        <v>71.400000000000006</v>
      </c>
      <c r="F390" s="272">
        <v>0</v>
      </c>
      <c r="G390" s="32">
        <v>0</v>
      </c>
      <c r="H390" s="272">
        <v>0</v>
      </c>
      <c r="I390" s="32">
        <v>0</v>
      </c>
      <c r="J390" s="272">
        <v>0</v>
      </c>
      <c r="K390" s="32">
        <v>0</v>
      </c>
      <c r="L390" s="272">
        <v>0</v>
      </c>
      <c r="M390" s="32">
        <v>0</v>
      </c>
      <c r="N390" s="272">
        <v>0</v>
      </c>
      <c r="O390" s="32">
        <v>0</v>
      </c>
      <c r="P390" s="272">
        <v>0</v>
      </c>
      <c r="Q390" s="32">
        <v>0</v>
      </c>
      <c r="R390" s="272">
        <v>0</v>
      </c>
      <c r="S390" s="32">
        <v>0</v>
      </c>
      <c r="T390" s="272">
        <v>0</v>
      </c>
      <c r="U390" s="32">
        <v>0</v>
      </c>
      <c r="V390" s="33">
        <v>1</v>
      </c>
      <c r="W390" s="32">
        <v>2142</v>
      </c>
      <c r="X390" s="33">
        <v>0</v>
      </c>
      <c r="Y390" s="32">
        <v>0</v>
      </c>
      <c r="Z390" s="33">
        <v>0</v>
      </c>
      <c r="AA390" s="32">
        <v>0</v>
      </c>
      <c r="AB390" s="39">
        <v>0</v>
      </c>
      <c r="AC390" s="32">
        <v>0</v>
      </c>
      <c r="AD390" s="32">
        <v>0</v>
      </c>
      <c r="AE390" s="32">
        <v>0</v>
      </c>
      <c r="AF390" s="32">
        <f t="shared" si="47"/>
        <v>21120</v>
      </c>
      <c r="AG390" s="32">
        <f t="shared" si="50"/>
        <v>1760</v>
      </c>
      <c r="AH390" s="32">
        <v>0</v>
      </c>
      <c r="AI390" s="32">
        <v>0</v>
      </c>
      <c r="AJ390" s="32">
        <v>0</v>
      </c>
      <c r="AK390" s="34">
        <f t="shared" si="49"/>
        <v>3902</v>
      </c>
    </row>
    <row r="391" spans="2:37" s="6" customFormat="1" ht="15.75" customHeight="1" x14ac:dyDescent="0.25">
      <c r="B391" s="36">
        <v>372</v>
      </c>
      <c r="C391" s="435"/>
      <c r="D391" s="270" t="s">
        <v>62</v>
      </c>
      <c r="E391" s="271">
        <v>75.64</v>
      </c>
      <c r="F391" s="272">
        <v>0</v>
      </c>
      <c r="G391" s="32">
        <v>0</v>
      </c>
      <c r="H391" s="272">
        <v>0</v>
      </c>
      <c r="I391" s="32">
        <v>0</v>
      </c>
      <c r="J391" s="272">
        <v>0</v>
      </c>
      <c r="K391" s="32">
        <v>0</v>
      </c>
      <c r="L391" s="272">
        <v>0</v>
      </c>
      <c r="M391" s="32">
        <v>0</v>
      </c>
      <c r="N391" s="272">
        <v>0</v>
      </c>
      <c r="O391" s="32">
        <v>0</v>
      </c>
      <c r="P391" s="272">
        <v>0</v>
      </c>
      <c r="Q391" s="32">
        <v>0</v>
      </c>
      <c r="R391" s="272">
        <v>0</v>
      </c>
      <c r="S391" s="32">
        <v>0</v>
      </c>
      <c r="T391" s="272">
        <v>0</v>
      </c>
      <c r="U391" s="32">
        <v>0</v>
      </c>
      <c r="V391" s="33">
        <v>3</v>
      </c>
      <c r="W391" s="32">
        <v>6807.6</v>
      </c>
      <c r="X391" s="33">
        <v>0</v>
      </c>
      <c r="Y391" s="32">
        <v>0</v>
      </c>
      <c r="Z391" s="33">
        <v>0</v>
      </c>
      <c r="AA391" s="32">
        <v>0</v>
      </c>
      <c r="AB391" s="39">
        <v>0</v>
      </c>
      <c r="AC391" s="32">
        <v>0</v>
      </c>
      <c r="AD391" s="32">
        <v>0</v>
      </c>
      <c r="AE391" s="32">
        <v>0</v>
      </c>
      <c r="AF391" s="32">
        <f t="shared" si="47"/>
        <v>63360</v>
      </c>
      <c r="AG391" s="32">
        <f t="shared" si="50"/>
        <v>5280</v>
      </c>
      <c r="AH391" s="32">
        <v>0</v>
      </c>
      <c r="AI391" s="32">
        <v>0</v>
      </c>
      <c r="AJ391" s="32">
        <v>0</v>
      </c>
      <c r="AK391" s="34">
        <f t="shared" si="49"/>
        <v>12087.6</v>
      </c>
    </row>
    <row r="392" spans="2:37" s="6" customFormat="1" ht="15.75" customHeight="1" x14ac:dyDescent="0.25">
      <c r="B392" s="30">
        <v>373</v>
      </c>
      <c r="C392" s="435"/>
      <c r="D392" s="270" t="s">
        <v>64</v>
      </c>
      <c r="E392" s="271">
        <v>71.400000000000006</v>
      </c>
      <c r="F392" s="272">
        <v>0</v>
      </c>
      <c r="G392" s="32">
        <v>0</v>
      </c>
      <c r="H392" s="272">
        <v>0</v>
      </c>
      <c r="I392" s="32">
        <v>0</v>
      </c>
      <c r="J392" s="272">
        <v>0</v>
      </c>
      <c r="K392" s="32">
        <v>0</v>
      </c>
      <c r="L392" s="272">
        <v>0</v>
      </c>
      <c r="M392" s="32">
        <v>0</v>
      </c>
      <c r="N392" s="272">
        <v>0</v>
      </c>
      <c r="O392" s="32">
        <v>0</v>
      </c>
      <c r="P392" s="272">
        <v>0</v>
      </c>
      <c r="Q392" s="32">
        <v>0</v>
      </c>
      <c r="R392" s="272">
        <v>0</v>
      </c>
      <c r="S392" s="32">
        <v>0</v>
      </c>
      <c r="T392" s="272">
        <v>0</v>
      </c>
      <c r="U392" s="32">
        <v>0</v>
      </c>
      <c r="V392" s="33">
        <v>2</v>
      </c>
      <c r="W392" s="32">
        <v>4284</v>
      </c>
      <c r="X392" s="33">
        <v>0</v>
      </c>
      <c r="Y392" s="32">
        <v>0</v>
      </c>
      <c r="Z392" s="33">
        <v>0</v>
      </c>
      <c r="AA392" s="32">
        <v>0</v>
      </c>
      <c r="AB392" s="39">
        <v>0</v>
      </c>
      <c r="AC392" s="32">
        <v>0</v>
      </c>
      <c r="AD392" s="32">
        <v>0</v>
      </c>
      <c r="AE392" s="32">
        <v>0</v>
      </c>
      <c r="AF392" s="32">
        <f t="shared" si="47"/>
        <v>42240</v>
      </c>
      <c r="AG392" s="32">
        <f t="shared" si="50"/>
        <v>3520</v>
      </c>
      <c r="AH392" s="32">
        <v>0</v>
      </c>
      <c r="AI392" s="32">
        <v>0</v>
      </c>
      <c r="AJ392" s="32">
        <v>0</v>
      </c>
      <c r="AK392" s="34">
        <f t="shared" si="49"/>
        <v>7804</v>
      </c>
    </row>
    <row r="393" spans="2:37" s="6" customFormat="1" ht="15.75" customHeight="1" x14ac:dyDescent="0.25">
      <c r="B393" s="30">
        <v>374</v>
      </c>
      <c r="C393" s="435"/>
      <c r="D393" s="270" t="s">
        <v>39</v>
      </c>
      <c r="E393" s="271">
        <v>78.25</v>
      </c>
      <c r="F393" s="272">
        <v>0</v>
      </c>
      <c r="G393" s="32">
        <v>0</v>
      </c>
      <c r="H393" s="272">
        <v>0</v>
      </c>
      <c r="I393" s="32">
        <v>0</v>
      </c>
      <c r="J393" s="272">
        <v>0</v>
      </c>
      <c r="K393" s="32">
        <v>0</v>
      </c>
      <c r="L393" s="272">
        <v>0</v>
      </c>
      <c r="M393" s="32">
        <v>0</v>
      </c>
      <c r="N393" s="272">
        <v>0</v>
      </c>
      <c r="O393" s="32">
        <v>0</v>
      </c>
      <c r="P393" s="272">
        <v>0</v>
      </c>
      <c r="Q393" s="32">
        <v>0</v>
      </c>
      <c r="R393" s="272">
        <v>0</v>
      </c>
      <c r="S393" s="32">
        <v>0</v>
      </c>
      <c r="T393" s="272">
        <v>0</v>
      </c>
      <c r="U393" s="32">
        <v>0</v>
      </c>
      <c r="V393" s="33">
        <v>2</v>
      </c>
      <c r="W393" s="32">
        <v>4695</v>
      </c>
      <c r="X393" s="33">
        <v>0</v>
      </c>
      <c r="Y393" s="32">
        <v>0</v>
      </c>
      <c r="Z393" s="33">
        <v>0</v>
      </c>
      <c r="AA393" s="32">
        <v>0</v>
      </c>
      <c r="AB393" s="39">
        <v>0</v>
      </c>
      <c r="AC393" s="32">
        <v>0</v>
      </c>
      <c r="AD393" s="32">
        <v>0</v>
      </c>
      <c r="AE393" s="32">
        <v>0</v>
      </c>
      <c r="AF393" s="32">
        <f t="shared" si="47"/>
        <v>42240</v>
      </c>
      <c r="AG393" s="32">
        <f t="shared" si="50"/>
        <v>3520</v>
      </c>
      <c r="AH393" s="32">
        <v>0</v>
      </c>
      <c r="AI393" s="32">
        <v>0</v>
      </c>
      <c r="AJ393" s="32">
        <v>0</v>
      </c>
      <c r="AK393" s="34">
        <f t="shared" si="49"/>
        <v>8215</v>
      </c>
    </row>
    <row r="394" spans="2:37" s="6" customFormat="1" ht="15.75" customHeight="1" x14ac:dyDescent="0.25">
      <c r="B394" s="36">
        <v>375</v>
      </c>
      <c r="C394" s="435"/>
      <c r="D394" s="270" t="s">
        <v>54</v>
      </c>
      <c r="E394" s="271">
        <v>71.400000000000006</v>
      </c>
      <c r="F394" s="272">
        <v>0</v>
      </c>
      <c r="G394" s="32">
        <v>0</v>
      </c>
      <c r="H394" s="272">
        <v>0</v>
      </c>
      <c r="I394" s="32">
        <v>0</v>
      </c>
      <c r="J394" s="272">
        <v>0</v>
      </c>
      <c r="K394" s="32">
        <v>0</v>
      </c>
      <c r="L394" s="272">
        <v>0</v>
      </c>
      <c r="M394" s="32">
        <v>0</v>
      </c>
      <c r="N394" s="272">
        <v>0</v>
      </c>
      <c r="O394" s="32">
        <v>0</v>
      </c>
      <c r="P394" s="272">
        <v>0</v>
      </c>
      <c r="Q394" s="32">
        <v>0</v>
      </c>
      <c r="R394" s="272">
        <v>0</v>
      </c>
      <c r="S394" s="32">
        <v>0</v>
      </c>
      <c r="T394" s="272">
        <v>0</v>
      </c>
      <c r="U394" s="32">
        <v>0</v>
      </c>
      <c r="V394" s="33">
        <v>7</v>
      </c>
      <c r="W394" s="32">
        <v>14994.000000000002</v>
      </c>
      <c r="X394" s="33">
        <v>0</v>
      </c>
      <c r="Y394" s="32">
        <v>0</v>
      </c>
      <c r="Z394" s="33">
        <v>0</v>
      </c>
      <c r="AA394" s="32">
        <v>0</v>
      </c>
      <c r="AB394" s="39">
        <v>0</v>
      </c>
      <c r="AC394" s="32">
        <v>0</v>
      </c>
      <c r="AD394" s="32">
        <v>0</v>
      </c>
      <c r="AE394" s="32">
        <v>0</v>
      </c>
      <c r="AF394" s="32">
        <f t="shared" si="47"/>
        <v>147840</v>
      </c>
      <c r="AG394" s="32">
        <f t="shared" si="50"/>
        <v>12320</v>
      </c>
      <c r="AH394" s="32">
        <v>0</v>
      </c>
      <c r="AI394" s="32">
        <v>0</v>
      </c>
      <c r="AJ394" s="32">
        <v>0</v>
      </c>
      <c r="AK394" s="34">
        <f t="shared" si="49"/>
        <v>27314</v>
      </c>
    </row>
    <row r="395" spans="2:37" s="6" customFormat="1" ht="15.75" customHeight="1" x14ac:dyDescent="0.25">
      <c r="B395" s="36">
        <v>376</v>
      </c>
      <c r="C395" s="435"/>
      <c r="D395" s="270" t="s">
        <v>55</v>
      </c>
      <c r="E395" s="271">
        <v>72.540000000000006</v>
      </c>
      <c r="F395" s="272">
        <v>0</v>
      </c>
      <c r="G395" s="32">
        <v>0</v>
      </c>
      <c r="H395" s="272">
        <v>0</v>
      </c>
      <c r="I395" s="32">
        <v>0</v>
      </c>
      <c r="J395" s="272">
        <v>0</v>
      </c>
      <c r="K395" s="32">
        <v>0</v>
      </c>
      <c r="L395" s="272">
        <v>0</v>
      </c>
      <c r="M395" s="32">
        <v>0</v>
      </c>
      <c r="N395" s="272">
        <v>0</v>
      </c>
      <c r="O395" s="32">
        <v>0</v>
      </c>
      <c r="P395" s="272">
        <v>0</v>
      </c>
      <c r="Q395" s="32">
        <v>0</v>
      </c>
      <c r="R395" s="272">
        <v>0</v>
      </c>
      <c r="S395" s="32">
        <v>0</v>
      </c>
      <c r="T395" s="272">
        <v>0</v>
      </c>
      <c r="U395" s="32">
        <v>0</v>
      </c>
      <c r="V395" s="33">
        <v>3</v>
      </c>
      <c r="W395" s="32">
        <v>6528.6</v>
      </c>
      <c r="X395" s="33">
        <v>0</v>
      </c>
      <c r="Y395" s="32">
        <v>0</v>
      </c>
      <c r="Z395" s="33">
        <v>0</v>
      </c>
      <c r="AA395" s="32">
        <v>0</v>
      </c>
      <c r="AB395" s="39">
        <v>0</v>
      </c>
      <c r="AC395" s="32">
        <v>0</v>
      </c>
      <c r="AD395" s="32">
        <v>0</v>
      </c>
      <c r="AE395" s="32">
        <v>0</v>
      </c>
      <c r="AF395" s="32">
        <f t="shared" si="47"/>
        <v>63360</v>
      </c>
      <c r="AG395" s="32">
        <f t="shared" si="50"/>
        <v>5280</v>
      </c>
      <c r="AH395" s="32">
        <v>0</v>
      </c>
      <c r="AI395" s="32">
        <v>0</v>
      </c>
      <c r="AJ395" s="32">
        <v>0</v>
      </c>
      <c r="AK395" s="34">
        <f t="shared" si="49"/>
        <v>11808.6</v>
      </c>
    </row>
    <row r="396" spans="2:37" s="6" customFormat="1" ht="15.75" customHeight="1" x14ac:dyDescent="0.25">
      <c r="B396" s="30">
        <v>377</v>
      </c>
      <c r="C396" s="435"/>
      <c r="D396" s="270" t="s">
        <v>37</v>
      </c>
      <c r="E396" s="271">
        <v>80.86</v>
      </c>
      <c r="F396" s="272">
        <v>0</v>
      </c>
      <c r="G396" s="32">
        <v>0</v>
      </c>
      <c r="H396" s="272">
        <v>0</v>
      </c>
      <c r="I396" s="32">
        <v>0</v>
      </c>
      <c r="J396" s="272">
        <v>0</v>
      </c>
      <c r="K396" s="32">
        <v>0</v>
      </c>
      <c r="L396" s="272">
        <v>0</v>
      </c>
      <c r="M396" s="32">
        <v>0</v>
      </c>
      <c r="N396" s="272">
        <v>0</v>
      </c>
      <c r="O396" s="32">
        <v>0</v>
      </c>
      <c r="P396" s="272">
        <v>0</v>
      </c>
      <c r="Q396" s="32">
        <v>0</v>
      </c>
      <c r="R396" s="272">
        <v>0</v>
      </c>
      <c r="S396" s="32">
        <v>0</v>
      </c>
      <c r="T396" s="272">
        <v>0</v>
      </c>
      <c r="U396" s="32">
        <v>0</v>
      </c>
      <c r="V396" s="33">
        <v>2</v>
      </c>
      <c r="W396" s="32">
        <v>4851.6000000000004</v>
      </c>
      <c r="X396" s="33">
        <v>0</v>
      </c>
      <c r="Y396" s="32">
        <v>0</v>
      </c>
      <c r="Z396" s="33">
        <v>0</v>
      </c>
      <c r="AA396" s="32">
        <v>0</v>
      </c>
      <c r="AB396" s="39">
        <v>0</v>
      </c>
      <c r="AC396" s="32">
        <v>0</v>
      </c>
      <c r="AD396" s="32">
        <v>0</v>
      </c>
      <c r="AE396" s="32">
        <v>0</v>
      </c>
      <c r="AF396" s="32">
        <f t="shared" si="47"/>
        <v>42240</v>
      </c>
      <c r="AG396" s="32">
        <f t="shared" si="50"/>
        <v>3520</v>
      </c>
      <c r="AH396" s="32">
        <v>0</v>
      </c>
      <c r="AI396" s="32">
        <v>0</v>
      </c>
      <c r="AJ396" s="32">
        <v>0</v>
      </c>
      <c r="AK396" s="34">
        <f t="shared" si="49"/>
        <v>8371.6</v>
      </c>
    </row>
    <row r="397" spans="2:37" s="6" customFormat="1" ht="15.75" customHeight="1" x14ac:dyDescent="0.25">
      <c r="B397" s="30">
        <v>378</v>
      </c>
      <c r="C397" s="435"/>
      <c r="D397" s="270" t="s">
        <v>42</v>
      </c>
      <c r="E397" s="271">
        <v>75.64</v>
      </c>
      <c r="F397" s="272">
        <v>0</v>
      </c>
      <c r="G397" s="32">
        <v>0</v>
      </c>
      <c r="H397" s="272">
        <v>0</v>
      </c>
      <c r="I397" s="32">
        <v>0</v>
      </c>
      <c r="J397" s="272">
        <v>0</v>
      </c>
      <c r="K397" s="32">
        <v>0</v>
      </c>
      <c r="L397" s="272">
        <v>0</v>
      </c>
      <c r="M397" s="32">
        <v>0</v>
      </c>
      <c r="N397" s="272">
        <v>0</v>
      </c>
      <c r="O397" s="32">
        <v>0</v>
      </c>
      <c r="P397" s="272">
        <v>0</v>
      </c>
      <c r="Q397" s="32">
        <v>0</v>
      </c>
      <c r="R397" s="272">
        <v>0</v>
      </c>
      <c r="S397" s="32">
        <v>0</v>
      </c>
      <c r="T397" s="272">
        <v>0</v>
      </c>
      <c r="U397" s="32">
        <v>0</v>
      </c>
      <c r="V397" s="33">
        <v>1</v>
      </c>
      <c r="W397" s="32">
        <v>2269.1999999999998</v>
      </c>
      <c r="X397" s="33">
        <v>0</v>
      </c>
      <c r="Y397" s="32">
        <v>0</v>
      </c>
      <c r="Z397" s="33">
        <v>0</v>
      </c>
      <c r="AA397" s="32">
        <v>0</v>
      </c>
      <c r="AB397" s="39">
        <v>0</v>
      </c>
      <c r="AC397" s="32">
        <v>0</v>
      </c>
      <c r="AD397" s="32">
        <v>0</v>
      </c>
      <c r="AE397" s="32">
        <v>0</v>
      </c>
      <c r="AF397" s="32">
        <f t="shared" si="47"/>
        <v>21120</v>
      </c>
      <c r="AG397" s="32">
        <f t="shared" si="50"/>
        <v>1760</v>
      </c>
      <c r="AH397" s="32">
        <v>0</v>
      </c>
      <c r="AI397" s="32">
        <v>0</v>
      </c>
      <c r="AJ397" s="32">
        <v>0</v>
      </c>
      <c r="AK397" s="34">
        <f t="shared" si="49"/>
        <v>4029.2</v>
      </c>
    </row>
    <row r="398" spans="2:37" s="6" customFormat="1" ht="15.75" customHeight="1" x14ac:dyDescent="0.25">
      <c r="B398" s="36">
        <v>379</v>
      </c>
      <c r="C398" s="435"/>
      <c r="D398" s="270" t="s">
        <v>63</v>
      </c>
      <c r="E398" s="271">
        <v>80.86</v>
      </c>
      <c r="F398" s="272">
        <v>0</v>
      </c>
      <c r="G398" s="32">
        <v>0</v>
      </c>
      <c r="H398" s="272">
        <v>0</v>
      </c>
      <c r="I398" s="32">
        <v>0</v>
      </c>
      <c r="J398" s="272">
        <v>0</v>
      </c>
      <c r="K398" s="32">
        <v>0</v>
      </c>
      <c r="L398" s="272">
        <v>0</v>
      </c>
      <c r="M398" s="32">
        <v>0</v>
      </c>
      <c r="N398" s="272">
        <v>0</v>
      </c>
      <c r="O398" s="32">
        <v>0</v>
      </c>
      <c r="P398" s="272">
        <v>0</v>
      </c>
      <c r="Q398" s="32">
        <v>0</v>
      </c>
      <c r="R398" s="272">
        <v>0</v>
      </c>
      <c r="S398" s="32">
        <v>0</v>
      </c>
      <c r="T398" s="272">
        <v>0</v>
      </c>
      <c r="U398" s="32">
        <v>0</v>
      </c>
      <c r="V398" s="33">
        <v>1</v>
      </c>
      <c r="W398" s="32">
        <v>2425.8000000000002</v>
      </c>
      <c r="X398" s="33">
        <v>0</v>
      </c>
      <c r="Y398" s="32">
        <v>0</v>
      </c>
      <c r="Z398" s="33">
        <v>0</v>
      </c>
      <c r="AA398" s="32">
        <v>0</v>
      </c>
      <c r="AB398" s="39">
        <v>0</v>
      </c>
      <c r="AC398" s="32">
        <v>0</v>
      </c>
      <c r="AD398" s="32">
        <v>0</v>
      </c>
      <c r="AE398" s="32">
        <v>0</v>
      </c>
      <c r="AF398" s="32">
        <f t="shared" si="47"/>
        <v>21120</v>
      </c>
      <c r="AG398" s="32">
        <f t="shared" si="50"/>
        <v>1760</v>
      </c>
      <c r="AH398" s="32">
        <v>0</v>
      </c>
      <c r="AI398" s="32">
        <v>0</v>
      </c>
      <c r="AJ398" s="32">
        <v>0</v>
      </c>
      <c r="AK398" s="34">
        <f t="shared" si="49"/>
        <v>4185.8</v>
      </c>
    </row>
    <row r="399" spans="2:37" s="6" customFormat="1" ht="15.75" customHeight="1" x14ac:dyDescent="0.25">
      <c r="B399" s="36">
        <v>380</v>
      </c>
      <c r="C399" s="435"/>
      <c r="D399" s="270" t="s">
        <v>35</v>
      </c>
      <c r="E399" s="271">
        <v>71.400000000000006</v>
      </c>
      <c r="F399" s="272">
        <v>0</v>
      </c>
      <c r="G399" s="32">
        <v>0</v>
      </c>
      <c r="H399" s="272">
        <v>0</v>
      </c>
      <c r="I399" s="32">
        <v>0</v>
      </c>
      <c r="J399" s="272">
        <v>0</v>
      </c>
      <c r="K399" s="32">
        <v>0</v>
      </c>
      <c r="L399" s="272">
        <v>0</v>
      </c>
      <c r="M399" s="32">
        <v>0</v>
      </c>
      <c r="N399" s="272">
        <v>0</v>
      </c>
      <c r="O399" s="32">
        <v>0</v>
      </c>
      <c r="P399" s="272">
        <v>0</v>
      </c>
      <c r="Q399" s="32">
        <v>0</v>
      </c>
      <c r="R399" s="272">
        <v>0</v>
      </c>
      <c r="S399" s="32">
        <v>0</v>
      </c>
      <c r="T399" s="272">
        <v>0</v>
      </c>
      <c r="U399" s="32">
        <v>0</v>
      </c>
      <c r="V399" s="33">
        <v>2</v>
      </c>
      <c r="W399" s="32">
        <v>4284</v>
      </c>
      <c r="X399" s="33">
        <v>0</v>
      </c>
      <c r="Y399" s="32">
        <v>0</v>
      </c>
      <c r="Z399" s="33">
        <v>0</v>
      </c>
      <c r="AA399" s="32">
        <v>0</v>
      </c>
      <c r="AB399" s="39">
        <v>0</v>
      </c>
      <c r="AC399" s="32">
        <v>0</v>
      </c>
      <c r="AD399" s="32">
        <v>0</v>
      </c>
      <c r="AE399" s="32">
        <v>0</v>
      </c>
      <c r="AF399" s="32">
        <f t="shared" si="47"/>
        <v>42240</v>
      </c>
      <c r="AG399" s="32">
        <f t="shared" si="50"/>
        <v>3520</v>
      </c>
      <c r="AH399" s="32">
        <v>0</v>
      </c>
      <c r="AI399" s="32">
        <v>0</v>
      </c>
      <c r="AJ399" s="32">
        <v>0</v>
      </c>
      <c r="AK399" s="34">
        <f t="shared" si="49"/>
        <v>7804</v>
      </c>
    </row>
    <row r="400" spans="2:37" s="6" customFormat="1" ht="15.75" customHeight="1" x14ac:dyDescent="0.25">
      <c r="B400" s="30">
        <v>381</v>
      </c>
      <c r="C400" s="435"/>
      <c r="D400" s="270" t="s">
        <v>35</v>
      </c>
      <c r="E400" s="271">
        <v>71.400000000000006</v>
      </c>
      <c r="F400" s="272">
        <v>0</v>
      </c>
      <c r="G400" s="32">
        <v>0</v>
      </c>
      <c r="H400" s="272">
        <v>0</v>
      </c>
      <c r="I400" s="32">
        <v>0</v>
      </c>
      <c r="J400" s="272">
        <v>0</v>
      </c>
      <c r="K400" s="32">
        <v>0</v>
      </c>
      <c r="L400" s="272">
        <v>0</v>
      </c>
      <c r="M400" s="32">
        <v>0</v>
      </c>
      <c r="N400" s="272">
        <v>0</v>
      </c>
      <c r="O400" s="32">
        <v>0</v>
      </c>
      <c r="P400" s="272">
        <v>0</v>
      </c>
      <c r="Q400" s="32">
        <v>0</v>
      </c>
      <c r="R400" s="272">
        <v>0</v>
      </c>
      <c r="S400" s="32">
        <v>0</v>
      </c>
      <c r="T400" s="272">
        <v>0</v>
      </c>
      <c r="U400" s="32">
        <v>0</v>
      </c>
      <c r="V400" s="33">
        <v>1</v>
      </c>
      <c r="W400" s="32">
        <v>2142</v>
      </c>
      <c r="X400" s="33">
        <v>0</v>
      </c>
      <c r="Y400" s="32">
        <v>0</v>
      </c>
      <c r="Z400" s="33">
        <v>0</v>
      </c>
      <c r="AA400" s="32">
        <v>0</v>
      </c>
      <c r="AB400" s="39">
        <v>0</v>
      </c>
      <c r="AC400" s="32">
        <v>0</v>
      </c>
      <c r="AD400" s="32">
        <v>0</v>
      </c>
      <c r="AE400" s="32">
        <v>0</v>
      </c>
      <c r="AF400" s="32">
        <f t="shared" si="47"/>
        <v>21120</v>
      </c>
      <c r="AG400" s="32">
        <f t="shared" si="50"/>
        <v>1760</v>
      </c>
      <c r="AH400" s="32">
        <v>0</v>
      </c>
      <c r="AI400" s="32">
        <v>0</v>
      </c>
      <c r="AJ400" s="32">
        <v>0</v>
      </c>
      <c r="AK400" s="34">
        <f t="shared" si="49"/>
        <v>3902</v>
      </c>
    </row>
    <row r="401" spans="2:37" s="6" customFormat="1" ht="15.75" customHeight="1" x14ac:dyDescent="0.25">
      <c r="B401" s="30">
        <v>382</v>
      </c>
      <c r="C401" s="435"/>
      <c r="D401" s="270" t="s">
        <v>32</v>
      </c>
      <c r="E401" s="271">
        <v>71.400000000000006</v>
      </c>
      <c r="F401" s="272">
        <v>0</v>
      </c>
      <c r="G401" s="32">
        <v>0</v>
      </c>
      <c r="H401" s="272">
        <v>0</v>
      </c>
      <c r="I401" s="32">
        <v>0</v>
      </c>
      <c r="J401" s="272">
        <v>0</v>
      </c>
      <c r="K401" s="32">
        <v>0</v>
      </c>
      <c r="L401" s="272">
        <v>0</v>
      </c>
      <c r="M401" s="32">
        <v>0</v>
      </c>
      <c r="N401" s="272">
        <v>0</v>
      </c>
      <c r="O401" s="32">
        <v>0</v>
      </c>
      <c r="P401" s="272">
        <v>0</v>
      </c>
      <c r="Q401" s="32">
        <v>0</v>
      </c>
      <c r="R401" s="272">
        <v>0</v>
      </c>
      <c r="S401" s="32">
        <v>0</v>
      </c>
      <c r="T401" s="272">
        <v>0</v>
      </c>
      <c r="U401" s="32">
        <v>0</v>
      </c>
      <c r="V401" s="33">
        <v>1</v>
      </c>
      <c r="W401" s="32">
        <v>2142</v>
      </c>
      <c r="X401" s="33">
        <v>0</v>
      </c>
      <c r="Y401" s="32">
        <v>0</v>
      </c>
      <c r="Z401" s="33">
        <v>0</v>
      </c>
      <c r="AA401" s="32">
        <v>0</v>
      </c>
      <c r="AB401" s="39">
        <v>0</v>
      </c>
      <c r="AC401" s="32">
        <v>0</v>
      </c>
      <c r="AD401" s="32">
        <v>0</v>
      </c>
      <c r="AE401" s="32">
        <v>0</v>
      </c>
      <c r="AF401" s="32">
        <f t="shared" si="47"/>
        <v>21120</v>
      </c>
      <c r="AG401" s="32">
        <f t="shared" si="50"/>
        <v>1760</v>
      </c>
      <c r="AH401" s="32">
        <v>0</v>
      </c>
      <c r="AI401" s="32">
        <v>0</v>
      </c>
      <c r="AJ401" s="32">
        <v>0</v>
      </c>
      <c r="AK401" s="34">
        <f t="shared" si="49"/>
        <v>3902</v>
      </c>
    </row>
    <row r="402" spans="2:37" s="6" customFormat="1" ht="15.75" customHeight="1" x14ac:dyDescent="0.25">
      <c r="B402" s="36">
        <v>383</v>
      </c>
      <c r="C402" s="435"/>
      <c r="D402" s="270" t="s">
        <v>35</v>
      </c>
      <c r="E402" s="271">
        <v>71.400000000000006</v>
      </c>
      <c r="F402" s="272">
        <v>0</v>
      </c>
      <c r="G402" s="32">
        <v>0</v>
      </c>
      <c r="H402" s="272">
        <v>0</v>
      </c>
      <c r="I402" s="32">
        <v>0</v>
      </c>
      <c r="J402" s="272">
        <v>0</v>
      </c>
      <c r="K402" s="32">
        <v>0</v>
      </c>
      <c r="L402" s="272">
        <v>0</v>
      </c>
      <c r="M402" s="32">
        <v>0</v>
      </c>
      <c r="N402" s="272">
        <v>0</v>
      </c>
      <c r="O402" s="32">
        <v>0</v>
      </c>
      <c r="P402" s="272">
        <v>0</v>
      </c>
      <c r="Q402" s="32">
        <v>0</v>
      </c>
      <c r="R402" s="272">
        <v>0</v>
      </c>
      <c r="S402" s="32">
        <v>0</v>
      </c>
      <c r="T402" s="272">
        <v>0</v>
      </c>
      <c r="U402" s="32">
        <v>0</v>
      </c>
      <c r="V402" s="33">
        <v>1</v>
      </c>
      <c r="W402" s="32">
        <v>2142</v>
      </c>
      <c r="X402" s="33">
        <v>0</v>
      </c>
      <c r="Y402" s="32">
        <v>0</v>
      </c>
      <c r="Z402" s="33">
        <v>0</v>
      </c>
      <c r="AA402" s="32">
        <v>0</v>
      </c>
      <c r="AB402" s="39">
        <v>0</v>
      </c>
      <c r="AC402" s="32">
        <v>0</v>
      </c>
      <c r="AD402" s="32">
        <v>0</v>
      </c>
      <c r="AE402" s="32">
        <v>0</v>
      </c>
      <c r="AF402" s="32">
        <f t="shared" si="47"/>
        <v>21120</v>
      </c>
      <c r="AG402" s="32">
        <f t="shared" si="50"/>
        <v>1760</v>
      </c>
      <c r="AH402" s="32">
        <v>0</v>
      </c>
      <c r="AI402" s="32">
        <v>0</v>
      </c>
      <c r="AJ402" s="32">
        <v>0</v>
      </c>
      <c r="AK402" s="34">
        <f t="shared" si="49"/>
        <v>3902</v>
      </c>
    </row>
    <row r="403" spans="2:37" s="6" customFormat="1" ht="15.75" customHeight="1" x14ac:dyDescent="0.25">
      <c r="B403" s="36">
        <v>384</v>
      </c>
      <c r="C403" s="435"/>
      <c r="D403" s="270" t="s">
        <v>38</v>
      </c>
      <c r="E403" s="271">
        <v>71.400000000000006</v>
      </c>
      <c r="F403" s="272">
        <v>0</v>
      </c>
      <c r="G403" s="32">
        <v>0</v>
      </c>
      <c r="H403" s="272">
        <v>0</v>
      </c>
      <c r="I403" s="32">
        <v>0</v>
      </c>
      <c r="J403" s="272">
        <v>0</v>
      </c>
      <c r="K403" s="32">
        <v>0</v>
      </c>
      <c r="L403" s="272">
        <v>0</v>
      </c>
      <c r="M403" s="32">
        <v>0</v>
      </c>
      <c r="N403" s="272">
        <v>0</v>
      </c>
      <c r="O403" s="32">
        <v>0</v>
      </c>
      <c r="P403" s="272">
        <v>0</v>
      </c>
      <c r="Q403" s="32">
        <v>0</v>
      </c>
      <c r="R403" s="272">
        <v>0</v>
      </c>
      <c r="S403" s="32">
        <v>0</v>
      </c>
      <c r="T403" s="272">
        <v>0</v>
      </c>
      <c r="U403" s="32">
        <v>0</v>
      </c>
      <c r="V403" s="33">
        <v>1</v>
      </c>
      <c r="W403" s="32">
        <v>2142</v>
      </c>
      <c r="X403" s="33">
        <v>0</v>
      </c>
      <c r="Y403" s="32">
        <v>0</v>
      </c>
      <c r="Z403" s="33">
        <v>0</v>
      </c>
      <c r="AA403" s="32">
        <v>0</v>
      </c>
      <c r="AB403" s="39">
        <v>0</v>
      </c>
      <c r="AC403" s="32">
        <v>0</v>
      </c>
      <c r="AD403" s="32">
        <v>0</v>
      </c>
      <c r="AE403" s="32">
        <v>0</v>
      </c>
      <c r="AF403" s="32">
        <f t="shared" si="47"/>
        <v>21120</v>
      </c>
      <c r="AG403" s="32">
        <f t="shared" si="50"/>
        <v>1760</v>
      </c>
      <c r="AH403" s="32">
        <v>0</v>
      </c>
      <c r="AI403" s="32">
        <v>0</v>
      </c>
      <c r="AJ403" s="32">
        <v>0</v>
      </c>
      <c r="AK403" s="34">
        <f t="shared" si="49"/>
        <v>3902</v>
      </c>
    </row>
    <row r="404" spans="2:37" s="6" customFormat="1" ht="15.75" customHeight="1" x14ac:dyDescent="0.25">
      <c r="B404" s="30">
        <v>385</v>
      </c>
      <c r="C404" s="435"/>
      <c r="D404" s="270" t="s">
        <v>35</v>
      </c>
      <c r="E404" s="271">
        <v>71.400000000000006</v>
      </c>
      <c r="F404" s="272">
        <v>0</v>
      </c>
      <c r="G404" s="32">
        <v>0</v>
      </c>
      <c r="H404" s="272">
        <v>0</v>
      </c>
      <c r="I404" s="32">
        <v>0</v>
      </c>
      <c r="J404" s="272">
        <v>0</v>
      </c>
      <c r="K404" s="32">
        <v>0</v>
      </c>
      <c r="L404" s="272">
        <v>0</v>
      </c>
      <c r="M404" s="32">
        <v>0</v>
      </c>
      <c r="N404" s="272">
        <v>0</v>
      </c>
      <c r="O404" s="32">
        <v>0</v>
      </c>
      <c r="P404" s="272">
        <v>0</v>
      </c>
      <c r="Q404" s="32">
        <v>0</v>
      </c>
      <c r="R404" s="272">
        <v>0</v>
      </c>
      <c r="S404" s="32">
        <v>0</v>
      </c>
      <c r="T404" s="272">
        <v>0</v>
      </c>
      <c r="U404" s="32">
        <v>0</v>
      </c>
      <c r="V404" s="33">
        <v>1</v>
      </c>
      <c r="W404" s="32">
        <v>2142</v>
      </c>
      <c r="X404" s="33">
        <v>0</v>
      </c>
      <c r="Y404" s="32">
        <v>0</v>
      </c>
      <c r="Z404" s="33">
        <v>0</v>
      </c>
      <c r="AA404" s="32">
        <v>0</v>
      </c>
      <c r="AB404" s="39">
        <v>0</v>
      </c>
      <c r="AC404" s="32">
        <v>0</v>
      </c>
      <c r="AD404" s="32">
        <v>0</v>
      </c>
      <c r="AE404" s="32">
        <v>0</v>
      </c>
      <c r="AF404" s="32">
        <f t="shared" si="47"/>
        <v>21120</v>
      </c>
      <c r="AG404" s="32">
        <f t="shared" si="50"/>
        <v>1760</v>
      </c>
      <c r="AH404" s="32">
        <v>0</v>
      </c>
      <c r="AI404" s="32">
        <v>0</v>
      </c>
      <c r="AJ404" s="32">
        <v>0</v>
      </c>
      <c r="AK404" s="34">
        <f t="shared" si="49"/>
        <v>3902</v>
      </c>
    </row>
    <row r="405" spans="2:37" s="6" customFormat="1" ht="15.75" customHeight="1" x14ac:dyDescent="0.25">
      <c r="B405" s="30">
        <v>386</v>
      </c>
      <c r="C405" s="435"/>
      <c r="D405" s="270" t="s">
        <v>38</v>
      </c>
      <c r="E405" s="271">
        <v>71.400000000000006</v>
      </c>
      <c r="F405" s="272">
        <v>0</v>
      </c>
      <c r="G405" s="32">
        <v>0</v>
      </c>
      <c r="H405" s="272">
        <v>0</v>
      </c>
      <c r="I405" s="32">
        <v>0</v>
      </c>
      <c r="J405" s="272">
        <v>0</v>
      </c>
      <c r="K405" s="32">
        <v>0</v>
      </c>
      <c r="L405" s="272">
        <v>0</v>
      </c>
      <c r="M405" s="32">
        <v>0</v>
      </c>
      <c r="N405" s="272">
        <v>0</v>
      </c>
      <c r="O405" s="32">
        <v>0</v>
      </c>
      <c r="P405" s="272">
        <v>0</v>
      </c>
      <c r="Q405" s="32">
        <v>0</v>
      </c>
      <c r="R405" s="272">
        <v>0</v>
      </c>
      <c r="S405" s="32">
        <v>0</v>
      </c>
      <c r="T405" s="272">
        <v>0</v>
      </c>
      <c r="U405" s="32">
        <v>0</v>
      </c>
      <c r="V405" s="33">
        <v>1</v>
      </c>
      <c r="W405" s="32">
        <v>2142</v>
      </c>
      <c r="X405" s="33">
        <v>0</v>
      </c>
      <c r="Y405" s="32">
        <v>0</v>
      </c>
      <c r="Z405" s="33">
        <v>0</v>
      </c>
      <c r="AA405" s="32">
        <v>0</v>
      </c>
      <c r="AB405" s="39">
        <v>0</v>
      </c>
      <c r="AC405" s="32">
        <v>0</v>
      </c>
      <c r="AD405" s="32">
        <v>0</v>
      </c>
      <c r="AE405" s="32">
        <v>0</v>
      </c>
      <c r="AF405" s="32">
        <f t="shared" si="47"/>
        <v>21120</v>
      </c>
      <c r="AG405" s="32">
        <f t="shared" si="50"/>
        <v>1760</v>
      </c>
      <c r="AH405" s="32">
        <v>0</v>
      </c>
      <c r="AI405" s="32">
        <v>0</v>
      </c>
      <c r="AJ405" s="32">
        <v>0</v>
      </c>
      <c r="AK405" s="34">
        <f t="shared" si="49"/>
        <v>3902</v>
      </c>
    </row>
    <row r="406" spans="2:37" s="6" customFormat="1" ht="15.75" customHeight="1" x14ac:dyDescent="0.25">
      <c r="B406" s="36">
        <v>387</v>
      </c>
      <c r="C406" s="435"/>
      <c r="D406" s="270" t="s">
        <v>64</v>
      </c>
      <c r="E406" s="271">
        <v>71.400000000000006</v>
      </c>
      <c r="F406" s="272">
        <v>0</v>
      </c>
      <c r="G406" s="32">
        <v>0</v>
      </c>
      <c r="H406" s="272">
        <v>0</v>
      </c>
      <c r="I406" s="32">
        <v>0</v>
      </c>
      <c r="J406" s="272">
        <v>0</v>
      </c>
      <c r="K406" s="32">
        <v>0</v>
      </c>
      <c r="L406" s="272">
        <v>0</v>
      </c>
      <c r="M406" s="32">
        <v>0</v>
      </c>
      <c r="N406" s="272">
        <v>0</v>
      </c>
      <c r="O406" s="32">
        <v>0</v>
      </c>
      <c r="P406" s="272">
        <v>0</v>
      </c>
      <c r="Q406" s="32">
        <v>0</v>
      </c>
      <c r="R406" s="272">
        <v>0</v>
      </c>
      <c r="S406" s="32">
        <v>0</v>
      </c>
      <c r="T406" s="272">
        <v>0</v>
      </c>
      <c r="U406" s="32">
        <v>0</v>
      </c>
      <c r="V406" s="33">
        <v>1</v>
      </c>
      <c r="W406" s="32">
        <v>2142</v>
      </c>
      <c r="X406" s="33">
        <v>0</v>
      </c>
      <c r="Y406" s="32">
        <v>0</v>
      </c>
      <c r="Z406" s="33">
        <v>0</v>
      </c>
      <c r="AA406" s="32">
        <v>0</v>
      </c>
      <c r="AB406" s="39">
        <v>0</v>
      </c>
      <c r="AC406" s="32">
        <v>0</v>
      </c>
      <c r="AD406" s="32">
        <v>0</v>
      </c>
      <c r="AE406" s="32">
        <v>0</v>
      </c>
      <c r="AF406" s="32">
        <f t="shared" si="47"/>
        <v>21120</v>
      </c>
      <c r="AG406" s="32">
        <f t="shared" si="50"/>
        <v>1760</v>
      </c>
      <c r="AH406" s="32">
        <v>0</v>
      </c>
      <c r="AI406" s="32">
        <v>0</v>
      </c>
      <c r="AJ406" s="32">
        <v>0</v>
      </c>
      <c r="AK406" s="34">
        <f t="shared" si="49"/>
        <v>3902</v>
      </c>
    </row>
    <row r="407" spans="2:37" s="6" customFormat="1" ht="15.75" customHeight="1" x14ac:dyDescent="0.25">
      <c r="B407" s="36">
        <v>388</v>
      </c>
      <c r="C407" s="435"/>
      <c r="D407" s="270" t="s">
        <v>54</v>
      </c>
      <c r="E407" s="271">
        <v>71.400000000000006</v>
      </c>
      <c r="F407" s="272">
        <v>0</v>
      </c>
      <c r="G407" s="32">
        <v>0</v>
      </c>
      <c r="H407" s="272">
        <v>0</v>
      </c>
      <c r="I407" s="32">
        <v>0</v>
      </c>
      <c r="J407" s="272">
        <v>0</v>
      </c>
      <c r="K407" s="32">
        <v>0</v>
      </c>
      <c r="L407" s="272">
        <v>0</v>
      </c>
      <c r="M407" s="32">
        <v>0</v>
      </c>
      <c r="N407" s="272">
        <v>0</v>
      </c>
      <c r="O407" s="32">
        <v>0</v>
      </c>
      <c r="P407" s="272">
        <v>0</v>
      </c>
      <c r="Q407" s="32">
        <v>0</v>
      </c>
      <c r="R407" s="272">
        <v>0</v>
      </c>
      <c r="S407" s="32">
        <v>0</v>
      </c>
      <c r="T407" s="272">
        <v>0</v>
      </c>
      <c r="U407" s="32">
        <v>0</v>
      </c>
      <c r="V407" s="33">
        <v>1</v>
      </c>
      <c r="W407" s="32">
        <v>2142</v>
      </c>
      <c r="X407" s="33">
        <v>0</v>
      </c>
      <c r="Y407" s="32">
        <v>0</v>
      </c>
      <c r="Z407" s="33">
        <v>0</v>
      </c>
      <c r="AA407" s="32">
        <v>0</v>
      </c>
      <c r="AB407" s="39">
        <v>0</v>
      </c>
      <c r="AC407" s="32">
        <v>0</v>
      </c>
      <c r="AD407" s="32">
        <v>0</v>
      </c>
      <c r="AE407" s="32">
        <v>0</v>
      </c>
      <c r="AF407" s="32">
        <f t="shared" si="47"/>
        <v>21120</v>
      </c>
      <c r="AG407" s="32">
        <f t="shared" si="50"/>
        <v>1760</v>
      </c>
      <c r="AH407" s="32">
        <v>0</v>
      </c>
      <c r="AI407" s="32">
        <v>0</v>
      </c>
      <c r="AJ407" s="32">
        <v>0</v>
      </c>
      <c r="AK407" s="34">
        <f t="shared" si="49"/>
        <v>3902</v>
      </c>
    </row>
    <row r="408" spans="2:37" s="6" customFormat="1" ht="15.75" customHeight="1" x14ac:dyDescent="0.25">
      <c r="B408" s="30">
        <v>389</v>
      </c>
      <c r="C408" s="435"/>
      <c r="D408" s="270" t="s">
        <v>35</v>
      </c>
      <c r="E408" s="271">
        <v>71.400000000000006</v>
      </c>
      <c r="F408" s="272">
        <v>0</v>
      </c>
      <c r="G408" s="32">
        <v>0</v>
      </c>
      <c r="H408" s="272">
        <v>0</v>
      </c>
      <c r="I408" s="32">
        <v>0</v>
      </c>
      <c r="J408" s="272">
        <v>0</v>
      </c>
      <c r="K408" s="32">
        <v>0</v>
      </c>
      <c r="L408" s="272">
        <v>0</v>
      </c>
      <c r="M408" s="32">
        <v>0</v>
      </c>
      <c r="N408" s="272">
        <v>0</v>
      </c>
      <c r="O408" s="32">
        <v>0</v>
      </c>
      <c r="P408" s="272">
        <v>0</v>
      </c>
      <c r="Q408" s="32">
        <v>0</v>
      </c>
      <c r="R408" s="272">
        <v>0</v>
      </c>
      <c r="S408" s="32">
        <v>0</v>
      </c>
      <c r="T408" s="272">
        <v>0</v>
      </c>
      <c r="U408" s="32">
        <v>0</v>
      </c>
      <c r="V408" s="33">
        <v>2</v>
      </c>
      <c r="W408" s="32">
        <v>4284</v>
      </c>
      <c r="X408" s="33">
        <v>0</v>
      </c>
      <c r="Y408" s="32">
        <v>0</v>
      </c>
      <c r="Z408" s="33">
        <v>0</v>
      </c>
      <c r="AA408" s="32">
        <v>0</v>
      </c>
      <c r="AB408" s="39">
        <v>0</v>
      </c>
      <c r="AC408" s="32">
        <v>0</v>
      </c>
      <c r="AD408" s="32">
        <v>0</v>
      </c>
      <c r="AE408" s="32">
        <v>0</v>
      </c>
      <c r="AF408" s="32">
        <f t="shared" si="47"/>
        <v>42240</v>
      </c>
      <c r="AG408" s="32">
        <f t="shared" si="50"/>
        <v>3520</v>
      </c>
      <c r="AH408" s="32">
        <v>0</v>
      </c>
      <c r="AI408" s="32">
        <v>0</v>
      </c>
      <c r="AJ408" s="32">
        <v>0</v>
      </c>
      <c r="AK408" s="34">
        <f t="shared" si="49"/>
        <v>7804</v>
      </c>
    </row>
    <row r="409" spans="2:37" s="6" customFormat="1" ht="15.75" customHeight="1" x14ac:dyDescent="0.25">
      <c r="B409" s="30">
        <v>390</v>
      </c>
      <c r="C409" s="435"/>
      <c r="D409" s="270" t="s">
        <v>138</v>
      </c>
      <c r="E409" s="271">
        <v>72.540000000000006</v>
      </c>
      <c r="F409" s="272">
        <v>0</v>
      </c>
      <c r="G409" s="32">
        <v>0</v>
      </c>
      <c r="H409" s="272">
        <v>0</v>
      </c>
      <c r="I409" s="32">
        <v>0</v>
      </c>
      <c r="J409" s="272">
        <v>0</v>
      </c>
      <c r="K409" s="32">
        <v>0</v>
      </c>
      <c r="L409" s="272">
        <v>0</v>
      </c>
      <c r="M409" s="32">
        <v>0</v>
      </c>
      <c r="N409" s="272">
        <v>0</v>
      </c>
      <c r="O409" s="32">
        <v>0</v>
      </c>
      <c r="P409" s="272">
        <v>0</v>
      </c>
      <c r="Q409" s="32">
        <v>0</v>
      </c>
      <c r="R409" s="272">
        <v>0</v>
      </c>
      <c r="S409" s="32">
        <v>0</v>
      </c>
      <c r="T409" s="272">
        <v>0</v>
      </c>
      <c r="U409" s="32">
        <v>0</v>
      </c>
      <c r="V409" s="33">
        <v>1</v>
      </c>
      <c r="W409" s="32">
        <v>2176.2000000000003</v>
      </c>
      <c r="X409" s="33">
        <v>0</v>
      </c>
      <c r="Y409" s="32">
        <v>0</v>
      </c>
      <c r="Z409" s="33">
        <v>0</v>
      </c>
      <c r="AA409" s="32">
        <v>0</v>
      </c>
      <c r="AB409" s="39">
        <v>0</v>
      </c>
      <c r="AC409" s="32">
        <v>0</v>
      </c>
      <c r="AD409" s="32">
        <v>0</v>
      </c>
      <c r="AE409" s="32">
        <v>0</v>
      </c>
      <c r="AF409" s="32">
        <f t="shared" si="47"/>
        <v>21120</v>
      </c>
      <c r="AG409" s="32">
        <f t="shared" si="50"/>
        <v>1760</v>
      </c>
      <c r="AH409" s="32">
        <v>0</v>
      </c>
      <c r="AI409" s="32">
        <v>0</v>
      </c>
      <c r="AJ409" s="32">
        <v>0</v>
      </c>
      <c r="AK409" s="34">
        <f t="shared" si="49"/>
        <v>3936.2000000000003</v>
      </c>
    </row>
    <row r="410" spans="2:37" s="6" customFormat="1" ht="15.75" customHeight="1" x14ac:dyDescent="0.25">
      <c r="B410" s="36">
        <v>391</v>
      </c>
      <c r="C410" s="436"/>
      <c r="D410" s="270" t="s">
        <v>35</v>
      </c>
      <c r="E410" s="271">
        <v>71.400000000000006</v>
      </c>
      <c r="F410" s="272">
        <v>0</v>
      </c>
      <c r="G410" s="32">
        <v>0</v>
      </c>
      <c r="H410" s="272">
        <v>0</v>
      </c>
      <c r="I410" s="32">
        <v>0</v>
      </c>
      <c r="J410" s="272">
        <v>0</v>
      </c>
      <c r="K410" s="32">
        <v>0</v>
      </c>
      <c r="L410" s="272">
        <v>0</v>
      </c>
      <c r="M410" s="32">
        <v>0</v>
      </c>
      <c r="N410" s="272">
        <v>0</v>
      </c>
      <c r="O410" s="32">
        <v>0</v>
      </c>
      <c r="P410" s="272">
        <v>0</v>
      </c>
      <c r="Q410" s="32">
        <v>0</v>
      </c>
      <c r="R410" s="272">
        <v>0</v>
      </c>
      <c r="S410" s="32">
        <v>0</v>
      </c>
      <c r="T410" s="272">
        <v>0</v>
      </c>
      <c r="U410" s="32">
        <v>0</v>
      </c>
      <c r="V410" s="33">
        <v>3</v>
      </c>
      <c r="W410" s="32">
        <v>6426.0000000000009</v>
      </c>
      <c r="X410" s="33">
        <v>0</v>
      </c>
      <c r="Y410" s="32">
        <v>0</v>
      </c>
      <c r="Z410" s="33">
        <v>0</v>
      </c>
      <c r="AA410" s="32">
        <v>0</v>
      </c>
      <c r="AB410" s="39">
        <v>0</v>
      </c>
      <c r="AC410" s="32">
        <v>0</v>
      </c>
      <c r="AD410" s="32">
        <v>0</v>
      </c>
      <c r="AE410" s="32">
        <v>0</v>
      </c>
      <c r="AF410" s="32">
        <f t="shared" si="47"/>
        <v>63360</v>
      </c>
      <c r="AG410" s="32">
        <f t="shared" si="50"/>
        <v>5280</v>
      </c>
      <c r="AH410" s="32">
        <v>0</v>
      </c>
      <c r="AI410" s="32">
        <v>0</v>
      </c>
      <c r="AJ410" s="32">
        <v>0</v>
      </c>
      <c r="AK410" s="34">
        <f t="shared" si="49"/>
        <v>11706</v>
      </c>
    </row>
    <row r="411" spans="2:37" s="6" customFormat="1" ht="15" customHeight="1" x14ac:dyDescent="0.25">
      <c r="B411" s="36">
        <v>392</v>
      </c>
      <c r="C411" s="431" t="s">
        <v>66</v>
      </c>
      <c r="D411" s="270" t="s">
        <v>35</v>
      </c>
      <c r="E411" s="271">
        <v>71.400000000000006</v>
      </c>
      <c r="F411" s="272">
        <v>8</v>
      </c>
      <c r="G411" s="32">
        <f>'REPRO SEPTIEMBRE'!G326</f>
        <v>17707.2</v>
      </c>
      <c r="H411" s="272">
        <v>8</v>
      </c>
      <c r="I411" s="32">
        <f>'REPRO SEPTIEMBRE'!H326</f>
        <v>15993.600000000002</v>
      </c>
      <c r="J411" s="272">
        <v>8</v>
      </c>
      <c r="K411" s="32">
        <f>'REPRO SEPTIEMBRE'!I326</f>
        <v>17707.2</v>
      </c>
      <c r="L411" s="272">
        <v>8</v>
      </c>
      <c r="M411" s="38">
        <f>'REPRO SEPTIEMBRE'!J326</f>
        <v>17136</v>
      </c>
      <c r="N411" s="272">
        <v>8</v>
      </c>
      <c r="O411" s="32">
        <f>'REPRO SEPTIEMBRE'!K326</f>
        <v>17707.2</v>
      </c>
      <c r="P411" s="272">
        <v>8</v>
      </c>
      <c r="Q411" s="32">
        <f>'REPRO SEPTIEMBRE'!L326</f>
        <v>17136</v>
      </c>
      <c r="R411" s="272">
        <v>8</v>
      </c>
      <c r="S411" s="32">
        <f>'REPRO SEPTIEMBRE'!M326</f>
        <v>17707.2</v>
      </c>
      <c r="T411" s="272">
        <v>8</v>
      </c>
      <c r="U411" s="32">
        <f>'REPRO SEPTIEMBRE'!N326</f>
        <v>0</v>
      </c>
      <c r="V411" s="33">
        <v>0</v>
      </c>
      <c r="W411" s="32">
        <v>0</v>
      </c>
      <c r="X411" s="33">
        <v>0</v>
      </c>
      <c r="Y411" s="32">
        <v>0</v>
      </c>
      <c r="Z411" s="33">
        <v>0</v>
      </c>
      <c r="AA411" s="32">
        <v>0</v>
      </c>
      <c r="AB411" s="39">
        <v>0</v>
      </c>
      <c r="AC411" s="32">
        <v>0</v>
      </c>
      <c r="AD411" s="32">
        <f t="shared" si="0"/>
        <v>1800</v>
      </c>
      <c r="AE411" s="32">
        <v>150</v>
      </c>
      <c r="AF411" s="32">
        <f t="shared" si="47"/>
        <v>0</v>
      </c>
      <c r="AG411" s="32">
        <f t="shared" si="50"/>
        <v>0</v>
      </c>
      <c r="AH411" s="32">
        <v>0</v>
      </c>
      <c r="AI411" s="32">
        <v>0</v>
      </c>
      <c r="AJ411" s="32">
        <v>0</v>
      </c>
      <c r="AK411" s="34">
        <f t="shared" si="49"/>
        <v>121244.4</v>
      </c>
    </row>
    <row r="412" spans="2:37" s="6" customFormat="1" x14ac:dyDescent="0.25">
      <c r="B412" s="36">
        <v>393</v>
      </c>
      <c r="C412" s="432"/>
      <c r="D412" s="270" t="s">
        <v>35</v>
      </c>
      <c r="E412" s="271">
        <v>71.400000000000006</v>
      </c>
      <c r="F412" s="272">
        <v>1</v>
      </c>
      <c r="G412" s="32">
        <f>'REPRO SEPTIEMBRE'!G327</f>
        <v>0</v>
      </c>
      <c r="H412" s="272">
        <v>1</v>
      </c>
      <c r="I412" s="32">
        <f>'REPRO SEPTIEMBRE'!H327</f>
        <v>0</v>
      </c>
      <c r="J412" s="272">
        <v>1</v>
      </c>
      <c r="K412" s="32">
        <f>'REPRO SEPTIEMBRE'!I327</f>
        <v>0</v>
      </c>
      <c r="L412" s="272">
        <v>1</v>
      </c>
      <c r="M412" s="38">
        <f>'REPRO SEPTIEMBRE'!J327</f>
        <v>0</v>
      </c>
      <c r="N412" s="272">
        <v>1</v>
      </c>
      <c r="O412" s="32">
        <f>'REPRO SEPTIEMBRE'!K327</f>
        <v>0</v>
      </c>
      <c r="P412" s="272">
        <v>1</v>
      </c>
      <c r="Q412" s="32">
        <f>'REPRO SEPTIEMBRE'!L327</f>
        <v>0</v>
      </c>
      <c r="R412" s="272">
        <v>1</v>
      </c>
      <c r="S412" s="32">
        <f>'REPRO SEPTIEMBRE'!M327</f>
        <v>0</v>
      </c>
      <c r="T412" s="272">
        <v>1</v>
      </c>
      <c r="U412" s="32">
        <f>'REPRO SEPTIEMBRE'!N327</f>
        <v>0</v>
      </c>
      <c r="V412" s="33">
        <v>0</v>
      </c>
      <c r="W412" s="32">
        <v>0</v>
      </c>
      <c r="X412" s="33">
        <v>0</v>
      </c>
      <c r="Y412" s="32">
        <v>0</v>
      </c>
      <c r="Z412" s="33">
        <v>0</v>
      </c>
      <c r="AA412" s="32">
        <v>0</v>
      </c>
      <c r="AB412" s="39">
        <v>0</v>
      </c>
      <c r="AC412" s="32">
        <v>0</v>
      </c>
      <c r="AD412" s="32">
        <v>0</v>
      </c>
      <c r="AE412" s="32">
        <v>0</v>
      </c>
      <c r="AF412" s="32">
        <f t="shared" si="47"/>
        <v>0</v>
      </c>
      <c r="AG412" s="32">
        <f t="shared" si="50"/>
        <v>0</v>
      </c>
      <c r="AH412" s="32">
        <v>0</v>
      </c>
      <c r="AI412" s="32">
        <v>0</v>
      </c>
      <c r="AJ412" s="32">
        <v>0</v>
      </c>
      <c r="AK412" s="34">
        <f t="shared" si="49"/>
        <v>0</v>
      </c>
    </row>
    <row r="413" spans="2:37" s="6" customFormat="1" x14ac:dyDescent="0.25">
      <c r="B413" s="30">
        <v>394</v>
      </c>
      <c r="C413" s="432"/>
      <c r="D413" s="44" t="s">
        <v>67</v>
      </c>
      <c r="E413" s="45">
        <v>73.59</v>
      </c>
      <c r="F413" s="47">
        <v>1</v>
      </c>
      <c r="G413" s="32">
        <f>'REPRO SEPTIEMBRE'!G328</f>
        <v>2281.29</v>
      </c>
      <c r="H413" s="47">
        <v>1</v>
      </c>
      <c r="I413" s="32">
        <f>'REPRO SEPTIEMBRE'!H328</f>
        <v>2060.52</v>
      </c>
      <c r="J413" s="47">
        <v>1</v>
      </c>
      <c r="K413" s="32">
        <f>'REPRO SEPTIEMBRE'!I328</f>
        <v>2281.29</v>
      </c>
      <c r="L413" s="47">
        <v>1</v>
      </c>
      <c r="M413" s="38">
        <f>'REPRO SEPTIEMBRE'!J328</f>
        <v>2207.7000000000003</v>
      </c>
      <c r="N413" s="47">
        <v>1</v>
      </c>
      <c r="O413" s="32">
        <f>'REPRO SEPTIEMBRE'!K328</f>
        <v>2281.29</v>
      </c>
      <c r="P413" s="47">
        <v>1</v>
      </c>
      <c r="Q413" s="32">
        <f>'REPRO SEPTIEMBRE'!L328</f>
        <v>2207.7000000000003</v>
      </c>
      <c r="R413" s="47">
        <v>1</v>
      </c>
      <c r="S413" s="32">
        <f>'REPRO SEPTIEMBRE'!M328</f>
        <v>2281.29</v>
      </c>
      <c r="T413" s="47">
        <v>1</v>
      </c>
      <c r="U413" s="32">
        <f>'REPRO SEPTIEMBRE'!N328</f>
        <v>0</v>
      </c>
      <c r="V413" s="33">
        <v>0</v>
      </c>
      <c r="W413" s="32">
        <v>0</v>
      </c>
      <c r="X413" s="33">
        <v>0</v>
      </c>
      <c r="Y413" s="32">
        <v>0</v>
      </c>
      <c r="Z413" s="33">
        <v>0</v>
      </c>
      <c r="AA413" s="32">
        <v>0</v>
      </c>
      <c r="AB413" s="39">
        <v>0</v>
      </c>
      <c r="AC413" s="32">
        <v>0</v>
      </c>
      <c r="AD413" s="32">
        <v>0</v>
      </c>
      <c r="AE413" s="32">
        <v>0</v>
      </c>
      <c r="AF413" s="32">
        <f t="shared" si="47"/>
        <v>0</v>
      </c>
      <c r="AG413" s="32">
        <f t="shared" si="50"/>
        <v>0</v>
      </c>
      <c r="AH413" s="32">
        <v>0</v>
      </c>
      <c r="AI413" s="32">
        <v>0</v>
      </c>
      <c r="AJ413" s="32">
        <v>0</v>
      </c>
      <c r="AK413" s="34">
        <f t="shared" si="49"/>
        <v>15601.080000000002</v>
      </c>
    </row>
    <row r="414" spans="2:37" s="6" customFormat="1" x14ac:dyDescent="0.25">
      <c r="B414" s="30">
        <v>395</v>
      </c>
      <c r="C414" s="432"/>
      <c r="D414" s="44" t="s">
        <v>50</v>
      </c>
      <c r="E414" s="45">
        <v>74.63</v>
      </c>
      <c r="F414" s="47">
        <v>1</v>
      </c>
      <c r="G414" s="32">
        <f>'REPRO SEPTIEMBRE'!G329</f>
        <v>2313.5299999999997</v>
      </c>
      <c r="H414" s="47">
        <v>1</v>
      </c>
      <c r="I414" s="32">
        <f>'REPRO SEPTIEMBRE'!H329</f>
        <v>2089.64</v>
      </c>
      <c r="J414" s="47">
        <v>1</v>
      </c>
      <c r="K414" s="32">
        <f>'REPRO SEPTIEMBRE'!I329</f>
        <v>2313.5299999999997</v>
      </c>
      <c r="L414" s="47">
        <v>1</v>
      </c>
      <c r="M414" s="38">
        <f>'REPRO SEPTIEMBRE'!J329</f>
        <v>2238.8999999999996</v>
      </c>
      <c r="N414" s="47">
        <v>1</v>
      </c>
      <c r="O414" s="32">
        <f>'REPRO SEPTIEMBRE'!K329</f>
        <v>2313.5299999999997</v>
      </c>
      <c r="P414" s="47">
        <v>1</v>
      </c>
      <c r="Q414" s="32">
        <f>'REPRO SEPTIEMBRE'!L329</f>
        <v>2238.8999999999996</v>
      </c>
      <c r="R414" s="47">
        <v>1</v>
      </c>
      <c r="S414" s="32">
        <f>'REPRO SEPTIEMBRE'!M329</f>
        <v>2313.5299999999997</v>
      </c>
      <c r="T414" s="47">
        <v>1</v>
      </c>
      <c r="U414" s="32">
        <f>'REPRO SEPTIEMBRE'!N329</f>
        <v>0</v>
      </c>
      <c r="V414" s="33">
        <v>0</v>
      </c>
      <c r="W414" s="32">
        <v>0</v>
      </c>
      <c r="X414" s="33">
        <v>0</v>
      </c>
      <c r="Y414" s="32">
        <v>0</v>
      </c>
      <c r="Z414" s="33">
        <v>0</v>
      </c>
      <c r="AA414" s="32">
        <v>0</v>
      </c>
      <c r="AB414" s="39">
        <v>0</v>
      </c>
      <c r="AC414" s="32">
        <v>0</v>
      </c>
      <c r="AD414" s="32">
        <v>0</v>
      </c>
      <c r="AE414" s="32">
        <v>0</v>
      </c>
      <c r="AF414" s="32">
        <f t="shared" si="47"/>
        <v>0</v>
      </c>
      <c r="AG414" s="32">
        <f t="shared" si="50"/>
        <v>0</v>
      </c>
      <c r="AH414" s="32">
        <v>0</v>
      </c>
      <c r="AI414" s="32">
        <v>0</v>
      </c>
      <c r="AJ414" s="32">
        <v>0</v>
      </c>
      <c r="AK414" s="34">
        <f t="shared" si="49"/>
        <v>15821.559999999998</v>
      </c>
    </row>
    <row r="415" spans="2:37" s="6" customFormat="1" x14ac:dyDescent="0.25">
      <c r="B415" s="36">
        <v>396</v>
      </c>
      <c r="C415" s="432"/>
      <c r="D415" s="44" t="s">
        <v>38</v>
      </c>
      <c r="E415" s="45">
        <v>71.400000000000006</v>
      </c>
      <c r="F415" s="47">
        <v>7</v>
      </c>
      <c r="G415" s="32">
        <f>'REPRO SEPTIEMBRE'!G330</f>
        <v>15493.800000000003</v>
      </c>
      <c r="H415" s="47">
        <v>7</v>
      </c>
      <c r="I415" s="32">
        <f>'REPRO SEPTIEMBRE'!H330</f>
        <v>13994.400000000001</v>
      </c>
      <c r="J415" s="47">
        <v>7</v>
      </c>
      <c r="K415" s="32">
        <f>'REPRO SEPTIEMBRE'!I330</f>
        <v>15493.800000000003</v>
      </c>
      <c r="L415" s="47">
        <v>7</v>
      </c>
      <c r="M415" s="38">
        <f>'REPRO SEPTIEMBRE'!J330</f>
        <v>14994.000000000002</v>
      </c>
      <c r="N415" s="47">
        <v>7</v>
      </c>
      <c r="O415" s="32">
        <f>'REPRO SEPTIEMBRE'!K330</f>
        <v>15493.800000000003</v>
      </c>
      <c r="P415" s="47">
        <v>7</v>
      </c>
      <c r="Q415" s="32">
        <f>'REPRO SEPTIEMBRE'!L330</f>
        <v>14994.000000000002</v>
      </c>
      <c r="R415" s="47">
        <v>7</v>
      </c>
      <c r="S415" s="32">
        <f>'REPRO SEPTIEMBRE'!M330</f>
        <v>15493.800000000003</v>
      </c>
      <c r="T415" s="47">
        <v>7</v>
      </c>
      <c r="U415" s="32">
        <f>'REPRO SEPTIEMBRE'!N330</f>
        <v>0</v>
      </c>
      <c r="V415" s="33">
        <v>0</v>
      </c>
      <c r="W415" s="32">
        <v>0</v>
      </c>
      <c r="X415" s="33">
        <v>0</v>
      </c>
      <c r="Y415" s="32">
        <v>0</v>
      </c>
      <c r="Z415" s="33">
        <v>0</v>
      </c>
      <c r="AA415" s="32">
        <v>0</v>
      </c>
      <c r="AB415" s="39">
        <v>0</v>
      </c>
      <c r="AC415" s="32">
        <v>0</v>
      </c>
      <c r="AD415" s="32">
        <v>0</v>
      </c>
      <c r="AE415" s="32">
        <v>0</v>
      </c>
      <c r="AF415" s="32">
        <f t="shared" ref="AF415:AF445" si="51">+AG415*12</f>
        <v>0</v>
      </c>
      <c r="AG415" s="32">
        <f t="shared" si="50"/>
        <v>0</v>
      </c>
      <c r="AH415" s="32">
        <v>0</v>
      </c>
      <c r="AI415" s="32">
        <v>0</v>
      </c>
      <c r="AJ415" s="32">
        <v>0</v>
      </c>
      <c r="AK415" s="34">
        <f t="shared" ref="AK415:AK445" si="52">+G415+I415+K415+M415+O415+Q415+S415+U415+W415+Y415+AA415+AC415+AE415+AG415</f>
        <v>105957.60000000002</v>
      </c>
    </row>
    <row r="416" spans="2:37" s="6" customFormat="1" x14ac:dyDescent="0.25">
      <c r="B416" s="36">
        <v>397</v>
      </c>
      <c r="C416" s="432"/>
      <c r="D416" s="44" t="s">
        <v>68</v>
      </c>
      <c r="E416" s="45">
        <v>72.540000000000006</v>
      </c>
      <c r="F416" s="47">
        <v>2</v>
      </c>
      <c r="G416" s="32">
        <f>'REPRO SEPTIEMBRE'!G331</f>
        <v>4497.4800000000005</v>
      </c>
      <c r="H416" s="47">
        <v>2</v>
      </c>
      <c r="I416" s="32">
        <f>'REPRO SEPTIEMBRE'!H331</f>
        <v>4062.2400000000002</v>
      </c>
      <c r="J416" s="47">
        <v>2</v>
      </c>
      <c r="K416" s="32">
        <f>'REPRO SEPTIEMBRE'!I331</f>
        <v>4497.4800000000005</v>
      </c>
      <c r="L416" s="47">
        <v>2</v>
      </c>
      <c r="M416" s="38">
        <f>'REPRO SEPTIEMBRE'!J331</f>
        <v>4352.4000000000005</v>
      </c>
      <c r="N416" s="47">
        <v>2</v>
      </c>
      <c r="O416" s="32">
        <f>'REPRO SEPTIEMBRE'!K331</f>
        <v>4497.4800000000005</v>
      </c>
      <c r="P416" s="47">
        <v>2</v>
      </c>
      <c r="Q416" s="32">
        <f>'REPRO SEPTIEMBRE'!L331</f>
        <v>4352.4000000000005</v>
      </c>
      <c r="R416" s="47">
        <v>2</v>
      </c>
      <c r="S416" s="32">
        <f>'REPRO SEPTIEMBRE'!M331</f>
        <v>4497.4800000000005</v>
      </c>
      <c r="T416" s="47">
        <v>2</v>
      </c>
      <c r="U416" s="32">
        <f>'REPRO SEPTIEMBRE'!N331</f>
        <v>0</v>
      </c>
      <c r="V416" s="33">
        <v>0</v>
      </c>
      <c r="W416" s="32">
        <v>0</v>
      </c>
      <c r="X416" s="33">
        <v>0</v>
      </c>
      <c r="Y416" s="32">
        <v>0</v>
      </c>
      <c r="Z416" s="33">
        <v>0</v>
      </c>
      <c r="AA416" s="32">
        <v>0</v>
      </c>
      <c r="AB416" s="39">
        <v>0</v>
      </c>
      <c r="AC416" s="32">
        <v>0</v>
      </c>
      <c r="AD416" s="32">
        <v>0</v>
      </c>
      <c r="AE416" s="32">
        <v>0</v>
      </c>
      <c r="AF416" s="32">
        <f t="shared" si="51"/>
        <v>0</v>
      </c>
      <c r="AG416" s="32">
        <f t="shared" si="50"/>
        <v>0</v>
      </c>
      <c r="AH416" s="32">
        <v>0</v>
      </c>
      <c r="AI416" s="32">
        <v>0</v>
      </c>
      <c r="AJ416" s="32">
        <v>0</v>
      </c>
      <c r="AK416" s="34">
        <f t="shared" si="52"/>
        <v>30756.960000000003</v>
      </c>
    </row>
    <row r="417" spans="2:37" s="6" customFormat="1" x14ac:dyDescent="0.25">
      <c r="B417" s="30">
        <v>398</v>
      </c>
      <c r="C417" s="432"/>
      <c r="D417" s="44" t="s">
        <v>39</v>
      </c>
      <c r="E417" s="45">
        <v>78.25</v>
      </c>
      <c r="F417" s="47">
        <v>2</v>
      </c>
      <c r="G417" s="32">
        <f>'REPRO SEPTIEMBRE'!G332</f>
        <v>4851.5</v>
      </c>
      <c r="H417" s="47">
        <v>2</v>
      </c>
      <c r="I417" s="32">
        <f>'REPRO SEPTIEMBRE'!H332</f>
        <v>4382</v>
      </c>
      <c r="J417" s="47">
        <v>2</v>
      </c>
      <c r="K417" s="32">
        <f>'REPRO SEPTIEMBRE'!I332</f>
        <v>4851.5</v>
      </c>
      <c r="L417" s="47">
        <v>2</v>
      </c>
      <c r="M417" s="38">
        <f>'REPRO SEPTIEMBRE'!J332</f>
        <v>4695</v>
      </c>
      <c r="N417" s="47">
        <v>2</v>
      </c>
      <c r="O417" s="32">
        <f>'REPRO SEPTIEMBRE'!K332</f>
        <v>4851.5</v>
      </c>
      <c r="P417" s="47">
        <v>2</v>
      </c>
      <c r="Q417" s="32">
        <f>'REPRO SEPTIEMBRE'!L332</f>
        <v>4695</v>
      </c>
      <c r="R417" s="47">
        <v>2</v>
      </c>
      <c r="S417" s="32">
        <f>'REPRO SEPTIEMBRE'!M332</f>
        <v>4851.5</v>
      </c>
      <c r="T417" s="47">
        <v>2</v>
      </c>
      <c r="U417" s="32">
        <f>'REPRO SEPTIEMBRE'!N332</f>
        <v>0</v>
      </c>
      <c r="V417" s="33">
        <v>0</v>
      </c>
      <c r="W417" s="32">
        <v>0</v>
      </c>
      <c r="X417" s="33">
        <v>0</v>
      </c>
      <c r="Y417" s="32">
        <v>0</v>
      </c>
      <c r="Z417" s="33">
        <v>0</v>
      </c>
      <c r="AA417" s="32">
        <v>0</v>
      </c>
      <c r="AB417" s="39">
        <v>0</v>
      </c>
      <c r="AC417" s="32">
        <v>0</v>
      </c>
      <c r="AD417" s="32">
        <v>0</v>
      </c>
      <c r="AE417" s="32">
        <v>0</v>
      </c>
      <c r="AF417" s="32">
        <f t="shared" si="51"/>
        <v>0</v>
      </c>
      <c r="AG417" s="32">
        <f t="shared" si="50"/>
        <v>0</v>
      </c>
      <c r="AH417" s="32">
        <v>0</v>
      </c>
      <c r="AI417" s="32">
        <v>0</v>
      </c>
      <c r="AJ417" s="32">
        <v>0</v>
      </c>
      <c r="AK417" s="34">
        <f t="shared" si="52"/>
        <v>33178</v>
      </c>
    </row>
    <row r="418" spans="2:37" s="6" customFormat="1" x14ac:dyDescent="0.25">
      <c r="B418" s="30">
        <v>399</v>
      </c>
      <c r="C418" s="432"/>
      <c r="D418" s="44" t="s">
        <v>31</v>
      </c>
      <c r="E418" s="45">
        <v>72.540000000000006</v>
      </c>
      <c r="F418" s="47">
        <v>1</v>
      </c>
      <c r="G418" s="32">
        <f>'REPRO SEPTIEMBRE'!G333</f>
        <v>2248.7400000000002</v>
      </c>
      <c r="H418" s="47">
        <v>1</v>
      </c>
      <c r="I418" s="32">
        <f>'REPRO SEPTIEMBRE'!H333</f>
        <v>2031.1200000000001</v>
      </c>
      <c r="J418" s="47">
        <v>1</v>
      </c>
      <c r="K418" s="32">
        <f>'REPRO SEPTIEMBRE'!I333</f>
        <v>2248.7400000000002</v>
      </c>
      <c r="L418" s="47">
        <v>1</v>
      </c>
      <c r="M418" s="38">
        <f>'REPRO SEPTIEMBRE'!J333</f>
        <v>2176.2000000000003</v>
      </c>
      <c r="N418" s="47">
        <v>1</v>
      </c>
      <c r="O418" s="32">
        <f>'REPRO SEPTIEMBRE'!K333</f>
        <v>2248.7400000000002</v>
      </c>
      <c r="P418" s="47">
        <v>1</v>
      </c>
      <c r="Q418" s="32">
        <f>'REPRO SEPTIEMBRE'!L333</f>
        <v>2176.2000000000003</v>
      </c>
      <c r="R418" s="47">
        <v>1</v>
      </c>
      <c r="S418" s="32">
        <f>'REPRO SEPTIEMBRE'!M333</f>
        <v>2248.7400000000002</v>
      </c>
      <c r="T418" s="47">
        <v>1</v>
      </c>
      <c r="U418" s="32">
        <f>'REPRO SEPTIEMBRE'!N333</f>
        <v>0</v>
      </c>
      <c r="V418" s="33">
        <v>0</v>
      </c>
      <c r="W418" s="32">
        <v>0</v>
      </c>
      <c r="X418" s="33">
        <v>0</v>
      </c>
      <c r="Y418" s="32">
        <v>0</v>
      </c>
      <c r="Z418" s="33">
        <v>0</v>
      </c>
      <c r="AA418" s="32">
        <v>0</v>
      </c>
      <c r="AB418" s="39">
        <v>0</v>
      </c>
      <c r="AC418" s="32">
        <v>0</v>
      </c>
      <c r="AD418" s="32">
        <v>0</v>
      </c>
      <c r="AE418" s="32">
        <v>0</v>
      </c>
      <c r="AF418" s="32">
        <f t="shared" si="51"/>
        <v>0</v>
      </c>
      <c r="AG418" s="32">
        <f t="shared" si="50"/>
        <v>0</v>
      </c>
      <c r="AH418" s="32">
        <v>0</v>
      </c>
      <c r="AI418" s="32">
        <v>0</v>
      </c>
      <c r="AJ418" s="32">
        <v>0</v>
      </c>
      <c r="AK418" s="34">
        <f t="shared" si="52"/>
        <v>15378.480000000001</v>
      </c>
    </row>
    <row r="419" spans="2:37" s="6" customFormat="1" x14ac:dyDescent="0.25">
      <c r="B419" s="36">
        <v>400</v>
      </c>
      <c r="C419" s="432"/>
      <c r="D419" s="44" t="s">
        <v>69</v>
      </c>
      <c r="E419" s="45">
        <v>71.400000000000006</v>
      </c>
      <c r="F419" s="47">
        <v>4</v>
      </c>
      <c r="G419" s="32">
        <f>'REPRO SEPTIEMBRE'!G334</f>
        <v>8853.6</v>
      </c>
      <c r="H419" s="47">
        <v>4</v>
      </c>
      <c r="I419" s="32">
        <f>'REPRO SEPTIEMBRE'!H334</f>
        <v>7996.8000000000011</v>
      </c>
      <c r="J419" s="47">
        <v>4</v>
      </c>
      <c r="K419" s="32">
        <f>'REPRO SEPTIEMBRE'!I334</f>
        <v>8853.6</v>
      </c>
      <c r="L419" s="47">
        <v>4</v>
      </c>
      <c r="M419" s="38">
        <f>'REPRO SEPTIEMBRE'!J334</f>
        <v>8568</v>
      </c>
      <c r="N419" s="47">
        <v>4</v>
      </c>
      <c r="O419" s="32">
        <f>'REPRO SEPTIEMBRE'!K334</f>
        <v>8853.6</v>
      </c>
      <c r="P419" s="47">
        <v>4</v>
      </c>
      <c r="Q419" s="32">
        <f>'REPRO SEPTIEMBRE'!L334</f>
        <v>8568</v>
      </c>
      <c r="R419" s="47">
        <v>4</v>
      </c>
      <c r="S419" s="32">
        <f>'REPRO SEPTIEMBRE'!M334</f>
        <v>8853.6</v>
      </c>
      <c r="T419" s="47">
        <v>4</v>
      </c>
      <c r="U419" s="32">
        <f>'REPRO SEPTIEMBRE'!N334</f>
        <v>0</v>
      </c>
      <c r="V419" s="33">
        <v>0</v>
      </c>
      <c r="W419" s="32">
        <v>0</v>
      </c>
      <c r="X419" s="33">
        <v>0</v>
      </c>
      <c r="Y419" s="32">
        <v>0</v>
      </c>
      <c r="Z419" s="33">
        <v>0</v>
      </c>
      <c r="AA419" s="32">
        <v>0</v>
      </c>
      <c r="AB419" s="39">
        <v>0</v>
      </c>
      <c r="AC419" s="32">
        <v>0</v>
      </c>
      <c r="AD419" s="32">
        <v>0</v>
      </c>
      <c r="AE419" s="32">
        <v>0</v>
      </c>
      <c r="AF419" s="32">
        <f t="shared" si="51"/>
        <v>0</v>
      </c>
      <c r="AG419" s="32">
        <f t="shared" si="50"/>
        <v>0</v>
      </c>
      <c r="AH419" s="32">
        <v>0</v>
      </c>
      <c r="AI419" s="32">
        <v>0</v>
      </c>
      <c r="AJ419" s="32">
        <v>0</v>
      </c>
      <c r="AK419" s="34">
        <f t="shared" si="52"/>
        <v>60547.199999999997</v>
      </c>
    </row>
    <row r="420" spans="2:37" s="6" customFormat="1" x14ac:dyDescent="0.25">
      <c r="B420" s="36">
        <v>401</v>
      </c>
      <c r="C420" s="432"/>
      <c r="D420" s="44" t="s">
        <v>37</v>
      </c>
      <c r="E420" s="45">
        <v>80.86</v>
      </c>
      <c r="F420" s="47">
        <v>5</v>
      </c>
      <c r="G420" s="32">
        <f>'REPRO SEPTIEMBRE'!G335</f>
        <v>0</v>
      </c>
      <c r="H420" s="47">
        <v>5</v>
      </c>
      <c r="I420" s="32">
        <f>'REPRO SEPTIEMBRE'!H335</f>
        <v>17384.900000000001</v>
      </c>
      <c r="J420" s="47">
        <v>5</v>
      </c>
      <c r="K420" s="32">
        <f>'REPRO SEPTIEMBRE'!I335</f>
        <v>12533.300000000001</v>
      </c>
      <c r="L420" s="47">
        <v>5</v>
      </c>
      <c r="M420" s="38">
        <f>'REPRO SEPTIEMBRE'!J335</f>
        <v>0</v>
      </c>
      <c r="N420" s="47">
        <v>5</v>
      </c>
      <c r="O420" s="32">
        <f>'REPRO SEPTIEMBRE'!K335</f>
        <v>0</v>
      </c>
      <c r="P420" s="47">
        <v>5</v>
      </c>
      <c r="Q420" s="32">
        <f>'REPRO SEPTIEMBRE'!L335</f>
        <v>0</v>
      </c>
      <c r="R420" s="47">
        <v>5</v>
      </c>
      <c r="S420" s="32">
        <f>'REPRO SEPTIEMBRE'!M335</f>
        <v>0</v>
      </c>
      <c r="T420" s="47">
        <v>5</v>
      </c>
      <c r="U420" s="32">
        <f>'REPRO SEPTIEMBRE'!N335</f>
        <v>0</v>
      </c>
      <c r="V420" s="33">
        <v>0</v>
      </c>
      <c r="W420" s="32">
        <v>0</v>
      </c>
      <c r="X420" s="33">
        <v>0</v>
      </c>
      <c r="Y420" s="32">
        <v>0</v>
      </c>
      <c r="Z420" s="33">
        <v>0</v>
      </c>
      <c r="AA420" s="32">
        <v>0</v>
      </c>
      <c r="AB420" s="39">
        <v>0</v>
      </c>
      <c r="AC420" s="32">
        <v>0</v>
      </c>
      <c r="AD420" s="32">
        <v>0</v>
      </c>
      <c r="AE420" s="32">
        <v>0</v>
      </c>
      <c r="AF420" s="32">
        <f t="shared" si="51"/>
        <v>0</v>
      </c>
      <c r="AG420" s="32">
        <f t="shared" si="50"/>
        <v>0</v>
      </c>
      <c r="AH420" s="32">
        <v>0</v>
      </c>
      <c r="AI420" s="32">
        <v>0</v>
      </c>
      <c r="AJ420" s="32">
        <v>0</v>
      </c>
      <c r="AK420" s="34">
        <f t="shared" si="52"/>
        <v>29918.200000000004</v>
      </c>
    </row>
    <row r="421" spans="2:37" s="6" customFormat="1" x14ac:dyDescent="0.25">
      <c r="B421" s="30">
        <v>402</v>
      </c>
      <c r="C421" s="432"/>
      <c r="D421" s="44" t="s">
        <v>37</v>
      </c>
      <c r="E421" s="45">
        <v>80.86</v>
      </c>
      <c r="F421" s="47">
        <v>5</v>
      </c>
      <c r="G421" s="32">
        <f>'REPRO SEPTIEMBRE'!G336</f>
        <v>0</v>
      </c>
      <c r="H421" s="47">
        <v>5</v>
      </c>
      <c r="I421" s="32">
        <f>'REPRO SEPTIEMBRE'!H336</f>
        <v>0</v>
      </c>
      <c r="J421" s="47">
        <v>5</v>
      </c>
      <c r="K421" s="32">
        <f>'REPRO SEPTIEMBRE'!I336</f>
        <v>0</v>
      </c>
      <c r="L421" s="47">
        <v>5</v>
      </c>
      <c r="M421" s="38">
        <f>'REPRO SEPTIEMBRE'!J336</f>
        <v>12129</v>
      </c>
      <c r="N421" s="47">
        <v>5</v>
      </c>
      <c r="O421" s="32">
        <f>'REPRO SEPTIEMBRE'!K336</f>
        <v>12533.300000000001</v>
      </c>
      <c r="P421" s="47">
        <v>5</v>
      </c>
      <c r="Q421" s="32">
        <f>'REPRO SEPTIEMBRE'!L336</f>
        <v>12129</v>
      </c>
      <c r="R421" s="47">
        <v>5</v>
      </c>
      <c r="S421" s="32">
        <f>'REPRO SEPTIEMBRE'!M336</f>
        <v>0</v>
      </c>
      <c r="T421" s="47">
        <v>5</v>
      </c>
      <c r="U421" s="32">
        <f>'REPRO SEPTIEMBRE'!N336</f>
        <v>0</v>
      </c>
      <c r="V421" s="33">
        <v>0</v>
      </c>
      <c r="W421" s="32">
        <v>0</v>
      </c>
      <c r="X421" s="33">
        <v>0</v>
      </c>
      <c r="Y421" s="32">
        <v>0</v>
      </c>
      <c r="Z421" s="33">
        <v>0</v>
      </c>
      <c r="AA421" s="32">
        <v>0</v>
      </c>
      <c r="AB421" s="39">
        <v>0</v>
      </c>
      <c r="AC421" s="32">
        <v>0</v>
      </c>
      <c r="AD421" s="32">
        <v>0</v>
      </c>
      <c r="AE421" s="32">
        <v>0</v>
      </c>
      <c r="AF421" s="32">
        <f t="shared" si="51"/>
        <v>0</v>
      </c>
      <c r="AG421" s="32">
        <f t="shared" si="50"/>
        <v>0</v>
      </c>
      <c r="AH421" s="32">
        <v>0</v>
      </c>
      <c r="AI421" s="32">
        <v>0</v>
      </c>
      <c r="AJ421" s="32">
        <v>0</v>
      </c>
      <c r="AK421" s="34">
        <f t="shared" si="52"/>
        <v>36791.300000000003</v>
      </c>
    </row>
    <row r="422" spans="2:37" s="6" customFormat="1" x14ac:dyDescent="0.25">
      <c r="B422" s="30">
        <v>403</v>
      </c>
      <c r="C422" s="432"/>
      <c r="D422" s="44" t="s">
        <v>37</v>
      </c>
      <c r="E422" s="45">
        <v>80.86</v>
      </c>
      <c r="F422" s="47">
        <v>4</v>
      </c>
      <c r="G422" s="32">
        <f>'REPRO SEPTIEMBRE'!G337</f>
        <v>0</v>
      </c>
      <c r="H422" s="47">
        <v>4</v>
      </c>
      <c r="I422" s="32">
        <f>'REPRO SEPTIEMBRE'!H337</f>
        <v>0</v>
      </c>
      <c r="J422" s="47">
        <v>4</v>
      </c>
      <c r="K422" s="32">
        <f>'REPRO SEPTIEMBRE'!I337</f>
        <v>0</v>
      </c>
      <c r="L422" s="47">
        <v>4</v>
      </c>
      <c r="M422" s="38">
        <f>'REPRO SEPTIEMBRE'!J337</f>
        <v>0</v>
      </c>
      <c r="N422" s="47">
        <v>4</v>
      </c>
      <c r="O422" s="32">
        <f>'REPRO SEPTIEMBRE'!K337</f>
        <v>0</v>
      </c>
      <c r="P422" s="47">
        <v>4</v>
      </c>
      <c r="Q422" s="32">
        <f>'REPRO SEPTIEMBRE'!L337</f>
        <v>0</v>
      </c>
      <c r="R422" s="47">
        <v>4</v>
      </c>
      <c r="S422" s="32">
        <f>'REPRO SEPTIEMBRE'!M337</f>
        <v>10026.64</v>
      </c>
      <c r="T422" s="47">
        <v>4</v>
      </c>
      <c r="U422" s="32">
        <f>'REPRO SEPTIEMBRE'!N337</f>
        <v>10026.64</v>
      </c>
      <c r="V422" s="33">
        <v>0</v>
      </c>
      <c r="W422" s="32">
        <v>0</v>
      </c>
      <c r="X422" s="33">
        <v>0</v>
      </c>
      <c r="Y422" s="32">
        <v>0</v>
      </c>
      <c r="Z422" s="33">
        <v>0</v>
      </c>
      <c r="AA422" s="32">
        <v>0</v>
      </c>
      <c r="AB422" s="39">
        <v>0</v>
      </c>
      <c r="AC422" s="32">
        <v>0</v>
      </c>
      <c r="AD422" s="32">
        <v>0</v>
      </c>
      <c r="AE422" s="32">
        <v>0</v>
      </c>
      <c r="AF422" s="32">
        <f t="shared" si="51"/>
        <v>0</v>
      </c>
      <c r="AG422" s="32">
        <f t="shared" si="50"/>
        <v>0</v>
      </c>
      <c r="AH422" s="32">
        <v>0</v>
      </c>
      <c r="AI422" s="32">
        <v>0</v>
      </c>
      <c r="AJ422" s="32">
        <v>0</v>
      </c>
      <c r="AK422" s="34">
        <f t="shared" si="52"/>
        <v>20053.28</v>
      </c>
    </row>
    <row r="423" spans="2:37" s="6" customFormat="1" x14ac:dyDescent="0.25">
      <c r="B423" s="36">
        <v>404</v>
      </c>
      <c r="C423" s="432"/>
      <c r="D423" s="44" t="s">
        <v>37</v>
      </c>
      <c r="E423" s="45">
        <v>80.86</v>
      </c>
      <c r="F423" s="47">
        <v>1</v>
      </c>
      <c r="G423" s="32">
        <f>'REPRO SEPTIEMBRE'!G338</f>
        <v>0</v>
      </c>
      <c r="H423" s="47">
        <v>1</v>
      </c>
      <c r="I423" s="32">
        <f>'REPRO SEPTIEMBRE'!H338</f>
        <v>0</v>
      </c>
      <c r="J423" s="47">
        <v>1</v>
      </c>
      <c r="K423" s="32">
        <f>'REPRO SEPTIEMBRE'!I338</f>
        <v>0</v>
      </c>
      <c r="L423" s="47">
        <v>1</v>
      </c>
      <c r="M423" s="38">
        <f>'REPRO SEPTIEMBRE'!J338</f>
        <v>0</v>
      </c>
      <c r="N423" s="47">
        <v>1</v>
      </c>
      <c r="O423" s="32">
        <f>'REPRO SEPTIEMBRE'!K338</f>
        <v>0</v>
      </c>
      <c r="P423" s="47">
        <v>1</v>
      </c>
      <c r="Q423" s="32">
        <f>'REPRO SEPTIEMBRE'!L338</f>
        <v>0</v>
      </c>
      <c r="R423" s="47">
        <v>1</v>
      </c>
      <c r="S423" s="32">
        <f>'REPRO SEPTIEMBRE'!M338</f>
        <v>2506.66</v>
      </c>
      <c r="T423" s="47">
        <v>1</v>
      </c>
      <c r="U423" s="32">
        <f>'REPRO SEPTIEMBRE'!N338</f>
        <v>566.02</v>
      </c>
      <c r="V423" s="33">
        <v>0</v>
      </c>
      <c r="W423" s="32">
        <v>0</v>
      </c>
      <c r="X423" s="33">
        <v>0</v>
      </c>
      <c r="Y423" s="32">
        <v>0</v>
      </c>
      <c r="Z423" s="33">
        <v>0</v>
      </c>
      <c r="AA423" s="32">
        <v>0</v>
      </c>
      <c r="AB423" s="39">
        <v>0</v>
      </c>
      <c r="AC423" s="32">
        <v>0</v>
      </c>
      <c r="AD423" s="32">
        <v>0</v>
      </c>
      <c r="AE423" s="32">
        <v>0</v>
      </c>
      <c r="AF423" s="32">
        <f t="shared" si="51"/>
        <v>0</v>
      </c>
      <c r="AG423" s="32">
        <f t="shared" si="50"/>
        <v>0</v>
      </c>
      <c r="AH423" s="32">
        <v>0</v>
      </c>
      <c r="AI423" s="32">
        <v>0</v>
      </c>
      <c r="AJ423" s="32">
        <v>0</v>
      </c>
      <c r="AK423" s="34">
        <f t="shared" si="52"/>
        <v>3072.68</v>
      </c>
    </row>
    <row r="424" spans="2:37" s="6" customFormat="1" x14ac:dyDescent="0.25">
      <c r="B424" s="36">
        <v>405</v>
      </c>
      <c r="C424" s="432"/>
      <c r="D424" s="44" t="s">
        <v>37</v>
      </c>
      <c r="E424" s="45">
        <v>80.86</v>
      </c>
      <c r="F424" s="47">
        <v>1</v>
      </c>
      <c r="G424" s="32">
        <f>'REPRO SEPTIEMBRE'!G339</f>
        <v>2506.66</v>
      </c>
      <c r="H424" s="47">
        <v>1</v>
      </c>
      <c r="I424" s="32">
        <f>'REPRO SEPTIEMBRE'!H339</f>
        <v>2264.08</v>
      </c>
      <c r="J424" s="47">
        <v>1</v>
      </c>
      <c r="K424" s="32">
        <f>'REPRO SEPTIEMBRE'!I339</f>
        <v>2506.66</v>
      </c>
      <c r="L424" s="47">
        <v>1</v>
      </c>
      <c r="M424" s="38">
        <f>'REPRO SEPTIEMBRE'!J339</f>
        <v>2425.8000000000002</v>
      </c>
      <c r="N424" s="47">
        <v>1</v>
      </c>
      <c r="O424" s="32">
        <f>'REPRO SEPTIEMBRE'!K339</f>
        <v>2506.66</v>
      </c>
      <c r="P424" s="47">
        <v>1</v>
      </c>
      <c r="Q424" s="32">
        <f>'REPRO SEPTIEMBRE'!L339</f>
        <v>2425.8000000000002</v>
      </c>
      <c r="R424" s="47">
        <v>1</v>
      </c>
      <c r="S424" s="32">
        <f>'REPRO SEPTIEMBRE'!M339</f>
        <v>2506.66</v>
      </c>
      <c r="T424" s="47">
        <v>1</v>
      </c>
      <c r="U424" s="32">
        <f>'REPRO SEPTIEMBRE'!N339</f>
        <v>0</v>
      </c>
      <c r="V424" s="33">
        <v>0</v>
      </c>
      <c r="W424" s="32">
        <v>0</v>
      </c>
      <c r="X424" s="33">
        <v>0</v>
      </c>
      <c r="Y424" s="32">
        <v>0</v>
      </c>
      <c r="Z424" s="33">
        <v>0</v>
      </c>
      <c r="AA424" s="32">
        <v>0</v>
      </c>
      <c r="AB424" s="39">
        <v>0</v>
      </c>
      <c r="AC424" s="32">
        <v>0</v>
      </c>
      <c r="AD424" s="32">
        <v>0</v>
      </c>
      <c r="AE424" s="32">
        <v>0</v>
      </c>
      <c r="AF424" s="32">
        <f t="shared" si="51"/>
        <v>0</v>
      </c>
      <c r="AG424" s="32">
        <f t="shared" si="50"/>
        <v>0</v>
      </c>
      <c r="AH424" s="32">
        <v>0</v>
      </c>
      <c r="AI424" s="32">
        <v>0</v>
      </c>
      <c r="AJ424" s="32">
        <v>0</v>
      </c>
      <c r="AK424" s="34">
        <f t="shared" si="52"/>
        <v>17142.32</v>
      </c>
    </row>
    <row r="425" spans="2:37" s="6" customFormat="1" x14ac:dyDescent="0.25">
      <c r="B425" s="30">
        <v>406</v>
      </c>
      <c r="C425" s="432"/>
      <c r="D425" s="270" t="s">
        <v>35</v>
      </c>
      <c r="E425" s="271">
        <v>71.400000000000006</v>
      </c>
      <c r="F425" s="272">
        <v>1</v>
      </c>
      <c r="G425" s="32">
        <f>'REPRO SEPTIEMBRE'!G340</f>
        <v>0</v>
      </c>
      <c r="H425" s="272">
        <v>1</v>
      </c>
      <c r="I425" s="32">
        <f>'REPRO SEPTIEMBRE'!H340</f>
        <v>0</v>
      </c>
      <c r="J425" s="272">
        <v>1</v>
      </c>
      <c r="K425" s="32">
        <f>'REPRO SEPTIEMBRE'!I340</f>
        <v>0</v>
      </c>
      <c r="L425" s="272">
        <v>1</v>
      </c>
      <c r="M425" s="38">
        <f>'REPRO SEPTIEMBRE'!J340</f>
        <v>0</v>
      </c>
      <c r="N425" s="272">
        <v>1</v>
      </c>
      <c r="O425" s="32">
        <f>'REPRO SEPTIEMBRE'!K340</f>
        <v>0</v>
      </c>
      <c r="P425" s="272">
        <v>1</v>
      </c>
      <c r="Q425" s="32">
        <f>'REPRO SEPTIEMBRE'!L340</f>
        <v>0</v>
      </c>
      <c r="R425" s="272">
        <v>1</v>
      </c>
      <c r="S425" s="32">
        <f>'REPRO SEPTIEMBRE'!M340</f>
        <v>0</v>
      </c>
      <c r="T425" s="272">
        <v>1</v>
      </c>
      <c r="U425" s="32">
        <f>'REPRO SEPTIEMBRE'!N340</f>
        <v>0</v>
      </c>
      <c r="V425" s="33">
        <v>0</v>
      </c>
      <c r="W425" s="32">
        <v>0</v>
      </c>
      <c r="X425" s="33">
        <v>0</v>
      </c>
      <c r="Y425" s="32">
        <v>0</v>
      </c>
      <c r="Z425" s="33">
        <v>0</v>
      </c>
      <c r="AA425" s="32">
        <v>0</v>
      </c>
      <c r="AB425" s="39">
        <v>0</v>
      </c>
      <c r="AC425" s="32">
        <v>0</v>
      </c>
      <c r="AD425" s="32">
        <v>0</v>
      </c>
      <c r="AE425" s="32">
        <v>0</v>
      </c>
      <c r="AF425" s="32">
        <f t="shared" si="51"/>
        <v>0</v>
      </c>
      <c r="AG425" s="32">
        <f t="shared" si="50"/>
        <v>0</v>
      </c>
      <c r="AH425" s="32">
        <v>0</v>
      </c>
      <c r="AI425" s="32">
        <v>0</v>
      </c>
      <c r="AJ425" s="32">
        <v>0</v>
      </c>
      <c r="AK425" s="34">
        <f t="shared" si="52"/>
        <v>0</v>
      </c>
    </row>
    <row r="426" spans="2:37" s="6" customFormat="1" x14ac:dyDescent="0.25">
      <c r="B426" s="30">
        <v>407</v>
      </c>
      <c r="C426" s="432"/>
      <c r="D426" s="270" t="s">
        <v>35</v>
      </c>
      <c r="E426" s="271">
        <v>71.400000000000006</v>
      </c>
      <c r="F426" s="272">
        <v>8</v>
      </c>
      <c r="G426" s="32">
        <f>'REPRO SEPTIEMBRE'!G341</f>
        <v>0</v>
      </c>
      <c r="H426" s="272">
        <v>8</v>
      </c>
      <c r="I426" s="32">
        <f>'REPRO SEPTIEMBRE'!H341</f>
        <v>0</v>
      </c>
      <c r="J426" s="272">
        <v>8</v>
      </c>
      <c r="K426" s="32">
        <f>'REPRO SEPTIEMBRE'!I341</f>
        <v>0</v>
      </c>
      <c r="L426" s="272">
        <v>8</v>
      </c>
      <c r="M426" s="38">
        <f>'REPRO SEPTIEMBRE'!J341</f>
        <v>0</v>
      </c>
      <c r="N426" s="272">
        <v>8</v>
      </c>
      <c r="O426" s="32">
        <f>'REPRO SEPTIEMBRE'!K341</f>
        <v>0</v>
      </c>
      <c r="P426" s="272">
        <v>8</v>
      </c>
      <c r="Q426" s="32">
        <f>'REPRO SEPTIEMBRE'!L341</f>
        <v>0</v>
      </c>
      <c r="R426" s="272">
        <v>8</v>
      </c>
      <c r="S426" s="32">
        <f>'REPRO SEPTIEMBRE'!M341</f>
        <v>0</v>
      </c>
      <c r="T426" s="272">
        <v>8</v>
      </c>
      <c r="U426" s="32">
        <f>'REPRO SEPTIEMBRE'!N341</f>
        <v>17707.2</v>
      </c>
      <c r="V426" s="33">
        <v>0</v>
      </c>
      <c r="W426" s="32">
        <v>0</v>
      </c>
      <c r="X426" s="33">
        <v>0</v>
      </c>
      <c r="Y426" s="32">
        <v>0</v>
      </c>
      <c r="Z426" s="33">
        <v>0</v>
      </c>
      <c r="AA426" s="32">
        <v>0</v>
      </c>
      <c r="AB426" s="39">
        <v>0</v>
      </c>
      <c r="AC426" s="32">
        <v>0</v>
      </c>
      <c r="AD426" s="32">
        <v>0</v>
      </c>
      <c r="AE426" s="32">
        <v>0</v>
      </c>
      <c r="AF426" s="32">
        <f t="shared" si="51"/>
        <v>0</v>
      </c>
      <c r="AG426" s="32">
        <f t="shared" si="50"/>
        <v>0</v>
      </c>
      <c r="AH426" s="32">
        <v>0</v>
      </c>
      <c r="AI426" s="32">
        <v>0</v>
      </c>
      <c r="AJ426" s="32">
        <v>0</v>
      </c>
      <c r="AK426" s="34">
        <f t="shared" si="52"/>
        <v>17707.2</v>
      </c>
    </row>
    <row r="427" spans="2:37" s="6" customFormat="1" x14ac:dyDescent="0.25">
      <c r="B427" s="36">
        <v>408</v>
      </c>
      <c r="C427" s="432"/>
      <c r="D427" s="44" t="s">
        <v>67</v>
      </c>
      <c r="E427" s="45">
        <v>73.59</v>
      </c>
      <c r="F427" s="47">
        <v>1</v>
      </c>
      <c r="G427" s="32">
        <f>'REPRO SEPTIEMBRE'!G342</f>
        <v>0</v>
      </c>
      <c r="H427" s="47">
        <v>1</v>
      </c>
      <c r="I427" s="32">
        <f>'REPRO SEPTIEMBRE'!H342</f>
        <v>0</v>
      </c>
      <c r="J427" s="47">
        <v>1</v>
      </c>
      <c r="K427" s="32">
        <f>'REPRO SEPTIEMBRE'!I342</f>
        <v>0</v>
      </c>
      <c r="L427" s="47">
        <v>1</v>
      </c>
      <c r="M427" s="38">
        <f>'REPRO SEPTIEMBRE'!J342</f>
        <v>0</v>
      </c>
      <c r="N427" s="47">
        <v>1</v>
      </c>
      <c r="O427" s="32">
        <f>'REPRO SEPTIEMBRE'!K342</f>
        <v>0</v>
      </c>
      <c r="P427" s="47">
        <v>1</v>
      </c>
      <c r="Q427" s="32">
        <f>'REPRO SEPTIEMBRE'!L342</f>
        <v>0</v>
      </c>
      <c r="R427" s="47">
        <v>1</v>
      </c>
      <c r="S427" s="32">
        <f>'REPRO SEPTIEMBRE'!M342</f>
        <v>0</v>
      </c>
      <c r="T427" s="47">
        <v>1</v>
      </c>
      <c r="U427" s="32">
        <f>'REPRO SEPTIEMBRE'!N342</f>
        <v>2281.29</v>
      </c>
      <c r="V427" s="33">
        <v>0</v>
      </c>
      <c r="W427" s="32">
        <v>0</v>
      </c>
      <c r="X427" s="33">
        <v>0</v>
      </c>
      <c r="Y427" s="32">
        <v>0</v>
      </c>
      <c r="Z427" s="33">
        <v>0</v>
      </c>
      <c r="AA427" s="32">
        <v>0</v>
      </c>
      <c r="AB427" s="39">
        <v>0</v>
      </c>
      <c r="AC427" s="32">
        <v>0</v>
      </c>
      <c r="AD427" s="32">
        <v>0</v>
      </c>
      <c r="AE427" s="32">
        <v>0</v>
      </c>
      <c r="AF427" s="32">
        <f t="shared" si="51"/>
        <v>0</v>
      </c>
      <c r="AG427" s="32">
        <f t="shared" si="50"/>
        <v>0</v>
      </c>
      <c r="AH427" s="32">
        <v>0</v>
      </c>
      <c r="AI427" s="32">
        <v>0</v>
      </c>
      <c r="AJ427" s="32">
        <v>0</v>
      </c>
      <c r="AK427" s="34">
        <f t="shared" si="52"/>
        <v>2281.29</v>
      </c>
    </row>
    <row r="428" spans="2:37" s="6" customFormat="1" x14ac:dyDescent="0.25">
      <c r="B428" s="36">
        <v>409</v>
      </c>
      <c r="C428" s="432"/>
      <c r="D428" s="44" t="s">
        <v>50</v>
      </c>
      <c r="E428" s="45">
        <v>74.63</v>
      </c>
      <c r="F428" s="47">
        <v>1</v>
      </c>
      <c r="G428" s="32">
        <f>'REPRO SEPTIEMBRE'!G343</f>
        <v>0</v>
      </c>
      <c r="H428" s="47">
        <v>1</v>
      </c>
      <c r="I428" s="32">
        <f>'REPRO SEPTIEMBRE'!H343</f>
        <v>0</v>
      </c>
      <c r="J428" s="47">
        <v>1</v>
      </c>
      <c r="K428" s="32">
        <f>'REPRO SEPTIEMBRE'!I343</f>
        <v>0</v>
      </c>
      <c r="L428" s="47">
        <v>1</v>
      </c>
      <c r="M428" s="38">
        <f>'REPRO SEPTIEMBRE'!J343</f>
        <v>0</v>
      </c>
      <c r="N428" s="47">
        <v>1</v>
      </c>
      <c r="O428" s="32">
        <f>'REPRO SEPTIEMBRE'!K343</f>
        <v>0</v>
      </c>
      <c r="P428" s="47">
        <v>1</v>
      </c>
      <c r="Q428" s="32">
        <f>'REPRO SEPTIEMBRE'!L343</f>
        <v>0</v>
      </c>
      <c r="R428" s="47">
        <v>1</v>
      </c>
      <c r="S428" s="32">
        <f>'REPRO SEPTIEMBRE'!M343</f>
        <v>0</v>
      </c>
      <c r="T428" s="47">
        <v>1</v>
      </c>
      <c r="U428" s="32">
        <f>'REPRO SEPTIEMBRE'!N343</f>
        <v>2313.5299999999997</v>
      </c>
      <c r="V428" s="33">
        <v>0</v>
      </c>
      <c r="W428" s="32">
        <v>0</v>
      </c>
      <c r="X428" s="33">
        <v>0</v>
      </c>
      <c r="Y428" s="32">
        <v>0</v>
      </c>
      <c r="Z428" s="33">
        <v>0</v>
      </c>
      <c r="AA428" s="32">
        <v>0</v>
      </c>
      <c r="AB428" s="39">
        <v>0</v>
      </c>
      <c r="AC428" s="32">
        <v>0</v>
      </c>
      <c r="AD428" s="32">
        <v>0</v>
      </c>
      <c r="AE428" s="32">
        <v>0</v>
      </c>
      <c r="AF428" s="32">
        <f t="shared" si="51"/>
        <v>0</v>
      </c>
      <c r="AG428" s="32">
        <f t="shared" si="50"/>
        <v>0</v>
      </c>
      <c r="AH428" s="32">
        <v>0</v>
      </c>
      <c r="AI428" s="32">
        <v>0</v>
      </c>
      <c r="AJ428" s="32">
        <v>0</v>
      </c>
      <c r="AK428" s="34">
        <f t="shared" si="52"/>
        <v>2313.5299999999997</v>
      </c>
    </row>
    <row r="429" spans="2:37" s="6" customFormat="1" x14ac:dyDescent="0.25">
      <c r="B429" s="30">
        <v>410</v>
      </c>
      <c r="C429" s="432"/>
      <c r="D429" s="44" t="s">
        <v>38</v>
      </c>
      <c r="E429" s="45">
        <v>71.400000000000006</v>
      </c>
      <c r="F429" s="47">
        <v>7</v>
      </c>
      <c r="G429" s="32">
        <f>'REPRO SEPTIEMBRE'!G344</f>
        <v>0</v>
      </c>
      <c r="H429" s="47">
        <v>7</v>
      </c>
      <c r="I429" s="32">
        <f>'REPRO SEPTIEMBRE'!H344</f>
        <v>0</v>
      </c>
      <c r="J429" s="47">
        <v>7</v>
      </c>
      <c r="K429" s="32">
        <f>'REPRO SEPTIEMBRE'!I344</f>
        <v>0</v>
      </c>
      <c r="L429" s="47">
        <v>7</v>
      </c>
      <c r="M429" s="38">
        <f>'REPRO SEPTIEMBRE'!J344</f>
        <v>0</v>
      </c>
      <c r="N429" s="47">
        <v>7</v>
      </c>
      <c r="O429" s="32">
        <f>'REPRO SEPTIEMBRE'!K344</f>
        <v>0</v>
      </c>
      <c r="P429" s="47">
        <v>7</v>
      </c>
      <c r="Q429" s="32">
        <f>'REPRO SEPTIEMBRE'!L344</f>
        <v>0</v>
      </c>
      <c r="R429" s="47">
        <v>7</v>
      </c>
      <c r="S429" s="32">
        <f>'REPRO SEPTIEMBRE'!M344</f>
        <v>0</v>
      </c>
      <c r="T429" s="47">
        <v>7</v>
      </c>
      <c r="U429" s="32">
        <f>'REPRO SEPTIEMBRE'!N344</f>
        <v>15493.800000000003</v>
      </c>
      <c r="V429" s="33">
        <v>0</v>
      </c>
      <c r="W429" s="32">
        <v>0</v>
      </c>
      <c r="X429" s="33">
        <v>0</v>
      </c>
      <c r="Y429" s="32">
        <v>0</v>
      </c>
      <c r="Z429" s="33">
        <v>0</v>
      </c>
      <c r="AA429" s="32">
        <v>0</v>
      </c>
      <c r="AB429" s="39">
        <v>0</v>
      </c>
      <c r="AC429" s="32">
        <v>0</v>
      </c>
      <c r="AD429" s="32">
        <v>0</v>
      </c>
      <c r="AE429" s="32">
        <v>0</v>
      </c>
      <c r="AF429" s="32">
        <f t="shared" si="51"/>
        <v>0</v>
      </c>
      <c r="AG429" s="32">
        <f t="shared" si="50"/>
        <v>0</v>
      </c>
      <c r="AH429" s="32">
        <v>0</v>
      </c>
      <c r="AI429" s="32">
        <v>0</v>
      </c>
      <c r="AJ429" s="32">
        <v>0</v>
      </c>
      <c r="AK429" s="34">
        <f t="shared" si="52"/>
        <v>15493.800000000003</v>
      </c>
    </row>
    <row r="430" spans="2:37" s="6" customFormat="1" x14ac:dyDescent="0.25">
      <c r="B430" s="30">
        <v>411</v>
      </c>
      <c r="C430" s="432"/>
      <c r="D430" s="44" t="s">
        <v>68</v>
      </c>
      <c r="E430" s="45">
        <v>72.540000000000006</v>
      </c>
      <c r="F430" s="47">
        <v>2</v>
      </c>
      <c r="G430" s="32">
        <f>'REPRO SEPTIEMBRE'!G345</f>
        <v>0</v>
      </c>
      <c r="H430" s="47">
        <v>2</v>
      </c>
      <c r="I430" s="32">
        <f>'REPRO SEPTIEMBRE'!H345</f>
        <v>0</v>
      </c>
      <c r="J430" s="47">
        <v>2</v>
      </c>
      <c r="K430" s="32">
        <f>'REPRO SEPTIEMBRE'!I345</f>
        <v>0</v>
      </c>
      <c r="L430" s="47">
        <v>2</v>
      </c>
      <c r="M430" s="38">
        <f>'REPRO SEPTIEMBRE'!J345</f>
        <v>0</v>
      </c>
      <c r="N430" s="47">
        <v>2</v>
      </c>
      <c r="O430" s="32">
        <f>'REPRO SEPTIEMBRE'!K345</f>
        <v>0</v>
      </c>
      <c r="P430" s="47">
        <v>2</v>
      </c>
      <c r="Q430" s="32">
        <f>'REPRO SEPTIEMBRE'!L345</f>
        <v>0</v>
      </c>
      <c r="R430" s="47">
        <v>2</v>
      </c>
      <c r="S430" s="32">
        <f>'REPRO SEPTIEMBRE'!M345</f>
        <v>0</v>
      </c>
      <c r="T430" s="47">
        <v>2</v>
      </c>
      <c r="U430" s="32">
        <f>'REPRO SEPTIEMBRE'!N345</f>
        <v>4497.4800000000005</v>
      </c>
      <c r="V430" s="33">
        <v>0</v>
      </c>
      <c r="W430" s="32">
        <v>0</v>
      </c>
      <c r="X430" s="33">
        <v>0</v>
      </c>
      <c r="Y430" s="32">
        <v>0</v>
      </c>
      <c r="Z430" s="33">
        <v>0</v>
      </c>
      <c r="AA430" s="32">
        <v>0</v>
      </c>
      <c r="AB430" s="39">
        <v>0</v>
      </c>
      <c r="AC430" s="32">
        <v>0</v>
      </c>
      <c r="AD430" s="32">
        <v>0</v>
      </c>
      <c r="AE430" s="32">
        <v>0</v>
      </c>
      <c r="AF430" s="32">
        <f t="shared" si="51"/>
        <v>0</v>
      </c>
      <c r="AG430" s="32">
        <f t="shared" si="50"/>
        <v>0</v>
      </c>
      <c r="AH430" s="32">
        <v>0</v>
      </c>
      <c r="AI430" s="32">
        <v>0</v>
      </c>
      <c r="AJ430" s="32">
        <v>0</v>
      </c>
      <c r="AK430" s="34">
        <f t="shared" si="52"/>
        <v>4497.4800000000005</v>
      </c>
    </row>
    <row r="431" spans="2:37" s="6" customFormat="1" x14ac:dyDescent="0.25">
      <c r="B431" s="36">
        <v>412</v>
      </c>
      <c r="C431" s="432"/>
      <c r="D431" s="44" t="s">
        <v>39</v>
      </c>
      <c r="E431" s="45">
        <v>78.25</v>
      </c>
      <c r="F431" s="47">
        <v>2</v>
      </c>
      <c r="G431" s="32">
        <f>'REPRO SEPTIEMBRE'!G346</f>
        <v>0</v>
      </c>
      <c r="H431" s="47">
        <v>2</v>
      </c>
      <c r="I431" s="32">
        <f>'REPRO SEPTIEMBRE'!H346</f>
        <v>0</v>
      </c>
      <c r="J431" s="47">
        <v>2</v>
      </c>
      <c r="K431" s="32">
        <f>'REPRO SEPTIEMBRE'!I346</f>
        <v>0</v>
      </c>
      <c r="L431" s="47">
        <v>2</v>
      </c>
      <c r="M431" s="38">
        <f>'REPRO SEPTIEMBRE'!J346</f>
        <v>0</v>
      </c>
      <c r="N431" s="47">
        <v>2</v>
      </c>
      <c r="O431" s="32">
        <f>'REPRO SEPTIEMBRE'!K346</f>
        <v>0</v>
      </c>
      <c r="P431" s="47">
        <v>2</v>
      </c>
      <c r="Q431" s="32">
        <f>'REPRO SEPTIEMBRE'!L346</f>
        <v>0</v>
      </c>
      <c r="R431" s="47">
        <v>2</v>
      </c>
      <c r="S431" s="32">
        <f>'REPRO SEPTIEMBRE'!M346</f>
        <v>0</v>
      </c>
      <c r="T431" s="47">
        <v>2</v>
      </c>
      <c r="U431" s="32">
        <f>'REPRO SEPTIEMBRE'!N346</f>
        <v>4851.5</v>
      </c>
      <c r="V431" s="33">
        <v>0</v>
      </c>
      <c r="W431" s="32">
        <v>0</v>
      </c>
      <c r="X431" s="33">
        <v>0</v>
      </c>
      <c r="Y431" s="32">
        <v>0</v>
      </c>
      <c r="Z431" s="33">
        <v>0</v>
      </c>
      <c r="AA431" s="32">
        <v>0</v>
      </c>
      <c r="AB431" s="39">
        <v>0</v>
      </c>
      <c r="AC431" s="32">
        <v>0</v>
      </c>
      <c r="AD431" s="32">
        <v>0</v>
      </c>
      <c r="AE431" s="32">
        <v>0</v>
      </c>
      <c r="AF431" s="32">
        <f t="shared" si="51"/>
        <v>0</v>
      </c>
      <c r="AG431" s="32">
        <f t="shared" si="50"/>
        <v>0</v>
      </c>
      <c r="AH431" s="32">
        <v>0</v>
      </c>
      <c r="AI431" s="32">
        <v>0</v>
      </c>
      <c r="AJ431" s="32">
        <v>0</v>
      </c>
      <c r="AK431" s="34">
        <f t="shared" si="52"/>
        <v>4851.5</v>
      </c>
    </row>
    <row r="432" spans="2:37" s="6" customFormat="1" x14ac:dyDescent="0.25">
      <c r="B432" s="36">
        <v>413</v>
      </c>
      <c r="C432" s="432"/>
      <c r="D432" s="44" t="s">
        <v>31</v>
      </c>
      <c r="E432" s="45">
        <v>72.540000000000006</v>
      </c>
      <c r="F432" s="47">
        <v>1</v>
      </c>
      <c r="G432" s="32">
        <f>'REPRO SEPTIEMBRE'!G347</f>
        <v>0</v>
      </c>
      <c r="H432" s="47">
        <v>1</v>
      </c>
      <c r="I432" s="32">
        <f>'REPRO SEPTIEMBRE'!H347</f>
        <v>0</v>
      </c>
      <c r="J432" s="47">
        <v>1</v>
      </c>
      <c r="K432" s="32">
        <f>'REPRO SEPTIEMBRE'!I347</f>
        <v>0</v>
      </c>
      <c r="L432" s="47">
        <v>1</v>
      </c>
      <c r="M432" s="38">
        <f>'REPRO SEPTIEMBRE'!J347</f>
        <v>0</v>
      </c>
      <c r="N432" s="47">
        <v>1</v>
      </c>
      <c r="O432" s="32">
        <f>'REPRO SEPTIEMBRE'!K347</f>
        <v>0</v>
      </c>
      <c r="P432" s="47">
        <v>1</v>
      </c>
      <c r="Q432" s="32">
        <f>'REPRO SEPTIEMBRE'!L347</f>
        <v>0</v>
      </c>
      <c r="R432" s="47">
        <v>1</v>
      </c>
      <c r="S432" s="32">
        <f>'REPRO SEPTIEMBRE'!M347</f>
        <v>0</v>
      </c>
      <c r="T432" s="47">
        <v>1</v>
      </c>
      <c r="U432" s="32">
        <f>'REPRO SEPTIEMBRE'!N347</f>
        <v>2248.7400000000002</v>
      </c>
      <c r="V432" s="33">
        <v>0</v>
      </c>
      <c r="W432" s="32">
        <v>0</v>
      </c>
      <c r="X432" s="33">
        <v>0</v>
      </c>
      <c r="Y432" s="32">
        <v>0</v>
      </c>
      <c r="Z432" s="33">
        <v>0</v>
      </c>
      <c r="AA432" s="32">
        <v>0</v>
      </c>
      <c r="AB432" s="39">
        <v>0</v>
      </c>
      <c r="AC432" s="32">
        <v>0</v>
      </c>
      <c r="AD432" s="32">
        <v>0</v>
      </c>
      <c r="AE432" s="32">
        <v>0</v>
      </c>
      <c r="AF432" s="32">
        <f t="shared" si="51"/>
        <v>0</v>
      </c>
      <c r="AG432" s="32">
        <f t="shared" si="50"/>
        <v>0</v>
      </c>
      <c r="AH432" s="32">
        <v>0</v>
      </c>
      <c r="AI432" s="32">
        <v>0</v>
      </c>
      <c r="AJ432" s="32">
        <v>0</v>
      </c>
      <c r="AK432" s="34">
        <f t="shared" si="52"/>
        <v>2248.7400000000002</v>
      </c>
    </row>
    <row r="433" spans="2:39" s="6" customFormat="1" x14ac:dyDescent="0.25">
      <c r="B433" s="36">
        <v>414</v>
      </c>
      <c r="C433" s="432"/>
      <c r="D433" s="44" t="s">
        <v>69</v>
      </c>
      <c r="E433" s="45">
        <v>71.400000000000006</v>
      </c>
      <c r="F433" s="47">
        <v>4</v>
      </c>
      <c r="G433" s="32">
        <f>'REPRO SEPTIEMBRE'!G348</f>
        <v>0</v>
      </c>
      <c r="H433" s="47">
        <v>4</v>
      </c>
      <c r="I433" s="32">
        <f>'REPRO SEPTIEMBRE'!H348</f>
        <v>0</v>
      </c>
      <c r="J433" s="47">
        <v>4</v>
      </c>
      <c r="K433" s="32">
        <f>'REPRO SEPTIEMBRE'!I348</f>
        <v>0</v>
      </c>
      <c r="L433" s="47">
        <v>4</v>
      </c>
      <c r="M433" s="38">
        <f>'REPRO SEPTIEMBRE'!J348</f>
        <v>0</v>
      </c>
      <c r="N433" s="47">
        <v>4</v>
      </c>
      <c r="O433" s="32">
        <f>'REPRO SEPTIEMBRE'!K348</f>
        <v>0</v>
      </c>
      <c r="P433" s="47">
        <v>4</v>
      </c>
      <c r="Q433" s="32">
        <f>'REPRO SEPTIEMBRE'!L348</f>
        <v>0</v>
      </c>
      <c r="R433" s="47">
        <v>4</v>
      </c>
      <c r="S433" s="32">
        <f>'REPRO SEPTIEMBRE'!M348</f>
        <v>0</v>
      </c>
      <c r="T433" s="47">
        <v>4</v>
      </c>
      <c r="U433" s="32">
        <f>'REPRO SEPTIEMBRE'!N348</f>
        <v>8853.6</v>
      </c>
      <c r="V433" s="33">
        <v>0</v>
      </c>
      <c r="W433" s="32">
        <v>0</v>
      </c>
      <c r="X433" s="33">
        <v>0</v>
      </c>
      <c r="Y433" s="32">
        <v>0</v>
      </c>
      <c r="Z433" s="33">
        <v>0</v>
      </c>
      <c r="AA433" s="32">
        <v>0</v>
      </c>
      <c r="AB433" s="39">
        <v>0</v>
      </c>
      <c r="AC433" s="32">
        <v>0</v>
      </c>
      <c r="AD433" s="32">
        <v>0</v>
      </c>
      <c r="AE433" s="32">
        <v>0</v>
      </c>
      <c r="AF433" s="32">
        <f t="shared" si="51"/>
        <v>0</v>
      </c>
      <c r="AG433" s="32">
        <f t="shared" si="50"/>
        <v>0</v>
      </c>
      <c r="AH433" s="32">
        <v>0</v>
      </c>
      <c r="AI433" s="32">
        <v>0</v>
      </c>
      <c r="AJ433" s="32">
        <v>0</v>
      </c>
      <c r="AK433" s="34">
        <f t="shared" si="52"/>
        <v>8853.6</v>
      </c>
    </row>
    <row r="434" spans="2:39" s="6" customFormat="1" x14ac:dyDescent="0.25">
      <c r="B434" s="30">
        <v>415</v>
      </c>
      <c r="C434" s="432"/>
      <c r="D434" s="44" t="s">
        <v>37</v>
      </c>
      <c r="E434" s="45">
        <v>80.86</v>
      </c>
      <c r="F434" s="47">
        <v>1</v>
      </c>
      <c r="G434" s="32">
        <f>'REPRO SEPTIEMBRE'!G349</f>
        <v>0</v>
      </c>
      <c r="H434" s="47">
        <v>1</v>
      </c>
      <c r="I434" s="32">
        <f>'REPRO SEPTIEMBRE'!H349</f>
        <v>0</v>
      </c>
      <c r="J434" s="47">
        <v>1</v>
      </c>
      <c r="K434" s="32">
        <f>'REPRO SEPTIEMBRE'!I349</f>
        <v>0</v>
      </c>
      <c r="L434" s="47">
        <v>1</v>
      </c>
      <c r="M434" s="38">
        <f>'REPRO SEPTIEMBRE'!J349</f>
        <v>0</v>
      </c>
      <c r="N434" s="47">
        <v>1</v>
      </c>
      <c r="O434" s="32">
        <f>'REPRO SEPTIEMBRE'!K349</f>
        <v>0</v>
      </c>
      <c r="P434" s="47">
        <v>1</v>
      </c>
      <c r="Q434" s="32">
        <f>'REPRO SEPTIEMBRE'!L349</f>
        <v>0</v>
      </c>
      <c r="R434" s="47">
        <v>1</v>
      </c>
      <c r="S434" s="32">
        <f>'REPRO SEPTIEMBRE'!M349</f>
        <v>0</v>
      </c>
      <c r="T434" s="47">
        <v>1</v>
      </c>
      <c r="U434" s="32">
        <f>'REPRO SEPTIEMBRE'!N349</f>
        <v>2506.66</v>
      </c>
      <c r="V434" s="33">
        <v>0</v>
      </c>
      <c r="W434" s="32">
        <v>0</v>
      </c>
      <c r="X434" s="33">
        <v>0</v>
      </c>
      <c r="Y434" s="32">
        <v>0</v>
      </c>
      <c r="Z434" s="33">
        <v>0</v>
      </c>
      <c r="AA434" s="32">
        <v>0</v>
      </c>
      <c r="AB434" s="39">
        <v>0</v>
      </c>
      <c r="AC434" s="32">
        <v>0</v>
      </c>
      <c r="AD434" s="32">
        <v>0</v>
      </c>
      <c r="AE434" s="32">
        <v>0</v>
      </c>
      <c r="AF434" s="32">
        <f t="shared" si="51"/>
        <v>0</v>
      </c>
      <c r="AG434" s="32">
        <f t="shared" si="50"/>
        <v>0</v>
      </c>
      <c r="AH434" s="32">
        <v>0</v>
      </c>
      <c r="AI434" s="32">
        <v>0</v>
      </c>
      <c r="AJ434" s="32">
        <v>0</v>
      </c>
      <c r="AK434" s="34">
        <f t="shared" si="52"/>
        <v>2506.66</v>
      </c>
    </row>
    <row r="435" spans="2:39" s="6" customFormat="1" x14ac:dyDescent="0.25">
      <c r="B435" s="30">
        <v>416</v>
      </c>
      <c r="C435" s="432"/>
      <c r="D435" s="270" t="s">
        <v>37</v>
      </c>
      <c r="E435" s="271">
        <v>80.86</v>
      </c>
      <c r="F435" s="272">
        <v>0</v>
      </c>
      <c r="G435" s="32">
        <v>0</v>
      </c>
      <c r="H435" s="272">
        <v>0</v>
      </c>
      <c r="I435" s="32">
        <v>0</v>
      </c>
      <c r="J435" s="272">
        <v>0</v>
      </c>
      <c r="K435" s="32">
        <v>0</v>
      </c>
      <c r="L435" s="272">
        <v>0</v>
      </c>
      <c r="M435" s="32">
        <v>0</v>
      </c>
      <c r="N435" s="272">
        <v>0</v>
      </c>
      <c r="O435" s="32">
        <v>0</v>
      </c>
      <c r="P435" s="272">
        <v>0</v>
      </c>
      <c r="Q435" s="32">
        <v>0</v>
      </c>
      <c r="R435" s="272">
        <v>0</v>
      </c>
      <c r="S435" s="32">
        <v>0</v>
      </c>
      <c r="T435" s="272">
        <v>0</v>
      </c>
      <c r="U435" s="32">
        <v>0</v>
      </c>
      <c r="V435" s="33">
        <v>4</v>
      </c>
      <c r="W435" s="32">
        <v>9703.2000000000007</v>
      </c>
      <c r="X435" s="33">
        <v>0</v>
      </c>
      <c r="Y435" s="32">
        <v>0</v>
      </c>
      <c r="Z435" s="33">
        <v>0</v>
      </c>
      <c r="AA435" s="32">
        <v>0</v>
      </c>
      <c r="AB435" s="33">
        <v>0</v>
      </c>
      <c r="AC435" s="32">
        <v>0</v>
      </c>
      <c r="AD435" s="33">
        <v>0</v>
      </c>
      <c r="AE435" s="32">
        <v>0</v>
      </c>
      <c r="AF435" s="32">
        <f t="shared" si="51"/>
        <v>84480</v>
      </c>
      <c r="AG435" s="32">
        <f t="shared" si="50"/>
        <v>7040</v>
      </c>
      <c r="AH435" s="32">
        <v>0</v>
      </c>
      <c r="AI435" s="32">
        <v>0</v>
      </c>
      <c r="AJ435" s="32">
        <v>0</v>
      </c>
      <c r="AK435" s="34">
        <f t="shared" si="52"/>
        <v>16743.2</v>
      </c>
    </row>
    <row r="436" spans="2:39" s="6" customFormat="1" x14ac:dyDescent="0.25">
      <c r="B436" s="36">
        <v>417</v>
      </c>
      <c r="C436" s="432"/>
      <c r="D436" s="270" t="s">
        <v>35</v>
      </c>
      <c r="E436" s="271">
        <v>71.400000000000006</v>
      </c>
      <c r="F436" s="272">
        <v>0</v>
      </c>
      <c r="G436" s="32">
        <v>0</v>
      </c>
      <c r="H436" s="272">
        <v>0</v>
      </c>
      <c r="I436" s="32">
        <v>0</v>
      </c>
      <c r="J436" s="272">
        <v>0</v>
      </c>
      <c r="K436" s="32">
        <v>0</v>
      </c>
      <c r="L436" s="272">
        <v>0</v>
      </c>
      <c r="M436" s="32">
        <v>0</v>
      </c>
      <c r="N436" s="272">
        <v>0</v>
      </c>
      <c r="O436" s="32">
        <v>0</v>
      </c>
      <c r="P436" s="272">
        <v>0</v>
      </c>
      <c r="Q436" s="32">
        <v>0</v>
      </c>
      <c r="R436" s="272">
        <v>0</v>
      </c>
      <c r="S436" s="32">
        <v>0</v>
      </c>
      <c r="T436" s="272">
        <v>0</v>
      </c>
      <c r="U436" s="32">
        <v>0</v>
      </c>
      <c r="V436" s="33">
        <v>1</v>
      </c>
      <c r="W436" s="32">
        <v>5355</v>
      </c>
      <c r="X436" s="33">
        <v>0</v>
      </c>
      <c r="Y436" s="32">
        <v>0</v>
      </c>
      <c r="Z436" s="33">
        <v>0</v>
      </c>
      <c r="AA436" s="32">
        <v>0</v>
      </c>
      <c r="AB436" s="33">
        <v>0</v>
      </c>
      <c r="AC436" s="32">
        <v>0</v>
      </c>
      <c r="AD436" s="33">
        <v>0</v>
      </c>
      <c r="AE436" s="32">
        <v>0</v>
      </c>
      <c r="AF436" s="32">
        <f t="shared" si="51"/>
        <v>21120</v>
      </c>
      <c r="AG436" s="32">
        <f t="shared" si="50"/>
        <v>1760</v>
      </c>
      <c r="AH436" s="32">
        <v>0</v>
      </c>
      <c r="AI436" s="32">
        <v>0</v>
      </c>
      <c r="AJ436" s="32">
        <v>0</v>
      </c>
      <c r="AK436" s="34">
        <f t="shared" si="52"/>
        <v>7115</v>
      </c>
    </row>
    <row r="437" spans="2:39" s="6" customFormat="1" x14ac:dyDescent="0.25">
      <c r="B437" s="36">
        <v>418</v>
      </c>
      <c r="C437" s="432"/>
      <c r="D437" s="270" t="s">
        <v>35</v>
      </c>
      <c r="E437" s="271">
        <v>71.400000000000006</v>
      </c>
      <c r="F437" s="272">
        <v>0</v>
      </c>
      <c r="G437" s="32">
        <v>0</v>
      </c>
      <c r="H437" s="272">
        <v>0</v>
      </c>
      <c r="I437" s="32">
        <v>0</v>
      </c>
      <c r="J437" s="272">
        <v>0</v>
      </c>
      <c r="K437" s="32">
        <v>0</v>
      </c>
      <c r="L437" s="272">
        <v>0</v>
      </c>
      <c r="M437" s="32">
        <v>0</v>
      </c>
      <c r="N437" s="272">
        <v>0</v>
      </c>
      <c r="O437" s="32">
        <v>0</v>
      </c>
      <c r="P437" s="272">
        <v>0</v>
      </c>
      <c r="Q437" s="32">
        <v>0</v>
      </c>
      <c r="R437" s="272">
        <v>0</v>
      </c>
      <c r="S437" s="32">
        <v>0</v>
      </c>
      <c r="T437" s="272">
        <v>0</v>
      </c>
      <c r="U437" s="32">
        <v>0</v>
      </c>
      <c r="V437" s="33">
        <v>8</v>
      </c>
      <c r="W437" s="32">
        <v>17136</v>
      </c>
      <c r="X437" s="33">
        <v>0</v>
      </c>
      <c r="Y437" s="32">
        <v>0</v>
      </c>
      <c r="Z437" s="33">
        <v>0</v>
      </c>
      <c r="AA437" s="32">
        <v>0</v>
      </c>
      <c r="AB437" s="33">
        <v>0</v>
      </c>
      <c r="AC437" s="32">
        <v>0</v>
      </c>
      <c r="AD437" s="33">
        <v>0</v>
      </c>
      <c r="AE437" s="32">
        <v>0</v>
      </c>
      <c r="AF437" s="32">
        <f t="shared" si="51"/>
        <v>168960</v>
      </c>
      <c r="AG437" s="32">
        <f t="shared" si="50"/>
        <v>14080</v>
      </c>
      <c r="AH437" s="32">
        <v>0</v>
      </c>
      <c r="AI437" s="32">
        <v>0</v>
      </c>
      <c r="AJ437" s="32">
        <v>0</v>
      </c>
      <c r="AK437" s="34">
        <f t="shared" si="52"/>
        <v>31216</v>
      </c>
    </row>
    <row r="438" spans="2:39" s="6" customFormat="1" x14ac:dyDescent="0.25">
      <c r="B438" s="30">
        <v>419</v>
      </c>
      <c r="C438" s="432"/>
      <c r="D438" s="270" t="s">
        <v>67</v>
      </c>
      <c r="E438" s="271">
        <v>73.59</v>
      </c>
      <c r="F438" s="272">
        <v>0</v>
      </c>
      <c r="G438" s="32">
        <v>0</v>
      </c>
      <c r="H438" s="272">
        <v>0</v>
      </c>
      <c r="I438" s="32">
        <v>0</v>
      </c>
      <c r="J438" s="272">
        <v>0</v>
      </c>
      <c r="K438" s="32">
        <v>0</v>
      </c>
      <c r="L438" s="272">
        <v>0</v>
      </c>
      <c r="M438" s="32">
        <v>0</v>
      </c>
      <c r="N438" s="272">
        <v>0</v>
      </c>
      <c r="O438" s="32">
        <v>0</v>
      </c>
      <c r="P438" s="272">
        <v>0</v>
      </c>
      <c r="Q438" s="32">
        <v>0</v>
      </c>
      <c r="R438" s="272">
        <v>0</v>
      </c>
      <c r="S438" s="32">
        <v>0</v>
      </c>
      <c r="T438" s="272">
        <v>0</v>
      </c>
      <c r="U438" s="32">
        <v>0</v>
      </c>
      <c r="V438" s="33">
        <v>1</v>
      </c>
      <c r="W438" s="32">
        <v>2207.7000000000003</v>
      </c>
      <c r="X438" s="33">
        <v>0</v>
      </c>
      <c r="Y438" s="32">
        <v>0</v>
      </c>
      <c r="Z438" s="33">
        <v>0</v>
      </c>
      <c r="AA438" s="32">
        <v>0</v>
      </c>
      <c r="AB438" s="33">
        <v>0</v>
      </c>
      <c r="AC438" s="32">
        <v>0</v>
      </c>
      <c r="AD438" s="33">
        <v>0</v>
      </c>
      <c r="AE438" s="32">
        <v>0</v>
      </c>
      <c r="AF438" s="32">
        <f t="shared" si="51"/>
        <v>21120</v>
      </c>
      <c r="AG438" s="32">
        <f t="shared" ref="AG438:AG445" si="53">1760*V438</f>
        <v>1760</v>
      </c>
      <c r="AH438" s="32">
        <v>0</v>
      </c>
      <c r="AI438" s="32">
        <v>0</v>
      </c>
      <c r="AJ438" s="32">
        <v>0</v>
      </c>
      <c r="AK438" s="34">
        <f t="shared" si="52"/>
        <v>3967.7000000000003</v>
      </c>
    </row>
    <row r="439" spans="2:39" s="6" customFormat="1" x14ac:dyDescent="0.25">
      <c r="B439" s="30">
        <v>420</v>
      </c>
      <c r="C439" s="432"/>
      <c r="D439" s="270" t="s">
        <v>50</v>
      </c>
      <c r="E439" s="271">
        <v>74.63</v>
      </c>
      <c r="F439" s="272">
        <v>0</v>
      </c>
      <c r="G439" s="32">
        <v>0</v>
      </c>
      <c r="H439" s="272">
        <v>0</v>
      </c>
      <c r="I439" s="32">
        <v>0</v>
      </c>
      <c r="J439" s="272">
        <v>0</v>
      </c>
      <c r="K439" s="32">
        <v>0</v>
      </c>
      <c r="L439" s="272">
        <v>0</v>
      </c>
      <c r="M439" s="32">
        <v>0</v>
      </c>
      <c r="N439" s="272">
        <v>0</v>
      </c>
      <c r="O439" s="32">
        <v>0</v>
      </c>
      <c r="P439" s="272">
        <v>0</v>
      </c>
      <c r="Q439" s="32">
        <v>0</v>
      </c>
      <c r="R439" s="272">
        <v>0</v>
      </c>
      <c r="S439" s="32">
        <v>0</v>
      </c>
      <c r="T439" s="272">
        <v>0</v>
      </c>
      <c r="U439" s="32">
        <v>0</v>
      </c>
      <c r="V439" s="33">
        <v>1</v>
      </c>
      <c r="W439" s="32">
        <v>2238.8999999999996</v>
      </c>
      <c r="X439" s="33">
        <v>0</v>
      </c>
      <c r="Y439" s="32">
        <v>0</v>
      </c>
      <c r="Z439" s="33">
        <v>0</v>
      </c>
      <c r="AA439" s="32">
        <v>0</v>
      </c>
      <c r="AB439" s="33">
        <v>0</v>
      </c>
      <c r="AC439" s="32">
        <v>0</v>
      </c>
      <c r="AD439" s="33">
        <v>0</v>
      </c>
      <c r="AE439" s="32">
        <v>0</v>
      </c>
      <c r="AF439" s="32">
        <f t="shared" si="51"/>
        <v>21120</v>
      </c>
      <c r="AG439" s="32">
        <f t="shared" si="53"/>
        <v>1760</v>
      </c>
      <c r="AH439" s="32">
        <v>0</v>
      </c>
      <c r="AI439" s="32">
        <v>0</v>
      </c>
      <c r="AJ439" s="32">
        <v>0</v>
      </c>
      <c r="AK439" s="34">
        <f t="shared" si="52"/>
        <v>3998.8999999999996</v>
      </c>
    </row>
    <row r="440" spans="2:39" s="6" customFormat="1" x14ac:dyDescent="0.25">
      <c r="B440" s="36">
        <v>421</v>
      </c>
      <c r="C440" s="432"/>
      <c r="D440" s="270" t="s">
        <v>38</v>
      </c>
      <c r="E440" s="271">
        <v>71.400000000000006</v>
      </c>
      <c r="F440" s="272">
        <v>0</v>
      </c>
      <c r="G440" s="32">
        <v>0</v>
      </c>
      <c r="H440" s="272">
        <v>0</v>
      </c>
      <c r="I440" s="32">
        <v>0</v>
      </c>
      <c r="J440" s="272">
        <v>0</v>
      </c>
      <c r="K440" s="32">
        <v>0</v>
      </c>
      <c r="L440" s="272">
        <v>0</v>
      </c>
      <c r="M440" s="32">
        <v>0</v>
      </c>
      <c r="N440" s="272">
        <v>0</v>
      </c>
      <c r="O440" s="32">
        <v>0</v>
      </c>
      <c r="P440" s="272">
        <v>0</v>
      </c>
      <c r="Q440" s="32">
        <v>0</v>
      </c>
      <c r="R440" s="272">
        <v>0</v>
      </c>
      <c r="S440" s="32">
        <v>0</v>
      </c>
      <c r="T440" s="272">
        <v>0</v>
      </c>
      <c r="U440" s="32">
        <v>0</v>
      </c>
      <c r="V440" s="33">
        <v>7</v>
      </c>
      <c r="W440" s="32">
        <v>14994.000000000002</v>
      </c>
      <c r="X440" s="33">
        <v>0</v>
      </c>
      <c r="Y440" s="32">
        <v>0</v>
      </c>
      <c r="Z440" s="33">
        <v>0</v>
      </c>
      <c r="AA440" s="32">
        <v>0</v>
      </c>
      <c r="AB440" s="33">
        <v>0</v>
      </c>
      <c r="AC440" s="32">
        <v>0</v>
      </c>
      <c r="AD440" s="33">
        <v>0</v>
      </c>
      <c r="AE440" s="32">
        <v>0</v>
      </c>
      <c r="AF440" s="32">
        <f t="shared" si="51"/>
        <v>147840</v>
      </c>
      <c r="AG440" s="32">
        <f t="shared" si="53"/>
        <v>12320</v>
      </c>
      <c r="AH440" s="32">
        <v>0</v>
      </c>
      <c r="AI440" s="32">
        <v>0</v>
      </c>
      <c r="AJ440" s="32">
        <v>0</v>
      </c>
      <c r="AK440" s="34">
        <f t="shared" si="52"/>
        <v>27314</v>
      </c>
    </row>
    <row r="441" spans="2:39" s="6" customFormat="1" x14ac:dyDescent="0.25">
      <c r="B441" s="36">
        <v>422</v>
      </c>
      <c r="C441" s="432"/>
      <c r="D441" s="270" t="s">
        <v>68</v>
      </c>
      <c r="E441" s="271">
        <v>72.540000000000006</v>
      </c>
      <c r="F441" s="272">
        <v>0</v>
      </c>
      <c r="G441" s="32">
        <v>0</v>
      </c>
      <c r="H441" s="272">
        <v>0</v>
      </c>
      <c r="I441" s="32">
        <v>0</v>
      </c>
      <c r="J441" s="272">
        <v>0</v>
      </c>
      <c r="K441" s="32">
        <v>0</v>
      </c>
      <c r="L441" s="272">
        <v>0</v>
      </c>
      <c r="M441" s="32">
        <v>0</v>
      </c>
      <c r="N441" s="272">
        <v>0</v>
      </c>
      <c r="O441" s="32">
        <v>0</v>
      </c>
      <c r="P441" s="272">
        <v>0</v>
      </c>
      <c r="Q441" s="32">
        <v>0</v>
      </c>
      <c r="R441" s="272">
        <v>0</v>
      </c>
      <c r="S441" s="32">
        <v>0</v>
      </c>
      <c r="T441" s="272">
        <v>0</v>
      </c>
      <c r="U441" s="32">
        <v>0</v>
      </c>
      <c r="V441" s="33">
        <v>2</v>
      </c>
      <c r="W441" s="32">
        <v>4352.4000000000005</v>
      </c>
      <c r="X441" s="33">
        <v>0</v>
      </c>
      <c r="Y441" s="32">
        <v>0</v>
      </c>
      <c r="Z441" s="33">
        <v>0</v>
      </c>
      <c r="AA441" s="32">
        <v>0</v>
      </c>
      <c r="AB441" s="33">
        <v>0</v>
      </c>
      <c r="AC441" s="32">
        <v>0</v>
      </c>
      <c r="AD441" s="33">
        <v>0</v>
      </c>
      <c r="AE441" s="32">
        <v>0</v>
      </c>
      <c r="AF441" s="32">
        <f t="shared" si="51"/>
        <v>42240</v>
      </c>
      <c r="AG441" s="32">
        <f t="shared" si="53"/>
        <v>3520</v>
      </c>
      <c r="AH441" s="32">
        <v>0</v>
      </c>
      <c r="AI441" s="32">
        <v>0</v>
      </c>
      <c r="AJ441" s="32">
        <v>0</v>
      </c>
      <c r="AK441" s="34">
        <f t="shared" si="52"/>
        <v>7872.4000000000005</v>
      </c>
    </row>
    <row r="442" spans="2:39" s="6" customFormat="1" x14ac:dyDescent="0.25">
      <c r="B442" s="30">
        <v>423</v>
      </c>
      <c r="C442" s="432"/>
      <c r="D442" s="270" t="s">
        <v>39</v>
      </c>
      <c r="E442" s="271">
        <v>78.25</v>
      </c>
      <c r="F442" s="272">
        <v>0</v>
      </c>
      <c r="G442" s="32">
        <v>0</v>
      </c>
      <c r="H442" s="272">
        <v>0</v>
      </c>
      <c r="I442" s="32">
        <v>0</v>
      </c>
      <c r="J442" s="272">
        <v>0</v>
      </c>
      <c r="K442" s="32">
        <v>0</v>
      </c>
      <c r="L442" s="272">
        <v>0</v>
      </c>
      <c r="M442" s="32">
        <v>0</v>
      </c>
      <c r="N442" s="272">
        <v>0</v>
      </c>
      <c r="O442" s="32">
        <v>0</v>
      </c>
      <c r="P442" s="272">
        <v>0</v>
      </c>
      <c r="Q442" s="32">
        <v>0</v>
      </c>
      <c r="R442" s="272">
        <v>0</v>
      </c>
      <c r="S442" s="32">
        <v>0</v>
      </c>
      <c r="T442" s="272">
        <v>0</v>
      </c>
      <c r="U442" s="32">
        <v>0</v>
      </c>
      <c r="V442" s="33">
        <v>2</v>
      </c>
      <c r="W442" s="32">
        <v>4695</v>
      </c>
      <c r="X442" s="33">
        <v>0</v>
      </c>
      <c r="Y442" s="32">
        <v>0</v>
      </c>
      <c r="Z442" s="33">
        <v>0</v>
      </c>
      <c r="AA442" s="32">
        <v>0</v>
      </c>
      <c r="AB442" s="33">
        <v>0</v>
      </c>
      <c r="AC442" s="32">
        <v>0</v>
      </c>
      <c r="AD442" s="33">
        <v>0</v>
      </c>
      <c r="AE442" s="32">
        <v>0</v>
      </c>
      <c r="AF442" s="32">
        <f t="shared" si="51"/>
        <v>42240</v>
      </c>
      <c r="AG442" s="32">
        <f t="shared" si="53"/>
        <v>3520</v>
      </c>
      <c r="AH442" s="32">
        <v>0</v>
      </c>
      <c r="AI442" s="32">
        <v>0</v>
      </c>
      <c r="AJ442" s="32">
        <v>0</v>
      </c>
      <c r="AK442" s="34">
        <f t="shared" si="52"/>
        <v>8215</v>
      </c>
    </row>
    <row r="443" spans="2:39" s="6" customFormat="1" x14ac:dyDescent="0.25">
      <c r="B443" s="30">
        <v>424</v>
      </c>
      <c r="C443" s="432"/>
      <c r="D443" s="270" t="s">
        <v>31</v>
      </c>
      <c r="E443" s="271">
        <v>72.540000000000006</v>
      </c>
      <c r="F443" s="272">
        <v>0</v>
      </c>
      <c r="G443" s="32">
        <v>0</v>
      </c>
      <c r="H443" s="272">
        <v>0</v>
      </c>
      <c r="I443" s="32">
        <v>0</v>
      </c>
      <c r="J443" s="272">
        <v>0</v>
      </c>
      <c r="K443" s="32">
        <v>0</v>
      </c>
      <c r="L443" s="272">
        <v>0</v>
      </c>
      <c r="M443" s="32">
        <v>0</v>
      </c>
      <c r="N443" s="272">
        <v>0</v>
      </c>
      <c r="O443" s="32">
        <v>0</v>
      </c>
      <c r="P443" s="272">
        <v>0</v>
      </c>
      <c r="Q443" s="32">
        <v>0</v>
      </c>
      <c r="R443" s="272">
        <v>0</v>
      </c>
      <c r="S443" s="32">
        <v>0</v>
      </c>
      <c r="T443" s="272">
        <v>0</v>
      </c>
      <c r="U443" s="32">
        <v>0</v>
      </c>
      <c r="V443" s="33">
        <v>1</v>
      </c>
      <c r="W443" s="32">
        <v>2176.2000000000003</v>
      </c>
      <c r="X443" s="33">
        <v>0</v>
      </c>
      <c r="Y443" s="32">
        <v>0</v>
      </c>
      <c r="Z443" s="33">
        <v>0</v>
      </c>
      <c r="AA443" s="32">
        <v>0</v>
      </c>
      <c r="AB443" s="33">
        <v>0</v>
      </c>
      <c r="AC443" s="32">
        <v>0</v>
      </c>
      <c r="AD443" s="33">
        <v>0</v>
      </c>
      <c r="AE443" s="32">
        <v>0</v>
      </c>
      <c r="AF443" s="32">
        <f t="shared" si="51"/>
        <v>21120</v>
      </c>
      <c r="AG443" s="32">
        <f t="shared" si="53"/>
        <v>1760</v>
      </c>
      <c r="AH443" s="32">
        <v>0</v>
      </c>
      <c r="AI443" s="32">
        <v>0</v>
      </c>
      <c r="AJ443" s="32">
        <v>0</v>
      </c>
      <c r="AK443" s="34">
        <f t="shared" si="52"/>
        <v>3936.2000000000003</v>
      </c>
    </row>
    <row r="444" spans="2:39" s="6" customFormat="1" x14ac:dyDescent="0.25">
      <c r="B444" s="36">
        <v>425</v>
      </c>
      <c r="C444" s="432"/>
      <c r="D444" s="270" t="s">
        <v>69</v>
      </c>
      <c r="E444" s="271">
        <v>71.400000000000006</v>
      </c>
      <c r="F444" s="272">
        <v>0</v>
      </c>
      <c r="G444" s="32">
        <v>0</v>
      </c>
      <c r="H444" s="272">
        <v>0</v>
      </c>
      <c r="I444" s="32">
        <v>0</v>
      </c>
      <c r="J444" s="272">
        <v>0</v>
      </c>
      <c r="K444" s="32">
        <v>0</v>
      </c>
      <c r="L444" s="272">
        <v>0</v>
      </c>
      <c r="M444" s="32">
        <v>0</v>
      </c>
      <c r="N444" s="272">
        <v>0</v>
      </c>
      <c r="O444" s="32">
        <v>0</v>
      </c>
      <c r="P444" s="272">
        <v>0</v>
      </c>
      <c r="Q444" s="32">
        <v>0</v>
      </c>
      <c r="R444" s="272">
        <v>0</v>
      </c>
      <c r="S444" s="32">
        <v>0</v>
      </c>
      <c r="T444" s="272">
        <v>0</v>
      </c>
      <c r="U444" s="32">
        <v>0</v>
      </c>
      <c r="V444" s="33">
        <v>4</v>
      </c>
      <c r="W444" s="32">
        <v>8568</v>
      </c>
      <c r="X444" s="33">
        <v>0</v>
      </c>
      <c r="Y444" s="32">
        <v>0</v>
      </c>
      <c r="Z444" s="33">
        <v>0</v>
      </c>
      <c r="AA444" s="32">
        <v>0</v>
      </c>
      <c r="AB444" s="33">
        <v>0</v>
      </c>
      <c r="AC444" s="32">
        <v>0</v>
      </c>
      <c r="AD444" s="33">
        <v>0</v>
      </c>
      <c r="AE444" s="32">
        <v>0</v>
      </c>
      <c r="AF444" s="32">
        <f t="shared" si="51"/>
        <v>84480</v>
      </c>
      <c r="AG444" s="32">
        <f t="shared" si="53"/>
        <v>7040</v>
      </c>
      <c r="AH444" s="32">
        <v>0</v>
      </c>
      <c r="AI444" s="32">
        <v>0</v>
      </c>
      <c r="AJ444" s="32">
        <v>0</v>
      </c>
      <c r="AK444" s="34">
        <f t="shared" si="52"/>
        <v>15608</v>
      </c>
    </row>
    <row r="445" spans="2:39" s="6" customFormat="1" x14ac:dyDescent="0.25">
      <c r="B445" s="36">
        <v>426</v>
      </c>
      <c r="C445" s="433"/>
      <c r="D445" s="270" t="s">
        <v>37</v>
      </c>
      <c r="E445" s="271">
        <v>80.86</v>
      </c>
      <c r="F445" s="272">
        <v>0</v>
      </c>
      <c r="G445" s="32">
        <v>0</v>
      </c>
      <c r="H445" s="272">
        <v>0</v>
      </c>
      <c r="I445" s="32">
        <v>0</v>
      </c>
      <c r="J445" s="272">
        <v>0</v>
      </c>
      <c r="K445" s="32">
        <v>0</v>
      </c>
      <c r="L445" s="272">
        <v>0</v>
      </c>
      <c r="M445" s="32">
        <v>0</v>
      </c>
      <c r="N445" s="272">
        <v>0</v>
      </c>
      <c r="O445" s="32">
        <v>0</v>
      </c>
      <c r="P445" s="272">
        <v>0</v>
      </c>
      <c r="Q445" s="32">
        <v>0</v>
      </c>
      <c r="R445" s="272">
        <v>0</v>
      </c>
      <c r="S445" s="32">
        <v>0</v>
      </c>
      <c r="T445" s="272">
        <v>0</v>
      </c>
      <c r="U445" s="32">
        <v>0</v>
      </c>
      <c r="V445" s="33">
        <v>1</v>
      </c>
      <c r="W445" s="32">
        <v>2425.8000000000002</v>
      </c>
      <c r="X445" s="33">
        <v>0</v>
      </c>
      <c r="Y445" s="32">
        <v>0</v>
      </c>
      <c r="Z445" s="33">
        <v>0</v>
      </c>
      <c r="AA445" s="32">
        <v>0</v>
      </c>
      <c r="AB445" s="33">
        <v>0</v>
      </c>
      <c r="AC445" s="32">
        <v>0</v>
      </c>
      <c r="AD445" s="33">
        <v>0</v>
      </c>
      <c r="AE445" s="32">
        <v>0</v>
      </c>
      <c r="AF445" s="32">
        <f t="shared" si="51"/>
        <v>21120</v>
      </c>
      <c r="AG445" s="32">
        <f t="shared" si="53"/>
        <v>1760</v>
      </c>
      <c r="AH445" s="32">
        <v>0</v>
      </c>
      <c r="AI445" s="32">
        <v>0</v>
      </c>
      <c r="AJ445" s="32">
        <v>0</v>
      </c>
      <c r="AK445" s="34">
        <f t="shared" si="52"/>
        <v>4185.8</v>
      </c>
    </row>
    <row r="446" spans="2:39" s="6" customFormat="1" ht="15" customHeight="1" x14ac:dyDescent="0.25">
      <c r="B446" s="30">
        <v>427</v>
      </c>
      <c r="C446" s="431" t="s">
        <v>70</v>
      </c>
      <c r="D446" s="348" t="s">
        <v>44</v>
      </c>
      <c r="E446" s="271">
        <v>72.540000000000006</v>
      </c>
      <c r="F446" s="48">
        <v>30</v>
      </c>
      <c r="G446" s="32">
        <f>'REPRO SEPTIEMBRE'!G360</f>
        <v>67462.200000000012</v>
      </c>
      <c r="H446" s="48">
        <v>30</v>
      </c>
      <c r="I446" s="32">
        <f>'REPRO SEPTIEMBRE'!H360</f>
        <v>60933.600000000006</v>
      </c>
      <c r="J446" s="48">
        <v>30</v>
      </c>
      <c r="K446" s="32">
        <f>'REPRO SEPTIEMBRE'!I360</f>
        <v>67462.200000000012</v>
      </c>
      <c r="L446" s="48">
        <v>30</v>
      </c>
      <c r="M446" s="38">
        <f>'REPRO SEPTIEMBRE'!J360</f>
        <v>65286.000000000007</v>
      </c>
      <c r="N446" s="48">
        <v>30</v>
      </c>
      <c r="O446" s="32">
        <f>'REPRO SEPTIEMBRE'!K360</f>
        <v>67462.200000000012</v>
      </c>
      <c r="P446" s="48">
        <v>30</v>
      </c>
      <c r="Q446" s="32">
        <f>'REPRO SEPTIEMBRE'!L360</f>
        <v>65286.000000000007</v>
      </c>
      <c r="R446" s="48">
        <v>30</v>
      </c>
      <c r="S446" s="32">
        <f>'REPRO SEPTIEMBRE'!M360</f>
        <v>67462.200000000012</v>
      </c>
      <c r="T446" s="48">
        <v>30</v>
      </c>
      <c r="U446" s="32">
        <f>'REPRO SEPTIEMBRE'!N360</f>
        <v>0</v>
      </c>
      <c r="V446" s="33">
        <v>0</v>
      </c>
      <c r="W446" s="32">
        <v>0</v>
      </c>
      <c r="X446" s="33">
        <v>0</v>
      </c>
      <c r="Y446" s="32">
        <v>0</v>
      </c>
      <c r="Z446" s="33">
        <v>0</v>
      </c>
      <c r="AA446" s="32">
        <v>0</v>
      </c>
      <c r="AB446" s="39">
        <v>0</v>
      </c>
      <c r="AC446" s="32">
        <v>0</v>
      </c>
      <c r="AD446" s="32">
        <f t="shared" si="0"/>
        <v>24900</v>
      </c>
      <c r="AE446" s="32">
        <v>2075</v>
      </c>
      <c r="AF446" s="32">
        <f t="shared" si="2"/>
        <v>633600</v>
      </c>
      <c r="AG446" s="32">
        <f t="shared" si="3"/>
        <v>52800</v>
      </c>
      <c r="AH446" s="32">
        <v>0</v>
      </c>
      <c r="AI446" s="32">
        <v>0</v>
      </c>
      <c r="AJ446" s="32">
        <v>0</v>
      </c>
      <c r="AK446" s="34">
        <f t="shared" si="1"/>
        <v>516229.40000000008</v>
      </c>
      <c r="AM446" s="419"/>
    </row>
    <row r="447" spans="2:39" s="6" customFormat="1" x14ac:dyDescent="0.25">
      <c r="B447" s="30">
        <v>428</v>
      </c>
      <c r="C447" s="432"/>
      <c r="D447" s="348" t="s">
        <v>44</v>
      </c>
      <c r="E447" s="271">
        <v>72.540000000000006</v>
      </c>
      <c r="F447" s="48">
        <v>1</v>
      </c>
      <c r="G447" s="32">
        <f>'REPRO SEPTIEMBRE'!G361</f>
        <v>2248.7400000000002</v>
      </c>
      <c r="H447" s="48">
        <v>1</v>
      </c>
      <c r="I447" s="32">
        <f>'REPRO SEPTIEMBRE'!H361</f>
        <v>0</v>
      </c>
      <c r="J447" s="48">
        <v>1</v>
      </c>
      <c r="K447" s="32">
        <f>'REPRO SEPTIEMBRE'!I361</f>
        <v>0</v>
      </c>
      <c r="L447" s="48">
        <v>1</v>
      </c>
      <c r="M447" s="38">
        <f>'REPRO SEPTIEMBRE'!J361</f>
        <v>0</v>
      </c>
      <c r="N447" s="48">
        <v>1</v>
      </c>
      <c r="O447" s="32">
        <f>'REPRO SEPTIEMBRE'!K361</f>
        <v>0</v>
      </c>
      <c r="P447" s="48">
        <v>1</v>
      </c>
      <c r="Q447" s="32">
        <f>'REPRO SEPTIEMBRE'!L361</f>
        <v>0</v>
      </c>
      <c r="R447" s="48">
        <v>1</v>
      </c>
      <c r="S447" s="32">
        <f>'REPRO SEPTIEMBRE'!M361</f>
        <v>0</v>
      </c>
      <c r="T447" s="48">
        <v>1</v>
      </c>
      <c r="U447" s="32">
        <f>'REPRO SEPTIEMBRE'!N361</f>
        <v>0</v>
      </c>
      <c r="V447" s="33">
        <v>0</v>
      </c>
      <c r="W447" s="32">
        <v>0</v>
      </c>
      <c r="X447" s="33">
        <v>0</v>
      </c>
      <c r="Y447" s="32">
        <v>0</v>
      </c>
      <c r="Z447" s="33">
        <v>0</v>
      </c>
      <c r="AA447" s="32">
        <v>0</v>
      </c>
      <c r="AB447" s="39">
        <v>0</v>
      </c>
      <c r="AC447" s="32">
        <v>0</v>
      </c>
      <c r="AD447" s="32">
        <v>0</v>
      </c>
      <c r="AE447" s="32">
        <v>0</v>
      </c>
      <c r="AF447" s="32">
        <f t="shared" ref="AF447:AF494" si="54">+AG447*12</f>
        <v>21120</v>
      </c>
      <c r="AG447" s="32">
        <f t="shared" ref="AG447:AG494" si="55">1760*T447</f>
        <v>1760</v>
      </c>
      <c r="AH447" s="32">
        <v>0</v>
      </c>
      <c r="AI447" s="32">
        <v>0</v>
      </c>
      <c r="AJ447" s="32">
        <v>0</v>
      </c>
      <c r="AK447" s="34">
        <f t="shared" si="1"/>
        <v>4008.7400000000002</v>
      </c>
      <c r="AM447" s="419"/>
    </row>
    <row r="448" spans="2:39" s="6" customFormat="1" x14ac:dyDescent="0.25">
      <c r="B448" s="36">
        <v>429</v>
      </c>
      <c r="C448" s="432"/>
      <c r="D448" s="348" t="s">
        <v>44</v>
      </c>
      <c r="E448" s="271">
        <v>72.540000000000006</v>
      </c>
      <c r="F448" s="48">
        <v>1</v>
      </c>
      <c r="G448" s="32">
        <f>'REPRO SEPTIEMBRE'!G362</f>
        <v>2248.7400000000002</v>
      </c>
      <c r="H448" s="48">
        <v>1</v>
      </c>
      <c r="I448" s="32">
        <f>'REPRO SEPTIEMBRE'!H362</f>
        <v>0</v>
      </c>
      <c r="J448" s="48">
        <v>1</v>
      </c>
      <c r="K448" s="32">
        <f>'REPRO SEPTIEMBRE'!I362</f>
        <v>0</v>
      </c>
      <c r="L448" s="48">
        <v>1</v>
      </c>
      <c r="M448" s="38">
        <f>'REPRO SEPTIEMBRE'!J362</f>
        <v>0</v>
      </c>
      <c r="N448" s="48">
        <v>1</v>
      </c>
      <c r="O448" s="32">
        <f>'REPRO SEPTIEMBRE'!K362</f>
        <v>0</v>
      </c>
      <c r="P448" s="48">
        <v>1</v>
      </c>
      <c r="Q448" s="32">
        <f>'REPRO SEPTIEMBRE'!L362</f>
        <v>0</v>
      </c>
      <c r="R448" s="48">
        <v>1</v>
      </c>
      <c r="S448" s="32">
        <f>'REPRO SEPTIEMBRE'!M362</f>
        <v>0</v>
      </c>
      <c r="T448" s="48">
        <v>1</v>
      </c>
      <c r="U448" s="32">
        <f>'REPRO SEPTIEMBRE'!N362</f>
        <v>0</v>
      </c>
      <c r="V448" s="33">
        <v>0</v>
      </c>
      <c r="W448" s="32">
        <v>0</v>
      </c>
      <c r="X448" s="33">
        <v>0</v>
      </c>
      <c r="Y448" s="32">
        <v>0</v>
      </c>
      <c r="Z448" s="33">
        <v>0</v>
      </c>
      <c r="AA448" s="32">
        <v>0</v>
      </c>
      <c r="AB448" s="39">
        <v>0</v>
      </c>
      <c r="AC448" s="32">
        <v>0</v>
      </c>
      <c r="AD448" s="32">
        <v>0</v>
      </c>
      <c r="AE448" s="32">
        <v>0</v>
      </c>
      <c r="AF448" s="32">
        <f t="shared" si="54"/>
        <v>21120</v>
      </c>
      <c r="AG448" s="32">
        <f t="shared" si="55"/>
        <v>1760</v>
      </c>
      <c r="AH448" s="32">
        <v>0</v>
      </c>
      <c r="AI448" s="32">
        <v>0</v>
      </c>
      <c r="AJ448" s="32">
        <v>0</v>
      </c>
      <c r="AK448" s="34">
        <f t="shared" si="1"/>
        <v>4008.7400000000002</v>
      </c>
      <c r="AM448" s="419"/>
    </row>
    <row r="449" spans="2:39" s="6" customFormat="1" x14ac:dyDescent="0.25">
      <c r="B449" s="36">
        <v>430</v>
      </c>
      <c r="C449" s="432"/>
      <c r="D449" s="348" t="s">
        <v>44</v>
      </c>
      <c r="E449" s="271">
        <v>72.540000000000006</v>
      </c>
      <c r="F449" s="48">
        <v>2</v>
      </c>
      <c r="G449" s="32">
        <f>'REPRO SEPTIEMBRE'!G363</f>
        <v>0</v>
      </c>
      <c r="H449" s="48">
        <v>2</v>
      </c>
      <c r="I449" s="32">
        <f>'REPRO SEPTIEMBRE'!H363</f>
        <v>0</v>
      </c>
      <c r="J449" s="48">
        <v>2</v>
      </c>
      <c r="K449" s="32">
        <f>'REPRO SEPTIEMBRE'!I363</f>
        <v>0</v>
      </c>
      <c r="L449" s="48">
        <v>2</v>
      </c>
      <c r="M449" s="38">
        <f>'REPRO SEPTIEMBRE'!J363</f>
        <v>0</v>
      </c>
      <c r="N449" s="48">
        <v>2</v>
      </c>
      <c r="O449" s="32">
        <f>'REPRO SEPTIEMBRE'!K363</f>
        <v>0</v>
      </c>
      <c r="P449" s="48">
        <v>2</v>
      </c>
      <c r="Q449" s="32">
        <f>'REPRO SEPTIEMBRE'!L363</f>
        <v>0</v>
      </c>
      <c r="R449" s="48">
        <v>2</v>
      </c>
      <c r="S449" s="32">
        <f>'REPRO SEPTIEMBRE'!M363</f>
        <v>0</v>
      </c>
      <c r="T449" s="48">
        <v>2</v>
      </c>
      <c r="U449" s="32">
        <f>'REPRO SEPTIEMBRE'!N363</f>
        <v>0</v>
      </c>
      <c r="V449" s="33">
        <v>0</v>
      </c>
      <c r="W449" s="32">
        <v>0</v>
      </c>
      <c r="X449" s="33">
        <v>0</v>
      </c>
      <c r="Y449" s="32">
        <v>0</v>
      </c>
      <c r="Z449" s="33">
        <v>0</v>
      </c>
      <c r="AA449" s="32">
        <v>0</v>
      </c>
      <c r="AB449" s="39">
        <v>0</v>
      </c>
      <c r="AC449" s="32">
        <v>0</v>
      </c>
      <c r="AD449" s="32">
        <v>0</v>
      </c>
      <c r="AE449" s="32">
        <v>0</v>
      </c>
      <c r="AF449" s="32">
        <f t="shared" si="54"/>
        <v>42240</v>
      </c>
      <c r="AG449" s="32">
        <f t="shared" si="55"/>
        <v>3520</v>
      </c>
      <c r="AH449" s="32">
        <v>0</v>
      </c>
      <c r="AI449" s="32">
        <v>0</v>
      </c>
      <c r="AJ449" s="32">
        <v>0</v>
      </c>
      <c r="AK449" s="34">
        <f t="shared" si="1"/>
        <v>3520</v>
      </c>
      <c r="AM449" s="419"/>
    </row>
    <row r="450" spans="2:39" s="6" customFormat="1" x14ac:dyDescent="0.25">
      <c r="B450" s="30">
        <v>431</v>
      </c>
      <c r="C450" s="432"/>
      <c r="D450" s="349" t="s">
        <v>71</v>
      </c>
      <c r="E450" s="45">
        <v>73.59</v>
      </c>
      <c r="F450" s="47">
        <v>2</v>
      </c>
      <c r="G450" s="32">
        <f>'REPRO SEPTIEMBRE'!G364</f>
        <v>4562.58</v>
      </c>
      <c r="H450" s="47">
        <v>2</v>
      </c>
      <c r="I450" s="32">
        <f>'REPRO SEPTIEMBRE'!H364</f>
        <v>4121.04</v>
      </c>
      <c r="J450" s="47">
        <v>2</v>
      </c>
      <c r="K450" s="32">
        <f>'REPRO SEPTIEMBRE'!I364</f>
        <v>4562.58</v>
      </c>
      <c r="L450" s="47">
        <v>2</v>
      </c>
      <c r="M450" s="38">
        <f>'REPRO SEPTIEMBRE'!J364</f>
        <v>4415.4000000000005</v>
      </c>
      <c r="N450" s="47">
        <v>2</v>
      </c>
      <c r="O450" s="32">
        <f>'REPRO SEPTIEMBRE'!K364</f>
        <v>4562.58</v>
      </c>
      <c r="P450" s="47">
        <v>2</v>
      </c>
      <c r="Q450" s="32">
        <f>'REPRO SEPTIEMBRE'!L364</f>
        <v>4415.4000000000005</v>
      </c>
      <c r="R450" s="47">
        <v>2</v>
      </c>
      <c r="S450" s="32">
        <f>'REPRO SEPTIEMBRE'!M364</f>
        <v>4562.58</v>
      </c>
      <c r="T450" s="47">
        <v>2</v>
      </c>
      <c r="U450" s="32">
        <f>'REPRO SEPTIEMBRE'!N364</f>
        <v>0</v>
      </c>
      <c r="V450" s="33">
        <v>0</v>
      </c>
      <c r="W450" s="32">
        <v>0</v>
      </c>
      <c r="X450" s="33">
        <v>0</v>
      </c>
      <c r="Y450" s="32">
        <v>0</v>
      </c>
      <c r="Z450" s="33">
        <v>0</v>
      </c>
      <c r="AA450" s="32">
        <v>0</v>
      </c>
      <c r="AB450" s="39">
        <v>0</v>
      </c>
      <c r="AC450" s="32">
        <v>0</v>
      </c>
      <c r="AD450" s="32">
        <v>0</v>
      </c>
      <c r="AE450" s="32">
        <v>0</v>
      </c>
      <c r="AF450" s="32">
        <f t="shared" si="54"/>
        <v>42240</v>
      </c>
      <c r="AG450" s="32">
        <f t="shared" si="55"/>
        <v>3520</v>
      </c>
      <c r="AH450" s="32">
        <v>0</v>
      </c>
      <c r="AI450" s="32">
        <v>0</v>
      </c>
      <c r="AJ450" s="32">
        <v>0</v>
      </c>
      <c r="AK450" s="34">
        <f t="shared" si="1"/>
        <v>34722.160000000003</v>
      </c>
      <c r="AM450" s="419"/>
    </row>
    <row r="451" spans="2:39" s="6" customFormat="1" x14ac:dyDescent="0.25">
      <c r="B451" s="30">
        <v>432</v>
      </c>
      <c r="C451" s="432"/>
      <c r="D451" s="349" t="s">
        <v>72</v>
      </c>
      <c r="E451" s="45">
        <v>71.400000000000006</v>
      </c>
      <c r="F451" s="47">
        <v>28</v>
      </c>
      <c r="G451" s="32">
        <f>'REPRO SEPTIEMBRE'!G365</f>
        <v>61975.200000000012</v>
      </c>
      <c r="H451" s="47">
        <v>28</v>
      </c>
      <c r="I451" s="32">
        <f>'REPRO SEPTIEMBRE'!H365</f>
        <v>55977.600000000006</v>
      </c>
      <c r="J451" s="47">
        <v>28</v>
      </c>
      <c r="K451" s="32">
        <f>'REPRO SEPTIEMBRE'!I365</f>
        <v>61975.200000000012</v>
      </c>
      <c r="L451" s="47">
        <v>28</v>
      </c>
      <c r="M451" s="38">
        <f>'REPRO SEPTIEMBRE'!J365</f>
        <v>59976.000000000007</v>
      </c>
      <c r="N451" s="47">
        <v>28</v>
      </c>
      <c r="O451" s="32">
        <f>'REPRO SEPTIEMBRE'!K365</f>
        <v>61975.200000000012</v>
      </c>
      <c r="P451" s="47">
        <v>28</v>
      </c>
      <c r="Q451" s="32">
        <f>'REPRO SEPTIEMBRE'!L365</f>
        <v>59976.000000000007</v>
      </c>
      <c r="R451" s="47">
        <v>28</v>
      </c>
      <c r="S451" s="32">
        <f>'REPRO SEPTIEMBRE'!M365</f>
        <v>61975.200000000012</v>
      </c>
      <c r="T451" s="47">
        <v>28</v>
      </c>
      <c r="U451" s="32">
        <f>'REPRO SEPTIEMBRE'!N365</f>
        <v>0</v>
      </c>
      <c r="V451" s="33">
        <v>0</v>
      </c>
      <c r="W451" s="32">
        <v>0</v>
      </c>
      <c r="X451" s="33">
        <v>0</v>
      </c>
      <c r="Y451" s="32">
        <v>0</v>
      </c>
      <c r="Z451" s="33">
        <v>0</v>
      </c>
      <c r="AA451" s="32">
        <v>0</v>
      </c>
      <c r="AB451" s="39">
        <v>0</v>
      </c>
      <c r="AC451" s="32">
        <v>0</v>
      </c>
      <c r="AD451" s="32">
        <v>0</v>
      </c>
      <c r="AE451" s="32">
        <v>0</v>
      </c>
      <c r="AF451" s="32">
        <f t="shared" si="54"/>
        <v>591360</v>
      </c>
      <c r="AG451" s="32">
        <f t="shared" si="55"/>
        <v>49280</v>
      </c>
      <c r="AH451" s="32">
        <v>0</v>
      </c>
      <c r="AI451" s="32">
        <v>0</v>
      </c>
      <c r="AJ451" s="32">
        <v>0</v>
      </c>
      <c r="AK451" s="34">
        <f t="shared" si="1"/>
        <v>473110.40000000008</v>
      </c>
      <c r="AM451" s="419"/>
    </row>
    <row r="452" spans="2:39" s="6" customFormat="1" x14ac:dyDescent="0.25">
      <c r="B452" s="36">
        <v>433</v>
      </c>
      <c r="C452" s="432"/>
      <c r="D452" s="349" t="s">
        <v>72</v>
      </c>
      <c r="E452" s="45">
        <v>71.400000000000006</v>
      </c>
      <c r="F452" s="47">
        <v>1</v>
      </c>
      <c r="G452" s="32">
        <f>'REPRO SEPTIEMBRE'!G366</f>
        <v>0</v>
      </c>
      <c r="H452" s="47">
        <v>1</v>
      </c>
      <c r="I452" s="32">
        <f>'REPRO SEPTIEMBRE'!H366</f>
        <v>0</v>
      </c>
      <c r="J452" s="47">
        <v>1</v>
      </c>
      <c r="K452" s="32">
        <f>'REPRO SEPTIEMBRE'!I366</f>
        <v>0</v>
      </c>
      <c r="L452" s="47">
        <v>1</v>
      </c>
      <c r="M452" s="38">
        <f>'REPRO SEPTIEMBRE'!J366</f>
        <v>0</v>
      </c>
      <c r="N452" s="47">
        <v>1</v>
      </c>
      <c r="O452" s="32">
        <f>'REPRO SEPTIEMBRE'!K366</f>
        <v>0</v>
      </c>
      <c r="P452" s="47">
        <v>1</v>
      </c>
      <c r="Q452" s="32">
        <f>'REPRO SEPTIEMBRE'!L366</f>
        <v>0</v>
      </c>
      <c r="R452" s="47">
        <v>1</v>
      </c>
      <c r="S452" s="32">
        <f>'REPRO SEPTIEMBRE'!M366</f>
        <v>0</v>
      </c>
      <c r="T452" s="47">
        <v>1</v>
      </c>
      <c r="U452" s="32">
        <f>'REPRO SEPTIEMBRE'!N366</f>
        <v>0</v>
      </c>
      <c r="V452" s="33">
        <v>0</v>
      </c>
      <c r="W452" s="32">
        <v>0</v>
      </c>
      <c r="X452" s="33">
        <v>0</v>
      </c>
      <c r="Y452" s="32">
        <v>0</v>
      </c>
      <c r="Z452" s="33">
        <v>0</v>
      </c>
      <c r="AA452" s="32">
        <v>0</v>
      </c>
      <c r="AB452" s="39">
        <v>0</v>
      </c>
      <c r="AC452" s="32">
        <v>0</v>
      </c>
      <c r="AD452" s="32">
        <v>0</v>
      </c>
      <c r="AE452" s="32">
        <v>0</v>
      </c>
      <c r="AF452" s="32">
        <f t="shared" si="54"/>
        <v>21120</v>
      </c>
      <c r="AG452" s="32">
        <f t="shared" si="55"/>
        <v>1760</v>
      </c>
      <c r="AH452" s="32">
        <v>0</v>
      </c>
      <c r="AI452" s="32">
        <v>0</v>
      </c>
      <c r="AJ452" s="32">
        <v>0</v>
      </c>
      <c r="AK452" s="34">
        <f t="shared" si="1"/>
        <v>1760</v>
      </c>
      <c r="AM452" s="419"/>
    </row>
    <row r="453" spans="2:39" s="6" customFormat="1" x14ac:dyDescent="0.25">
      <c r="B453" s="36">
        <v>434</v>
      </c>
      <c r="C453" s="432"/>
      <c r="D453" s="350" t="s">
        <v>48</v>
      </c>
      <c r="E453" s="45">
        <v>71.400000000000006</v>
      </c>
      <c r="F453" s="47">
        <v>2</v>
      </c>
      <c r="G453" s="32">
        <f>'REPRO SEPTIEMBRE'!G367</f>
        <v>4426.8</v>
      </c>
      <c r="H453" s="47">
        <v>2</v>
      </c>
      <c r="I453" s="32">
        <f>'REPRO SEPTIEMBRE'!H367</f>
        <v>3998.4000000000005</v>
      </c>
      <c r="J453" s="47">
        <v>2</v>
      </c>
      <c r="K453" s="32">
        <f>'REPRO SEPTIEMBRE'!I367</f>
        <v>4426.8</v>
      </c>
      <c r="L453" s="47">
        <v>2</v>
      </c>
      <c r="M453" s="38">
        <f>'REPRO SEPTIEMBRE'!J367</f>
        <v>4284</v>
      </c>
      <c r="N453" s="47">
        <v>2</v>
      </c>
      <c r="O453" s="32">
        <f>'REPRO SEPTIEMBRE'!K367</f>
        <v>4426.8</v>
      </c>
      <c r="P453" s="47">
        <v>2</v>
      </c>
      <c r="Q453" s="32">
        <f>'REPRO SEPTIEMBRE'!L367</f>
        <v>4284</v>
      </c>
      <c r="R453" s="47">
        <v>2</v>
      </c>
      <c r="S453" s="32">
        <f>'REPRO SEPTIEMBRE'!M367</f>
        <v>4426.8</v>
      </c>
      <c r="T453" s="47">
        <v>2</v>
      </c>
      <c r="U453" s="32">
        <f>'REPRO SEPTIEMBRE'!N367</f>
        <v>0</v>
      </c>
      <c r="V453" s="33">
        <v>0</v>
      </c>
      <c r="W453" s="32">
        <v>0</v>
      </c>
      <c r="X453" s="33">
        <v>0</v>
      </c>
      <c r="Y453" s="32">
        <v>0</v>
      </c>
      <c r="Z453" s="33">
        <v>0</v>
      </c>
      <c r="AA453" s="32">
        <v>0</v>
      </c>
      <c r="AB453" s="39">
        <v>0</v>
      </c>
      <c r="AC453" s="32">
        <v>0</v>
      </c>
      <c r="AD453" s="32">
        <v>0</v>
      </c>
      <c r="AE453" s="32">
        <v>0</v>
      </c>
      <c r="AF453" s="32">
        <f t="shared" si="54"/>
        <v>42240</v>
      </c>
      <c r="AG453" s="32">
        <f t="shared" si="55"/>
        <v>3520</v>
      </c>
      <c r="AH453" s="32">
        <v>0</v>
      </c>
      <c r="AI453" s="32">
        <v>0</v>
      </c>
      <c r="AJ453" s="32">
        <v>0</v>
      </c>
      <c r="AK453" s="34">
        <f t="shared" si="1"/>
        <v>33793.599999999999</v>
      </c>
      <c r="AM453" s="419"/>
    </row>
    <row r="454" spans="2:39" s="6" customFormat="1" x14ac:dyDescent="0.25">
      <c r="B454" s="36">
        <v>435</v>
      </c>
      <c r="C454" s="432"/>
      <c r="D454" s="349" t="s">
        <v>73</v>
      </c>
      <c r="E454" s="45">
        <v>71.400000000000006</v>
      </c>
      <c r="F454" s="47">
        <v>1</v>
      </c>
      <c r="G454" s="32">
        <f>'REPRO SEPTIEMBRE'!G368</f>
        <v>2213.4</v>
      </c>
      <c r="H454" s="47">
        <v>1</v>
      </c>
      <c r="I454" s="32">
        <f>'REPRO SEPTIEMBRE'!H368</f>
        <v>1999.2000000000003</v>
      </c>
      <c r="J454" s="47">
        <v>1</v>
      </c>
      <c r="K454" s="32">
        <f>'REPRO SEPTIEMBRE'!I368</f>
        <v>2213.4</v>
      </c>
      <c r="L454" s="47">
        <v>1</v>
      </c>
      <c r="M454" s="38">
        <f>'REPRO SEPTIEMBRE'!J368</f>
        <v>2142</v>
      </c>
      <c r="N454" s="47">
        <v>1</v>
      </c>
      <c r="O454" s="32">
        <f>'REPRO SEPTIEMBRE'!K368</f>
        <v>2213.4</v>
      </c>
      <c r="P454" s="47">
        <v>1</v>
      </c>
      <c r="Q454" s="32">
        <f>'REPRO SEPTIEMBRE'!L368</f>
        <v>2142</v>
      </c>
      <c r="R454" s="47">
        <v>1</v>
      </c>
      <c r="S454" s="32">
        <f>'REPRO SEPTIEMBRE'!M368</f>
        <v>2213.4</v>
      </c>
      <c r="T454" s="47">
        <v>1</v>
      </c>
      <c r="U454" s="32">
        <f>'REPRO SEPTIEMBRE'!N368</f>
        <v>0</v>
      </c>
      <c r="V454" s="33">
        <v>0</v>
      </c>
      <c r="W454" s="32">
        <v>0</v>
      </c>
      <c r="X454" s="33">
        <v>0</v>
      </c>
      <c r="Y454" s="32">
        <v>0</v>
      </c>
      <c r="Z454" s="33">
        <v>0</v>
      </c>
      <c r="AA454" s="32">
        <v>0</v>
      </c>
      <c r="AB454" s="39">
        <v>0</v>
      </c>
      <c r="AC454" s="32">
        <v>0</v>
      </c>
      <c r="AD454" s="32">
        <v>0</v>
      </c>
      <c r="AE454" s="32">
        <v>0</v>
      </c>
      <c r="AF454" s="32">
        <f t="shared" si="54"/>
        <v>21120</v>
      </c>
      <c r="AG454" s="32">
        <f t="shared" si="55"/>
        <v>1760</v>
      </c>
      <c r="AH454" s="32">
        <v>0</v>
      </c>
      <c r="AI454" s="32">
        <v>0</v>
      </c>
      <c r="AJ454" s="32">
        <v>0</v>
      </c>
      <c r="AK454" s="34">
        <f t="shared" si="1"/>
        <v>16896.8</v>
      </c>
      <c r="AM454" s="419"/>
    </row>
    <row r="455" spans="2:39" s="6" customFormat="1" x14ac:dyDescent="0.25">
      <c r="B455" s="30">
        <v>436</v>
      </c>
      <c r="C455" s="432"/>
      <c r="D455" s="349" t="s">
        <v>74</v>
      </c>
      <c r="E455" s="45">
        <v>71.400000000000006</v>
      </c>
      <c r="F455" s="47">
        <v>1</v>
      </c>
      <c r="G455" s="32">
        <f>'REPRO SEPTIEMBRE'!G369</f>
        <v>2213.4</v>
      </c>
      <c r="H455" s="47">
        <v>1</v>
      </c>
      <c r="I455" s="32">
        <f>'REPRO SEPTIEMBRE'!H369</f>
        <v>1999.2000000000003</v>
      </c>
      <c r="J455" s="47">
        <v>1</v>
      </c>
      <c r="K455" s="32">
        <f>'REPRO SEPTIEMBRE'!I369</f>
        <v>2213.4</v>
      </c>
      <c r="L455" s="47">
        <v>1</v>
      </c>
      <c r="M455" s="38">
        <f>'REPRO SEPTIEMBRE'!J369</f>
        <v>2142</v>
      </c>
      <c r="N455" s="47">
        <v>1</v>
      </c>
      <c r="O455" s="32">
        <f>'REPRO SEPTIEMBRE'!K369</f>
        <v>2213.4</v>
      </c>
      <c r="P455" s="47">
        <v>1</v>
      </c>
      <c r="Q455" s="32">
        <f>'REPRO SEPTIEMBRE'!L369</f>
        <v>2142</v>
      </c>
      <c r="R455" s="47">
        <v>1</v>
      </c>
      <c r="S455" s="32">
        <f>'REPRO SEPTIEMBRE'!M369</f>
        <v>2213.4</v>
      </c>
      <c r="T455" s="47">
        <v>1</v>
      </c>
      <c r="U455" s="32">
        <f>'REPRO SEPTIEMBRE'!N369</f>
        <v>0</v>
      </c>
      <c r="V455" s="33">
        <v>0</v>
      </c>
      <c r="W455" s="32">
        <v>0</v>
      </c>
      <c r="X455" s="33">
        <v>0</v>
      </c>
      <c r="Y455" s="32">
        <v>0</v>
      </c>
      <c r="Z455" s="33">
        <v>0</v>
      </c>
      <c r="AA455" s="32">
        <v>0</v>
      </c>
      <c r="AB455" s="39">
        <v>0</v>
      </c>
      <c r="AC455" s="32">
        <v>0</v>
      </c>
      <c r="AD455" s="32">
        <v>0</v>
      </c>
      <c r="AE455" s="32">
        <v>0</v>
      </c>
      <c r="AF455" s="32">
        <f t="shared" si="54"/>
        <v>21120</v>
      </c>
      <c r="AG455" s="32">
        <f t="shared" si="55"/>
        <v>1760</v>
      </c>
      <c r="AH455" s="32">
        <v>0</v>
      </c>
      <c r="AI455" s="32">
        <v>0</v>
      </c>
      <c r="AJ455" s="32">
        <v>0</v>
      </c>
      <c r="AK455" s="34">
        <f t="shared" si="1"/>
        <v>16896.8</v>
      </c>
      <c r="AM455" s="419"/>
    </row>
    <row r="456" spans="2:39" s="6" customFormat="1" x14ac:dyDescent="0.25">
      <c r="B456" s="30">
        <v>437</v>
      </c>
      <c r="C456" s="432"/>
      <c r="D456" s="349" t="s">
        <v>35</v>
      </c>
      <c r="E456" s="45">
        <v>71.400000000000006</v>
      </c>
      <c r="F456" s="47">
        <v>7</v>
      </c>
      <c r="G456" s="32">
        <f>'REPRO SEPTIEMBRE'!G370</f>
        <v>15493.800000000003</v>
      </c>
      <c r="H456" s="47">
        <v>7</v>
      </c>
      <c r="I456" s="32">
        <f>'REPRO SEPTIEMBRE'!H370</f>
        <v>13994.400000000001</v>
      </c>
      <c r="J456" s="47">
        <v>7</v>
      </c>
      <c r="K456" s="32">
        <f>'REPRO SEPTIEMBRE'!I370</f>
        <v>15493.800000000003</v>
      </c>
      <c r="L456" s="47">
        <v>7</v>
      </c>
      <c r="M456" s="38">
        <f>'REPRO SEPTIEMBRE'!J370</f>
        <v>14994.000000000002</v>
      </c>
      <c r="N456" s="47">
        <v>7</v>
      </c>
      <c r="O456" s="32">
        <f>'REPRO SEPTIEMBRE'!K370</f>
        <v>15493.800000000003</v>
      </c>
      <c r="P456" s="47">
        <v>7</v>
      </c>
      <c r="Q456" s="32">
        <f>'REPRO SEPTIEMBRE'!L370</f>
        <v>14994.000000000002</v>
      </c>
      <c r="R456" s="47">
        <v>7</v>
      </c>
      <c r="S456" s="32">
        <f>'REPRO SEPTIEMBRE'!M370</f>
        <v>15493.800000000003</v>
      </c>
      <c r="T456" s="47">
        <v>7</v>
      </c>
      <c r="U456" s="32">
        <f>'REPRO SEPTIEMBRE'!N370</f>
        <v>0</v>
      </c>
      <c r="V456" s="33">
        <v>0</v>
      </c>
      <c r="W456" s="32">
        <v>0</v>
      </c>
      <c r="X456" s="33">
        <v>0</v>
      </c>
      <c r="Y456" s="32">
        <v>0</v>
      </c>
      <c r="Z456" s="33">
        <v>0</v>
      </c>
      <c r="AA456" s="32">
        <v>0</v>
      </c>
      <c r="AB456" s="39">
        <v>0</v>
      </c>
      <c r="AC456" s="32">
        <v>0</v>
      </c>
      <c r="AD456" s="32">
        <v>0</v>
      </c>
      <c r="AE456" s="32">
        <v>0</v>
      </c>
      <c r="AF456" s="32">
        <f t="shared" si="54"/>
        <v>147840</v>
      </c>
      <c r="AG456" s="32">
        <f t="shared" si="55"/>
        <v>12320</v>
      </c>
      <c r="AH456" s="32">
        <v>0</v>
      </c>
      <c r="AI456" s="32">
        <v>0</v>
      </c>
      <c r="AJ456" s="32">
        <v>0</v>
      </c>
      <c r="AK456" s="34">
        <f t="shared" si="1"/>
        <v>118277.60000000002</v>
      </c>
      <c r="AM456" s="419"/>
    </row>
    <row r="457" spans="2:39" s="6" customFormat="1" x14ac:dyDescent="0.25">
      <c r="B457" s="36">
        <v>438</v>
      </c>
      <c r="C457" s="432"/>
      <c r="D457" s="349" t="s">
        <v>35</v>
      </c>
      <c r="E457" s="45">
        <v>71.400000000000006</v>
      </c>
      <c r="F457" s="47">
        <v>1</v>
      </c>
      <c r="G457" s="32">
        <f>'REPRO SEPTIEMBRE'!G371</f>
        <v>2213.4</v>
      </c>
      <c r="H457" s="47">
        <v>1</v>
      </c>
      <c r="I457" s="32">
        <f>'REPRO SEPTIEMBRE'!H371</f>
        <v>1999.2000000000003</v>
      </c>
      <c r="J457" s="47">
        <v>1</v>
      </c>
      <c r="K457" s="32">
        <f>'REPRO SEPTIEMBRE'!I371</f>
        <v>2213.4</v>
      </c>
      <c r="L457" s="47">
        <v>1</v>
      </c>
      <c r="M457" s="38">
        <f>'REPRO SEPTIEMBRE'!J371</f>
        <v>2142</v>
      </c>
      <c r="N457" s="47">
        <v>1</v>
      </c>
      <c r="O457" s="32">
        <f>'REPRO SEPTIEMBRE'!K371</f>
        <v>2213.4</v>
      </c>
      <c r="P457" s="47">
        <v>1</v>
      </c>
      <c r="Q457" s="32">
        <f>'REPRO SEPTIEMBRE'!L371</f>
        <v>2142</v>
      </c>
      <c r="R457" s="47">
        <v>1</v>
      </c>
      <c r="S457" s="32">
        <f>'REPRO SEPTIEMBRE'!M371</f>
        <v>0</v>
      </c>
      <c r="T457" s="47">
        <v>1</v>
      </c>
      <c r="U457" s="32">
        <f>'REPRO SEPTIEMBRE'!N371</f>
        <v>0</v>
      </c>
      <c r="V457" s="33">
        <v>0</v>
      </c>
      <c r="W457" s="32">
        <v>0</v>
      </c>
      <c r="X457" s="33">
        <v>0</v>
      </c>
      <c r="Y457" s="32">
        <v>0</v>
      </c>
      <c r="Z457" s="33">
        <v>0</v>
      </c>
      <c r="AA457" s="32">
        <v>0</v>
      </c>
      <c r="AB457" s="39">
        <v>0</v>
      </c>
      <c r="AC457" s="32">
        <v>0</v>
      </c>
      <c r="AD457" s="32">
        <v>0</v>
      </c>
      <c r="AE457" s="32">
        <v>0</v>
      </c>
      <c r="AF457" s="32">
        <f t="shared" si="54"/>
        <v>21120</v>
      </c>
      <c r="AG457" s="32">
        <f t="shared" si="55"/>
        <v>1760</v>
      </c>
      <c r="AH457" s="32">
        <v>0</v>
      </c>
      <c r="AI457" s="32">
        <v>0</v>
      </c>
      <c r="AJ457" s="32">
        <v>0</v>
      </c>
      <c r="AK457" s="34">
        <f t="shared" si="1"/>
        <v>14683.4</v>
      </c>
      <c r="AM457" s="419"/>
    </row>
    <row r="458" spans="2:39" s="6" customFormat="1" x14ac:dyDescent="0.25">
      <c r="B458" s="36">
        <v>439</v>
      </c>
      <c r="C458" s="432"/>
      <c r="D458" s="349" t="s">
        <v>35</v>
      </c>
      <c r="E458" s="45">
        <v>71.400000000000006</v>
      </c>
      <c r="F458" s="47">
        <v>1</v>
      </c>
      <c r="G458" s="32">
        <f>'REPRO SEPTIEMBRE'!G372</f>
        <v>2213.4</v>
      </c>
      <c r="H458" s="47">
        <v>1</v>
      </c>
      <c r="I458" s="32">
        <f>'REPRO SEPTIEMBRE'!H372</f>
        <v>0</v>
      </c>
      <c r="J458" s="47">
        <v>1</v>
      </c>
      <c r="K458" s="32">
        <f>'REPRO SEPTIEMBRE'!I372</f>
        <v>1071</v>
      </c>
      <c r="L458" s="47">
        <v>1</v>
      </c>
      <c r="M458" s="38">
        <f>'REPRO SEPTIEMBRE'!J372</f>
        <v>0</v>
      </c>
      <c r="N458" s="47">
        <v>1</v>
      </c>
      <c r="O458" s="32">
        <f>'REPRO SEPTIEMBRE'!K372</f>
        <v>0</v>
      </c>
      <c r="P458" s="47">
        <v>1</v>
      </c>
      <c r="Q458" s="32">
        <f>'REPRO SEPTIEMBRE'!L372</f>
        <v>0</v>
      </c>
      <c r="R458" s="47">
        <v>1</v>
      </c>
      <c r="S458" s="32">
        <f>'REPRO SEPTIEMBRE'!M372</f>
        <v>0</v>
      </c>
      <c r="T458" s="47">
        <v>1</v>
      </c>
      <c r="U458" s="32">
        <f>'REPRO SEPTIEMBRE'!N372</f>
        <v>0</v>
      </c>
      <c r="V458" s="33">
        <v>0</v>
      </c>
      <c r="W458" s="32">
        <v>0</v>
      </c>
      <c r="X458" s="33">
        <v>0</v>
      </c>
      <c r="Y458" s="32">
        <v>0</v>
      </c>
      <c r="Z458" s="33">
        <v>0</v>
      </c>
      <c r="AA458" s="32">
        <v>0</v>
      </c>
      <c r="AB458" s="39">
        <v>0</v>
      </c>
      <c r="AC458" s="32">
        <v>0</v>
      </c>
      <c r="AD458" s="32">
        <v>0</v>
      </c>
      <c r="AE458" s="32">
        <v>0</v>
      </c>
      <c r="AF458" s="32">
        <f t="shared" si="54"/>
        <v>21120</v>
      </c>
      <c r="AG458" s="32">
        <f t="shared" si="55"/>
        <v>1760</v>
      </c>
      <c r="AH458" s="32">
        <v>0</v>
      </c>
      <c r="AI458" s="32">
        <v>0</v>
      </c>
      <c r="AJ458" s="32">
        <v>0</v>
      </c>
      <c r="AK458" s="34">
        <f t="shared" si="1"/>
        <v>5044.3999999999996</v>
      </c>
      <c r="AM458" s="419"/>
    </row>
    <row r="459" spans="2:39" s="6" customFormat="1" x14ac:dyDescent="0.25">
      <c r="B459" s="30">
        <v>440</v>
      </c>
      <c r="C459" s="432"/>
      <c r="D459" s="349" t="s">
        <v>52</v>
      </c>
      <c r="E459" s="45">
        <v>72.540000000000006</v>
      </c>
      <c r="F459" s="47">
        <v>3</v>
      </c>
      <c r="G459" s="32">
        <f>'REPRO SEPTIEMBRE'!G373</f>
        <v>6746.22</v>
      </c>
      <c r="H459" s="47">
        <v>3</v>
      </c>
      <c r="I459" s="32">
        <f>'REPRO SEPTIEMBRE'!H373</f>
        <v>6093.3600000000006</v>
      </c>
      <c r="J459" s="47">
        <v>3</v>
      </c>
      <c r="K459" s="32">
        <f>'REPRO SEPTIEMBRE'!I373</f>
        <v>6746.22</v>
      </c>
      <c r="L459" s="47">
        <v>3</v>
      </c>
      <c r="M459" s="38">
        <f>'REPRO SEPTIEMBRE'!J373</f>
        <v>6528.6</v>
      </c>
      <c r="N459" s="47">
        <v>3</v>
      </c>
      <c r="O459" s="32">
        <f>'REPRO SEPTIEMBRE'!K373</f>
        <v>6746.22</v>
      </c>
      <c r="P459" s="47">
        <v>3</v>
      </c>
      <c r="Q459" s="32">
        <f>'REPRO SEPTIEMBRE'!L373</f>
        <v>6528.6</v>
      </c>
      <c r="R459" s="47">
        <v>3</v>
      </c>
      <c r="S459" s="32">
        <f>'REPRO SEPTIEMBRE'!M373</f>
        <v>6746.22</v>
      </c>
      <c r="T459" s="47">
        <v>3</v>
      </c>
      <c r="U459" s="32">
        <f>'REPRO SEPTIEMBRE'!N373</f>
        <v>0</v>
      </c>
      <c r="V459" s="33">
        <v>0</v>
      </c>
      <c r="W459" s="32">
        <v>0</v>
      </c>
      <c r="X459" s="33">
        <v>0</v>
      </c>
      <c r="Y459" s="32">
        <v>0</v>
      </c>
      <c r="Z459" s="33">
        <v>0</v>
      </c>
      <c r="AA459" s="32">
        <v>0</v>
      </c>
      <c r="AB459" s="39">
        <v>0</v>
      </c>
      <c r="AC459" s="32">
        <v>0</v>
      </c>
      <c r="AD459" s="32">
        <v>0</v>
      </c>
      <c r="AE459" s="32">
        <v>0</v>
      </c>
      <c r="AF459" s="32">
        <f t="shared" si="54"/>
        <v>63360</v>
      </c>
      <c r="AG459" s="32">
        <f t="shared" si="55"/>
        <v>5280</v>
      </c>
      <c r="AH459" s="32">
        <v>0</v>
      </c>
      <c r="AI459" s="32">
        <v>0</v>
      </c>
      <c r="AJ459" s="32">
        <v>0</v>
      </c>
      <c r="AK459" s="34">
        <f t="shared" si="1"/>
        <v>51415.44</v>
      </c>
      <c r="AM459" s="419"/>
    </row>
    <row r="460" spans="2:39" s="6" customFormat="1" x14ac:dyDescent="0.25">
      <c r="B460" s="30">
        <v>441</v>
      </c>
      <c r="C460" s="432"/>
      <c r="D460" s="349" t="s">
        <v>52</v>
      </c>
      <c r="E460" s="45">
        <v>72.540000000000006</v>
      </c>
      <c r="F460" s="47">
        <v>1</v>
      </c>
      <c r="G460" s="32">
        <f>'REPRO SEPTIEMBRE'!G374</f>
        <v>2248.7400000000002</v>
      </c>
      <c r="H460" s="47">
        <v>1</v>
      </c>
      <c r="I460" s="32">
        <f>'REPRO SEPTIEMBRE'!H374</f>
        <v>2031.1200000000001</v>
      </c>
      <c r="J460" s="47">
        <v>1</v>
      </c>
      <c r="K460" s="32">
        <f>'REPRO SEPTIEMBRE'!I374</f>
        <v>2248.7400000000002</v>
      </c>
      <c r="L460" s="47">
        <v>1</v>
      </c>
      <c r="M460" s="38">
        <f>'REPRO SEPTIEMBRE'!J374</f>
        <v>2176.2000000000003</v>
      </c>
      <c r="N460" s="47">
        <v>1</v>
      </c>
      <c r="O460" s="32">
        <f>'REPRO SEPTIEMBRE'!K374</f>
        <v>2248.7400000000002</v>
      </c>
      <c r="P460" s="47">
        <v>1</v>
      </c>
      <c r="Q460" s="32">
        <f>'REPRO SEPTIEMBRE'!L374</f>
        <v>1886.0400000000002</v>
      </c>
      <c r="R460" s="47">
        <v>1</v>
      </c>
      <c r="S460" s="32">
        <f>'REPRO SEPTIEMBRE'!M374</f>
        <v>0</v>
      </c>
      <c r="T460" s="47">
        <v>1</v>
      </c>
      <c r="U460" s="32">
        <f>'REPRO SEPTIEMBRE'!N374</f>
        <v>0</v>
      </c>
      <c r="V460" s="33">
        <v>0</v>
      </c>
      <c r="W460" s="32">
        <v>0</v>
      </c>
      <c r="X460" s="33">
        <v>0</v>
      </c>
      <c r="Y460" s="32">
        <v>0</v>
      </c>
      <c r="Z460" s="33">
        <v>0</v>
      </c>
      <c r="AA460" s="32">
        <v>0</v>
      </c>
      <c r="AB460" s="39">
        <v>0</v>
      </c>
      <c r="AC460" s="32">
        <v>0</v>
      </c>
      <c r="AD460" s="32">
        <v>0</v>
      </c>
      <c r="AE460" s="32">
        <v>0</v>
      </c>
      <c r="AF460" s="32">
        <f t="shared" si="54"/>
        <v>21120</v>
      </c>
      <c r="AG460" s="32">
        <f t="shared" si="55"/>
        <v>1760</v>
      </c>
      <c r="AH460" s="32">
        <v>0</v>
      </c>
      <c r="AI460" s="32">
        <v>0</v>
      </c>
      <c r="AJ460" s="32">
        <v>0</v>
      </c>
      <c r="AK460" s="34">
        <f t="shared" si="1"/>
        <v>14599.580000000002</v>
      </c>
      <c r="AM460" s="419"/>
    </row>
    <row r="461" spans="2:39" s="6" customFormat="1" x14ac:dyDescent="0.25">
      <c r="B461" s="36">
        <v>442</v>
      </c>
      <c r="C461" s="432"/>
      <c r="D461" s="349" t="s">
        <v>61</v>
      </c>
      <c r="E461" s="45">
        <v>77.59</v>
      </c>
      <c r="F461" s="47">
        <v>1</v>
      </c>
      <c r="G461" s="32">
        <f>'REPRO SEPTIEMBRE'!G375</f>
        <v>2405.29</v>
      </c>
      <c r="H461" s="47">
        <v>1</v>
      </c>
      <c r="I461" s="32">
        <f>'REPRO SEPTIEMBRE'!H375</f>
        <v>2172.52</v>
      </c>
      <c r="J461" s="47">
        <v>1</v>
      </c>
      <c r="K461" s="32">
        <f>'REPRO SEPTIEMBRE'!I375</f>
        <v>2405.29</v>
      </c>
      <c r="L461" s="47">
        <v>1</v>
      </c>
      <c r="M461" s="38">
        <f>'REPRO SEPTIEMBRE'!J375</f>
        <v>2327.7000000000003</v>
      </c>
      <c r="N461" s="47">
        <v>1</v>
      </c>
      <c r="O461" s="32">
        <f>'REPRO SEPTIEMBRE'!K375</f>
        <v>2405.29</v>
      </c>
      <c r="P461" s="47">
        <v>1</v>
      </c>
      <c r="Q461" s="32">
        <f>'REPRO SEPTIEMBRE'!L375</f>
        <v>2327.7000000000003</v>
      </c>
      <c r="R461" s="47">
        <v>1</v>
      </c>
      <c r="S461" s="32">
        <f>'REPRO SEPTIEMBRE'!M375</f>
        <v>2405.29</v>
      </c>
      <c r="T461" s="47">
        <v>1</v>
      </c>
      <c r="U461" s="32">
        <f>'REPRO SEPTIEMBRE'!N375</f>
        <v>0</v>
      </c>
      <c r="V461" s="33">
        <v>0</v>
      </c>
      <c r="W461" s="32">
        <v>0</v>
      </c>
      <c r="X461" s="33">
        <v>0</v>
      </c>
      <c r="Y461" s="32">
        <v>0</v>
      </c>
      <c r="Z461" s="33">
        <v>0</v>
      </c>
      <c r="AA461" s="32">
        <v>0</v>
      </c>
      <c r="AB461" s="39">
        <v>0</v>
      </c>
      <c r="AC461" s="32">
        <v>0</v>
      </c>
      <c r="AD461" s="32">
        <v>0</v>
      </c>
      <c r="AE461" s="32">
        <v>0</v>
      </c>
      <c r="AF461" s="32">
        <f t="shared" si="54"/>
        <v>21120</v>
      </c>
      <c r="AG461" s="32">
        <f t="shared" si="55"/>
        <v>1760</v>
      </c>
      <c r="AH461" s="32">
        <v>0</v>
      </c>
      <c r="AI461" s="32">
        <v>0</v>
      </c>
      <c r="AJ461" s="32">
        <v>0</v>
      </c>
      <c r="AK461" s="34">
        <f t="shared" si="1"/>
        <v>18209.080000000002</v>
      </c>
      <c r="AM461" s="419"/>
    </row>
    <row r="462" spans="2:39" s="6" customFormat="1" x14ac:dyDescent="0.25">
      <c r="B462" s="36">
        <v>443</v>
      </c>
      <c r="C462" s="432"/>
      <c r="D462" s="349" t="s">
        <v>38</v>
      </c>
      <c r="E462" s="45">
        <v>71.400000000000006</v>
      </c>
      <c r="F462" s="47">
        <v>6</v>
      </c>
      <c r="G462" s="32">
        <f>'REPRO SEPTIEMBRE'!G376</f>
        <v>13280.400000000001</v>
      </c>
      <c r="H462" s="47">
        <v>6</v>
      </c>
      <c r="I462" s="32">
        <f>'REPRO SEPTIEMBRE'!H376</f>
        <v>11995.2</v>
      </c>
      <c r="J462" s="47">
        <v>6</v>
      </c>
      <c r="K462" s="32">
        <f>'REPRO SEPTIEMBRE'!I376</f>
        <v>13280.400000000001</v>
      </c>
      <c r="L462" s="47">
        <v>6</v>
      </c>
      <c r="M462" s="38">
        <f>'REPRO SEPTIEMBRE'!J376</f>
        <v>12852.000000000002</v>
      </c>
      <c r="N462" s="47">
        <v>6</v>
      </c>
      <c r="O462" s="32">
        <f>'REPRO SEPTIEMBRE'!K376</f>
        <v>13280.400000000001</v>
      </c>
      <c r="P462" s="47">
        <v>6</v>
      </c>
      <c r="Q462" s="32">
        <f>'REPRO SEPTIEMBRE'!L376</f>
        <v>12852.000000000002</v>
      </c>
      <c r="R462" s="47">
        <v>6</v>
      </c>
      <c r="S462" s="32">
        <f>'REPRO SEPTIEMBRE'!M376</f>
        <v>13280.400000000001</v>
      </c>
      <c r="T462" s="47">
        <v>6</v>
      </c>
      <c r="U462" s="32">
        <f>'REPRO SEPTIEMBRE'!N376</f>
        <v>0</v>
      </c>
      <c r="V462" s="33">
        <v>0</v>
      </c>
      <c r="W462" s="32">
        <v>0</v>
      </c>
      <c r="X462" s="33">
        <v>0</v>
      </c>
      <c r="Y462" s="32">
        <v>0</v>
      </c>
      <c r="Z462" s="33">
        <v>0</v>
      </c>
      <c r="AA462" s="32">
        <v>0</v>
      </c>
      <c r="AB462" s="39">
        <v>0</v>
      </c>
      <c r="AC462" s="32">
        <v>0</v>
      </c>
      <c r="AD462" s="32">
        <v>0</v>
      </c>
      <c r="AE462" s="32">
        <v>0</v>
      </c>
      <c r="AF462" s="32">
        <f t="shared" si="54"/>
        <v>126720</v>
      </c>
      <c r="AG462" s="32">
        <f t="shared" si="55"/>
        <v>10560</v>
      </c>
      <c r="AH462" s="32">
        <v>0</v>
      </c>
      <c r="AI462" s="32">
        <v>0</v>
      </c>
      <c r="AJ462" s="32">
        <v>0</v>
      </c>
      <c r="AK462" s="34">
        <f t="shared" si="1"/>
        <v>101380.80000000002</v>
      </c>
      <c r="AM462" s="419"/>
    </row>
    <row r="463" spans="2:39" s="6" customFormat="1" x14ac:dyDescent="0.25">
      <c r="B463" s="30">
        <v>444</v>
      </c>
      <c r="C463" s="432"/>
      <c r="D463" s="349" t="s">
        <v>38</v>
      </c>
      <c r="E463" s="45">
        <v>71.400000000000006</v>
      </c>
      <c r="F463" s="47">
        <v>1</v>
      </c>
      <c r="G463" s="32">
        <f>'REPRO SEPTIEMBRE'!G377</f>
        <v>2213.4</v>
      </c>
      <c r="H463" s="47">
        <v>1</v>
      </c>
      <c r="I463" s="32">
        <f>'REPRO SEPTIEMBRE'!H377</f>
        <v>0</v>
      </c>
      <c r="J463" s="47">
        <v>1</v>
      </c>
      <c r="K463" s="32">
        <f>'REPRO SEPTIEMBRE'!I377</f>
        <v>1927.8000000000002</v>
      </c>
      <c r="L463" s="47">
        <v>1</v>
      </c>
      <c r="M463" s="38">
        <f>'REPRO SEPTIEMBRE'!J377</f>
        <v>2998.8</v>
      </c>
      <c r="N463" s="47">
        <v>1</v>
      </c>
      <c r="O463" s="32">
        <f>'REPRO SEPTIEMBRE'!K377</f>
        <v>2213.4</v>
      </c>
      <c r="P463" s="47">
        <v>1</v>
      </c>
      <c r="Q463" s="32">
        <f>'REPRO SEPTIEMBRE'!L377</f>
        <v>2142</v>
      </c>
      <c r="R463" s="47">
        <v>1</v>
      </c>
      <c r="S463" s="32">
        <f>'REPRO SEPTIEMBRE'!M377</f>
        <v>2213.4</v>
      </c>
      <c r="T463" s="47">
        <v>1</v>
      </c>
      <c r="U463" s="32">
        <f>'REPRO SEPTIEMBRE'!N377</f>
        <v>0</v>
      </c>
      <c r="V463" s="33">
        <v>0</v>
      </c>
      <c r="W463" s="32">
        <v>0</v>
      </c>
      <c r="X463" s="33">
        <v>0</v>
      </c>
      <c r="Y463" s="32">
        <v>0</v>
      </c>
      <c r="Z463" s="33">
        <v>0</v>
      </c>
      <c r="AA463" s="32">
        <v>0</v>
      </c>
      <c r="AB463" s="39">
        <v>0</v>
      </c>
      <c r="AC463" s="32">
        <v>0</v>
      </c>
      <c r="AD463" s="32">
        <v>0</v>
      </c>
      <c r="AE463" s="32">
        <v>0</v>
      </c>
      <c r="AF463" s="32">
        <f t="shared" si="54"/>
        <v>21120</v>
      </c>
      <c r="AG463" s="32">
        <f t="shared" si="55"/>
        <v>1760</v>
      </c>
      <c r="AH463" s="32">
        <v>0</v>
      </c>
      <c r="AI463" s="32">
        <v>0</v>
      </c>
      <c r="AJ463" s="32">
        <v>0</v>
      </c>
      <c r="AK463" s="34">
        <f t="shared" si="1"/>
        <v>15468.800000000001</v>
      </c>
      <c r="AM463" s="419"/>
    </row>
    <row r="464" spans="2:39" s="6" customFormat="1" x14ac:dyDescent="0.25">
      <c r="B464" s="30">
        <v>445</v>
      </c>
      <c r="C464" s="432"/>
      <c r="D464" s="349" t="s">
        <v>75</v>
      </c>
      <c r="E464" s="45">
        <v>73.59</v>
      </c>
      <c r="F464" s="47">
        <v>1</v>
      </c>
      <c r="G464" s="32">
        <f>'REPRO SEPTIEMBRE'!G378</f>
        <v>2281.29</v>
      </c>
      <c r="H464" s="47">
        <v>1</v>
      </c>
      <c r="I464" s="32">
        <f>'REPRO SEPTIEMBRE'!H378</f>
        <v>2060.52</v>
      </c>
      <c r="J464" s="47">
        <v>1</v>
      </c>
      <c r="K464" s="32">
        <f>'REPRO SEPTIEMBRE'!I378</f>
        <v>2281.29</v>
      </c>
      <c r="L464" s="47">
        <v>1</v>
      </c>
      <c r="M464" s="38">
        <f>'REPRO SEPTIEMBRE'!J378</f>
        <v>2207.7000000000003</v>
      </c>
      <c r="N464" s="47">
        <v>1</v>
      </c>
      <c r="O464" s="32">
        <f>'REPRO SEPTIEMBRE'!K378</f>
        <v>2281.29</v>
      </c>
      <c r="P464" s="47">
        <v>1</v>
      </c>
      <c r="Q464" s="32">
        <f>'REPRO SEPTIEMBRE'!L378</f>
        <v>2207.7000000000003</v>
      </c>
      <c r="R464" s="47">
        <v>1</v>
      </c>
      <c r="S464" s="32">
        <f>'REPRO SEPTIEMBRE'!M378</f>
        <v>2281.29</v>
      </c>
      <c r="T464" s="47">
        <v>1</v>
      </c>
      <c r="U464" s="32">
        <f>'REPRO SEPTIEMBRE'!N378</f>
        <v>0</v>
      </c>
      <c r="V464" s="33">
        <v>0</v>
      </c>
      <c r="W464" s="32">
        <v>0</v>
      </c>
      <c r="X464" s="33">
        <v>0</v>
      </c>
      <c r="Y464" s="32">
        <v>0</v>
      </c>
      <c r="Z464" s="33">
        <v>0</v>
      </c>
      <c r="AA464" s="32">
        <v>0</v>
      </c>
      <c r="AB464" s="39">
        <v>0</v>
      </c>
      <c r="AC464" s="32">
        <v>0</v>
      </c>
      <c r="AD464" s="32">
        <v>0</v>
      </c>
      <c r="AE464" s="32">
        <v>0</v>
      </c>
      <c r="AF464" s="32">
        <f t="shared" si="54"/>
        <v>21120</v>
      </c>
      <c r="AG464" s="32">
        <f t="shared" si="55"/>
        <v>1760</v>
      </c>
      <c r="AH464" s="32">
        <v>0</v>
      </c>
      <c r="AI464" s="32">
        <v>0</v>
      </c>
      <c r="AJ464" s="32">
        <v>0</v>
      </c>
      <c r="AK464" s="34">
        <f t="shared" si="1"/>
        <v>17361.080000000002</v>
      </c>
      <c r="AM464" s="419"/>
    </row>
    <row r="465" spans="2:39" s="6" customFormat="1" x14ac:dyDescent="0.25">
      <c r="B465" s="36">
        <v>446</v>
      </c>
      <c r="C465" s="432"/>
      <c r="D465" s="349" t="s">
        <v>62</v>
      </c>
      <c r="E465" s="45">
        <v>75.64</v>
      </c>
      <c r="F465" s="49">
        <v>1</v>
      </c>
      <c r="G465" s="32">
        <f>'REPRO SEPTIEMBRE'!G379</f>
        <v>2344.84</v>
      </c>
      <c r="H465" s="49">
        <v>1</v>
      </c>
      <c r="I465" s="32">
        <f>'REPRO SEPTIEMBRE'!H379</f>
        <v>2117.92</v>
      </c>
      <c r="J465" s="49">
        <v>1</v>
      </c>
      <c r="K465" s="32">
        <f>'REPRO SEPTIEMBRE'!I379</f>
        <v>2344.84</v>
      </c>
      <c r="L465" s="49">
        <v>1</v>
      </c>
      <c r="M465" s="38">
        <f>'REPRO SEPTIEMBRE'!J379</f>
        <v>2269.1999999999998</v>
      </c>
      <c r="N465" s="49">
        <v>1</v>
      </c>
      <c r="O465" s="32">
        <f>'REPRO SEPTIEMBRE'!K379</f>
        <v>2344.84</v>
      </c>
      <c r="P465" s="49">
        <v>1</v>
      </c>
      <c r="Q465" s="32">
        <f>'REPRO SEPTIEMBRE'!L379</f>
        <v>2269.1999999999998</v>
      </c>
      <c r="R465" s="49">
        <v>1</v>
      </c>
      <c r="S465" s="32">
        <f>'REPRO SEPTIEMBRE'!M379</f>
        <v>2344.84</v>
      </c>
      <c r="T465" s="49">
        <v>1</v>
      </c>
      <c r="U465" s="32">
        <f>'REPRO SEPTIEMBRE'!N379</f>
        <v>0</v>
      </c>
      <c r="V465" s="33">
        <v>0</v>
      </c>
      <c r="W465" s="32">
        <v>0</v>
      </c>
      <c r="X465" s="33">
        <v>0</v>
      </c>
      <c r="Y465" s="32">
        <v>0</v>
      </c>
      <c r="Z465" s="33">
        <v>0</v>
      </c>
      <c r="AA465" s="32">
        <v>0</v>
      </c>
      <c r="AB465" s="39">
        <v>0</v>
      </c>
      <c r="AC465" s="32">
        <v>0</v>
      </c>
      <c r="AD465" s="32">
        <v>0</v>
      </c>
      <c r="AE465" s="32">
        <v>0</v>
      </c>
      <c r="AF465" s="32">
        <f t="shared" si="54"/>
        <v>21120</v>
      </c>
      <c r="AG465" s="32">
        <f t="shared" si="55"/>
        <v>1760</v>
      </c>
      <c r="AH465" s="32">
        <v>0</v>
      </c>
      <c r="AI465" s="32">
        <v>0</v>
      </c>
      <c r="AJ465" s="32">
        <v>0</v>
      </c>
      <c r="AK465" s="34">
        <f t="shared" si="1"/>
        <v>17795.68</v>
      </c>
      <c r="AM465" s="419"/>
    </row>
    <row r="466" spans="2:39" s="6" customFormat="1" x14ac:dyDescent="0.25">
      <c r="B466" s="36">
        <v>447</v>
      </c>
      <c r="C466" s="432"/>
      <c r="D466" s="349" t="s">
        <v>64</v>
      </c>
      <c r="E466" s="45">
        <v>71.400000000000006</v>
      </c>
      <c r="F466" s="47">
        <v>1</v>
      </c>
      <c r="G466" s="32">
        <f>'REPRO SEPTIEMBRE'!G380</f>
        <v>2213.4</v>
      </c>
      <c r="H466" s="47">
        <v>1</v>
      </c>
      <c r="I466" s="32">
        <f>'REPRO SEPTIEMBRE'!H380</f>
        <v>1999.2000000000003</v>
      </c>
      <c r="J466" s="47">
        <v>1</v>
      </c>
      <c r="K466" s="32">
        <f>'REPRO SEPTIEMBRE'!I380</f>
        <v>2213.4</v>
      </c>
      <c r="L466" s="47">
        <v>1</v>
      </c>
      <c r="M466" s="38">
        <f>'REPRO SEPTIEMBRE'!J380</f>
        <v>2142</v>
      </c>
      <c r="N466" s="47">
        <v>1</v>
      </c>
      <c r="O466" s="32">
        <f>'REPRO SEPTIEMBRE'!K380</f>
        <v>2213.4</v>
      </c>
      <c r="P466" s="47">
        <v>1</v>
      </c>
      <c r="Q466" s="32">
        <f>'REPRO SEPTIEMBRE'!L380</f>
        <v>2142</v>
      </c>
      <c r="R466" s="47">
        <v>1</v>
      </c>
      <c r="S466" s="32">
        <f>'REPRO SEPTIEMBRE'!M380</f>
        <v>2213.4</v>
      </c>
      <c r="T466" s="47">
        <v>1</v>
      </c>
      <c r="U466" s="32">
        <f>'REPRO SEPTIEMBRE'!N380</f>
        <v>0</v>
      </c>
      <c r="V466" s="33">
        <v>0</v>
      </c>
      <c r="W466" s="32">
        <v>0</v>
      </c>
      <c r="X466" s="33">
        <v>0</v>
      </c>
      <c r="Y466" s="32">
        <v>0</v>
      </c>
      <c r="Z466" s="33">
        <v>0</v>
      </c>
      <c r="AA466" s="32">
        <v>0</v>
      </c>
      <c r="AB466" s="39">
        <v>0</v>
      </c>
      <c r="AC466" s="32">
        <v>0</v>
      </c>
      <c r="AD466" s="32">
        <v>0</v>
      </c>
      <c r="AE466" s="32">
        <v>0</v>
      </c>
      <c r="AF466" s="32">
        <f t="shared" si="54"/>
        <v>21120</v>
      </c>
      <c r="AG466" s="32">
        <f t="shared" si="55"/>
        <v>1760</v>
      </c>
      <c r="AH466" s="32">
        <v>0</v>
      </c>
      <c r="AI466" s="32">
        <v>0</v>
      </c>
      <c r="AJ466" s="32">
        <v>0</v>
      </c>
      <c r="AK466" s="34">
        <f t="shared" si="1"/>
        <v>16896.8</v>
      </c>
      <c r="AM466" s="419"/>
    </row>
    <row r="467" spans="2:39" s="6" customFormat="1" x14ac:dyDescent="0.25">
      <c r="B467" s="30">
        <v>448</v>
      </c>
      <c r="C467" s="432"/>
      <c r="D467" s="349" t="s">
        <v>39</v>
      </c>
      <c r="E467" s="45">
        <v>78.25</v>
      </c>
      <c r="F467" s="47">
        <v>9</v>
      </c>
      <c r="G467" s="32">
        <f>'REPRO SEPTIEMBRE'!G381</f>
        <v>21831.75</v>
      </c>
      <c r="H467" s="47">
        <v>9</v>
      </c>
      <c r="I467" s="32">
        <f>'REPRO SEPTIEMBRE'!H381</f>
        <v>19719</v>
      </c>
      <c r="J467" s="47">
        <v>9</v>
      </c>
      <c r="K467" s="32">
        <f>'REPRO SEPTIEMBRE'!I381</f>
        <v>21831.75</v>
      </c>
      <c r="L467" s="47">
        <v>9</v>
      </c>
      <c r="M467" s="38">
        <f>'REPRO SEPTIEMBRE'!J381</f>
        <v>21127.5</v>
      </c>
      <c r="N467" s="47">
        <v>9</v>
      </c>
      <c r="O467" s="32">
        <f>'REPRO SEPTIEMBRE'!K381</f>
        <v>21831.75</v>
      </c>
      <c r="P467" s="47">
        <v>9</v>
      </c>
      <c r="Q467" s="32">
        <f>'REPRO SEPTIEMBRE'!L381</f>
        <v>21127.5</v>
      </c>
      <c r="R467" s="47">
        <v>9</v>
      </c>
      <c r="S467" s="32">
        <f>'REPRO SEPTIEMBRE'!M381</f>
        <v>21831.75</v>
      </c>
      <c r="T467" s="47">
        <v>9</v>
      </c>
      <c r="U467" s="32">
        <f>'REPRO SEPTIEMBRE'!N381</f>
        <v>0</v>
      </c>
      <c r="V467" s="33">
        <v>0</v>
      </c>
      <c r="W467" s="32">
        <v>0</v>
      </c>
      <c r="X467" s="33">
        <v>0</v>
      </c>
      <c r="Y467" s="32">
        <v>0</v>
      </c>
      <c r="Z467" s="33">
        <v>0</v>
      </c>
      <c r="AA467" s="32">
        <v>0</v>
      </c>
      <c r="AB467" s="39">
        <v>0</v>
      </c>
      <c r="AC467" s="32">
        <v>0</v>
      </c>
      <c r="AD467" s="32">
        <v>0</v>
      </c>
      <c r="AE467" s="32">
        <v>0</v>
      </c>
      <c r="AF467" s="32">
        <f t="shared" si="54"/>
        <v>190080</v>
      </c>
      <c r="AG467" s="32">
        <f t="shared" si="55"/>
        <v>15840</v>
      </c>
      <c r="AH467" s="32">
        <v>0</v>
      </c>
      <c r="AI467" s="32">
        <v>0</v>
      </c>
      <c r="AJ467" s="32">
        <v>0</v>
      </c>
      <c r="AK467" s="34">
        <f t="shared" si="1"/>
        <v>165141</v>
      </c>
      <c r="AM467" s="419"/>
    </row>
    <row r="468" spans="2:39" s="6" customFormat="1" x14ac:dyDescent="0.25">
      <c r="B468" s="30">
        <v>449</v>
      </c>
      <c r="C468" s="432"/>
      <c r="D468" s="349" t="s">
        <v>31</v>
      </c>
      <c r="E468" s="45">
        <v>72.540000000000006</v>
      </c>
      <c r="F468" s="47">
        <v>1</v>
      </c>
      <c r="G468" s="32">
        <f>'REPRO SEPTIEMBRE'!G382</f>
        <v>2248.7400000000002</v>
      </c>
      <c r="H468" s="47">
        <v>1</v>
      </c>
      <c r="I468" s="32">
        <f>'REPRO SEPTIEMBRE'!H382</f>
        <v>2031.1200000000001</v>
      </c>
      <c r="J468" s="47">
        <v>1</v>
      </c>
      <c r="K468" s="32">
        <f>'REPRO SEPTIEMBRE'!I382</f>
        <v>2248.7400000000002</v>
      </c>
      <c r="L468" s="47">
        <v>1</v>
      </c>
      <c r="M468" s="38">
        <f>'REPRO SEPTIEMBRE'!J382</f>
        <v>2176.2000000000003</v>
      </c>
      <c r="N468" s="47">
        <v>1</v>
      </c>
      <c r="O468" s="32">
        <f>'REPRO SEPTIEMBRE'!K382</f>
        <v>2248.7400000000002</v>
      </c>
      <c r="P468" s="47">
        <v>1</v>
      </c>
      <c r="Q468" s="32">
        <f>'REPRO SEPTIEMBRE'!L382</f>
        <v>2176.2000000000003</v>
      </c>
      <c r="R468" s="47">
        <v>1</v>
      </c>
      <c r="S468" s="32">
        <f>'REPRO SEPTIEMBRE'!M382</f>
        <v>2248.7400000000002</v>
      </c>
      <c r="T468" s="47">
        <v>1</v>
      </c>
      <c r="U468" s="32">
        <f>'REPRO SEPTIEMBRE'!N382</f>
        <v>0</v>
      </c>
      <c r="V468" s="33">
        <v>0</v>
      </c>
      <c r="W468" s="32">
        <v>0</v>
      </c>
      <c r="X468" s="33">
        <v>0</v>
      </c>
      <c r="Y468" s="32">
        <v>0</v>
      </c>
      <c r="Z468" s="33">
        <v>0</v>
      </c>
      <c r="AA468" s="32">
        <v>0</v>
      </c>
      <c r="AB468" s="39">
        <v>0</v>
      </c>
      <c r="AC468" s="32">
        <v>0</v>
      </c>
      <c r="AD468" s="32">
        <v>0</v>
      </c>
      <c r="AE468" s="32">
        <v>0</v>
      </c>
      <c r="AF468" s="32">
        <f t="shared" si="54"/>
        <v>21120</v>
      </c>
      <c r="AG468" s="32">
        <f t="shared" si="55"/>
        <v>1760</v>
      </c>
      <c r="AH468" s="32">
        <v>0</v>
      </c>
      <c r="AI468" s="32">
        <v>0</v>
      </c>
      <c r="AJ468" s="32">
        <v>0</v>
      </c>
      <c r="AK468" s="34">
        <f t="shared" si="1"/>
        <v>17138.480000000003</v>
      </c>
      <c r="AM468" s="419"/>
    </row>
    <row r="469" spans="2:39" s="6" customFormat="1" x14ac:dyDescent="0.25">
      <c r="B469" s="36">
        <v>450</v>
      </c>
      <c r="C469" s="432"/>
      <c r="D469" s="349" t="s">
        <v>54</v>
      </c>
      <c r="E469" s="45">
        <v>71.400000000000006</v>
      </c>
      <c r="F469" s="47">
        <v>2</v>
      </c>
      <c r="G469" s="32">
        <f>'REPRO SEPTIEMBRE'!G383</f>
        <v>4426.8</v>
      </c>
      <c r="H469" s="47">
        <v>2</v>
      </c>
      <c r="I469" s="32">
        <f>'REPRO SEPTIEMBRE'!H383</f>
        <v>3998.4000000000005</v>
      </c>
      <c r="J469" s="47">
        <v>2</v>
      </c>
      <c r="K469" s="32">
        <f>'REPRO SEPTIEMBRE'!I383</f>
        <v>4426.8</v>
      </c>
      <c r="L469" s="47">
        <v>2</v>
      </c>
      <c r="M469" s="38">
        <f>'REPRO SEPTIEMBRE'!J383</f>
        <v>4284</v>
      </c>
      <c r="N469" s="47">
        <v>2</v>
      </c>
      <c r="O469" s="32">
        <f>'REPRO SEPTIEMBRE'!K383</f>
        <v>4426.8</v>
      </c>
      <c r="P469" s="47">
        <v>2</v>
      </c>
      <c r="Q469" s="32">
        <f>'REPRO SEPTIEMBRE'!L383</f>
        <v>4284</v>
      </c>
      <c r="R469" s="47">
        <v>2</v>
      </c>
      <c r="S469" s="32">
        <f>'REPRO SEPTIEMBRE'!M383</f>
        <v>4426.8</v>
      </c>
      <c r="T469" s="47">
        <v>2</v>
      </c>
      <c r="U469" s="32">
        <f>'REPRO SEPTIEMBRE'!N383</f>
        <v>0</v>
      </c>
      <c r="V469" s="33">
        <v>0</v>
      </c>
      <c r="W469" s="32">
        <v>0</v>
      </c>
      <c r="X469" s="33">
        <v>0</v>
      </c>
      <c r="Y469" s="32">
        <v>0</v>
      </c>
      <c r="Z469" s="33">
        <v>0</v>
      </c>
      <c r="AA469" s="32">
        <v>0</v>
      </c>
      <c r="AB469" s="39">
        <v>0</v>
      </c>
      <c r="AC469" s="32">
        <v>0</v>
      </c>
      <c r="AD469" s="32">
        <v>0</v>
      </c>
      <c r="AE469" s="32">
        <v>0</v>
      </c>
      <c r="AF469" s="32">
        <f t="shared" si="54"/>
        <v>42240</v>
      </c>
      <c r="AG469" s="32">
        <f t="shared" si="55"/>
        <v>3520</v>
      </c>
      <c r="AH469" s="32">
        <v>0</v>
      </c>
      <c r="AI469" s="32">
        <v>0</v>
      </c>
      <c r="AJ469" s="32">
        <v>0</v>
      </c>
      <c r="AK469" s="34">
        <f t="shared" si="1"/>
        <v>33793.599999999999</v>
      </c>
      <c r="AM469" s="419"/>
    </row>
    <row r="470" spans="2:39" s="6" customFormat="1" x14ac:dyDescent="0.25">
      <c r="B470" s="36">
        <v>451</v>
      </c>
      <c r="C470" s="432"/>
      <c r="D470" s="352" t="s">
        <v>42</v>
      </c>
      <c r="E470" s="45">
        <v>75.64</v>
      </c>
      <c r="F470" s="47">
        <v>1</v>
      </c>
      <c r="G470" s="32">
        <f>'REPRO SEPTIEMBRE'!G384</f>
        <v>2344.84</v>
      </c>
      <c r="H470" s="47">
        <v>1</v>
      </c>
      <c r="I470" s="32">
        <f>'REPRO SEPTIEMBRE'!H384</f>
        <v>2117.92</v>
      </c>
      <c r="J470" s="47">
        <v>1</v>
      </c>
      <c r="K470" s="32">
        <f>'REPRO SEPTIEMBRE'!I384</f>
        <v>2344.84</v>
      </c>
      <c r="L470" s="47">
        <v>1</v>
      </c>
      <c r="M470" s="38">
        <f>'REPRO SEPTIEMBRE'!J384</f>
        <v>2269.1999999999998</v>
      </c>
      <c r="N470" s="47">
        <v>1</v>
      </c>
      <c r="O470" s="32">
        <f>'REPRO SEPTIEMBRE'!K384</f>
        <v>2344.84</v>
      </c>
      <c r="P470" s="47">
        <v>1</v>
      </c>
      <c r="Q470" s="32">
        <f>'REPRO SEPTIEMBRE'!L384</f>
        <v>2269.1999999999998</v>
      </c>
      <c r="R470" s="47">
        <v>1</v>
      </c>
      <c r="S470" s="32">
        <f>'REPRO SEPTIEMBRE'!M384</f>
        <v>2344.84</v>
      </c>
      <c r="T470" s="47">
        <v>1</v>
      </c>
      <c r="U470" s="32">
        <f>'REPRO SEPTIEMBRE'!N384</f>
        <v>0</v>
      </c>
      <c r="V470" s="33">
        <v>0</v>
      </c>
      <c r="W470" s="32">
        <v>0</v>
      </c>
      <c r="X470" s="33">
        <v>0</v>
      </c>
      <c r="Y470" s="32">
        <v>0</v>
      </c>
      <c r="Z470" s="33">
        <v>0</v>
      </c>
      <c r="AA470" s="32">
        <v>0</v>
      </c>
      <c r="AB470" s="39">
        <v>0</v>
      </c>
      <c r="AC470" s="32">
        <v>0</v>
      </c>
      <c r="AD470" s="32">
        <v>0</v>
      </c>
      <c r="AE470" s="32">
        <v>0</v>
      </c>
      <c r="AF470" s="32">
        <f t="shared" si="54"/>
        <v>21120</v>
      </c>
      <c r="AG470" s="32">
        <f t="shared" si="55"/>
        <v>1760</v>
      </c>
      <c r="AH470" s="32">
        <v>0</v>
      </c>
      <c r="AI470" s="32">
        <v>0</v>
      </c>
      <c r="AJ470" s="32">
        <v>0</v>
      </c>
      <c r="AK470" s="34">
        <f t="shared" si="1"/>
        <v>17795.68</v>
      </c>
      <c r="AM470" s="419"/>
    </row>
    <row r="471" spans="2:39" s="6" customFormat="1" x14ac:dyDescent="0.25">
      <c r="B471" s="30">
        <v>452</v>
      </c>
      <c r="C471" s="432"/>
      <c r="D471" s="349" t="s">
        <v>37</v>
      </c>
      <c r="E471" s="45">
        <v>80.86</v>
      </c>
      <c r="F471" s="47">
        <v>6</v>
      </c>
      <c r="G471" s="32">
        <f>'REPRO SEPTIEMBRE'!G385</f>
        <v>15039.96</v>
      </c>
      <c r="H471" s="47">
        <v>6</v>
      </c>
      <c r="I471" s="32">
        <f>'REPRO SEPTIEMBRE'!H385</f>
        <v>13584.48</v>
      </c>
      <c r="J471" s="47">
        <v>6</v>
      </c>
      <c r="K471" s="32">
        <f>'REPRO SEPTIEMBRE'!I385</f>
        <v>15039.96</v>
      </c>
      <c r="L471" s="47">
        <v>6</v>
      </c>
      <c r="M471" s="38">
        <f>'REPRO SEPTIEMBRE'!J385</f>
        <v>14554.8</v>
      </c>
      <c r="N471" s="47">
        <v>6</v>
      </c>
      <c r="O471" s="32">
        <f>'REPRO SEPTIEMBRE'!K385</f>
        <v>15039.96</v>
      </c>
      <c r="P471" s="47">
        <v>6</v>
      </c>
      <c r="Q471" s="32">
        <f>'REPRO SEPTIEMBRE'!L385</f>
        <v>14554.8</v>
      </c>
      <c r="R471" s="47">
        <v>6</v>
      </c>
      <c r="S471" s="32">
        <f>'REPRO SEPTIEMBRE'!M385</f>
        <v>15039.96</v>
      </c>
      <c r="T471" s="47">
        <v>6</v>
      </c>
      <c r="U471" s="32">
        <f>'REPRO SEPTIEMBRE'!N385</f>
        <v>0</v>
      </c>
      <c r="V471" s="33">
        <v>0</v>
      </c>
      <c r="W471" s="32">
        <v>0</v>
      </c>
      <c r="X471" s="33">
        <v>0</v>
      </c>
      <c r="Y471" s="32">
        <v>0</v>
      </c>
      <c r="Z471" s="33">
        <v>0</v>
      </c>
      <c r="AA471" s="32">
        <v>0</v>
      </c>
      <c r="AB471" s="39">
        <v>0</v>
      </c>
      <c r="AC471" s="32">
        <v>0</v>
      </c>
      <c r="AD471" s="32">
        <v>0</v>
      </c>
      <c r="AE471" s="32">
        <v>0</v>
      </c>
      <c r="AF471" s="32">
        <f t="shared" si="54"/>
        <v>126720</v>
      </c>
      <c r="AG471" s="32">
        <f t="shared" si="55"/>
        <v>10560</v>
      </c>
      <c r="AH471" s="32">
        <v>0</v>
      </c>
      <c r="AI471" s="32">
        <v>0</v>
      </c>
      <c r="AJ471" s="32">
        <v>0</v>
      </c>
      <c r="AK471" s="34">
        <f t="shared" si="1"/>
        <v>113413.92000000001</v>
      </c>
      <c r="AM471" s="419"/>
    </row>
    <row r="472" spans="2:39" s="6" customFormat="1" x14ac:dyDescent="0.25">
      <c r="B472" s="30">
        <v>453</v>
      </c>
      <c r="C472" s="432"/>
      <c r="D472" s="349" t="s">
        <v>72</v>
      </c>
      <c r="E472" s="45">
        <v>71.400000000000006</v>
      </c>
      <c r="F472" s="47">
        <v>2</v>
      </c>
      <c r="G472" s="32">
        <f>'REPRO SEPTIEMBRE'!G386</f>
        <v>0</v>
      </c>
      <c r="H472" s="47">
        <v>2</v>
      </c>
      <c r="I472" s="32">
        <f>'REPRO SEPTIEMBRE'!H386</f>
        <v>6140.4000000000005</v>
      </c>
      <c r="J472" s="47">
        <v>2</v>
      </c>
      <c r="K472" s="32">
        <f>'REPRO SEPTIEMBRE'!I386</f>
        <v>4426.8</v>
      </c>
      <c r="L472" s="47">
        <v>2</v>
      </c>
      <c r="M472" s="38">
        <f>'REPRO SEPTIEMBRE'!J386</f>
        <v>0</v>
      </c>
      <c r="N472" s="47">
        <v>2</v>
      </c>
      <c r="O472" s="32">
        <f>'REPRO SEPTIEMBRE'!K386</f>
        <v>0</v>
      </c>
      <c r="P472" s="47">
        <v>2</v>
      </c>
      <c r="Q472" s="32">
        <f>'REPRO SEPTIEMBRE'!L386</f>
        <v>0</v>
      </c>
      <c r="R472" s="47">
        <v>2</v>
      </c>
      <c r="S472" s="32">
        <f>'REPRO SEPTIEMBRE'!M386</f>
        <v>0</v>
      </c>
      <c r="T472" s="47">
        <v>2</v>
      </c>
      <c r="U472" s="32">
        <f>'REPRO SEPTIEMBRE'!N386</f>
        <v>0</v>
      </c>
      <c r="V472" s="33">
        <v>0</v>
      </c>
      <c r="W472" s="32">
        <v>0</v>
      </c>
      <c r="X472" s="33">
        <v>0</v>
      </c>
      <c r="Y472" s="32">
        <v>0</v>
      </c>
      <c r="Z472" s="33">
        <v>0</v>
      </c>
      <c r="AA472" s="32">
        <v>0</v>
      </c>
      <c r="AB472" s="39">
        <v>0</v>
      </c>
      <c r="AC472" s="32">
        <v>0</v>
      </c>
      <c r="AD472" s="32">
        <v>0</v>
      </c>
      <c r="AE472" s="32">
        <v>0</v>
      </c>
      <c r="AF472" s="32">
        <f t="shared" si="54"/>
        <v>42240</v>
      </c>
      <c r="AG472" s="32">
        <f t="shared" si="55"/>
        <v>3520</v>
      </c>
      <c r="AH472" s="32">
        <v>0</v>
      </c>
      <c r="AI472" s="32">
        <v>0</v>
      </c>
      <c r="AJ472" s="32">
        <v>0</v>
      </c>
      <c r="AK472" s="34">
        <f t="shared" si="1"/>
        <v>14087.2</v>
      </c>
      <c r="AM472" s="419"/>
    </row>
    <row r="473" spans="2:39" s="6" customFormat="1" x14ac:dyDescent="0.25">
      <c r="B473" s="36">
        <v>454</v>
      </c>
      <c r="C473" s="432"/>
      <c r="D473" s="349" t="s">
        <v>73</v>
      </c>
      <c r="E473" s="45">
        <v>71.400000000000006</v>
      </c>
      <c r="F473" s="47">
        <v>2</v>
      </c>
      <c r="G473" s="32">
        <f>'REPRO SEPTIEMBRE'!G387</f>
        <v>0</v>
      </c>
      <c r="H473" s="47">
        <v>2</v>
      </c>
      <c r="I473" s="32">
        <f>'REPRO SEPTIEMBRE'!H387</f>
        <v>6140.4000000000005</v>
      </c>
      <c r="J473" s="47">
        <v>2</v>
      </c>
      <c r="K473" s="32">
        <f>'REPRO SEPTIEMBRE'!I387</f>
        <v>4426.8</v>
      </c>
      <c r="L473" s="47">
        <v>2</v>
      </c>
      <c r="M473" s="38">
        <f>'REPRO SEPTIEMBRE'!J387</f>
        <v>0</v>
      </c>
      <c r="N473" s="47">
        <v>2</v>
      </c>
      <c r="O473" s="32">
        <f>'REPRO SEPTIEMBRE'!K387</f>
        <v>0</v>
      </c>
      <c r="P473" s="47">
        <v>2</v>
      </c>
      <c r="Q473" s="32">
        <f>'REPRO SEPTIEMBRE'!L387</f>
        <v>0</v>
      </c>
      <c r="R473" s="47">
        <v>2</v>
      </c>
      <c r="S473" s="32">
        <f>'REPRO SEPTIEMBRE'!M387</f>
        <v>0</v>
      </c>
      <c r="T473" s="47">
        <v>2</v>
      </c>
      <c r="U473" s="32">
        <f>'REPRO SEPTIEMBRE'!N387</f>
        <v>0</v>
      </c>
      <c r="V473" s="33">
        <v>0</v>
      </c>
      <c r="W473" s="32">
        <v>0</v>
      </c>
      <c r="X473" s="33">
        <v>0</v>
      </c>
      <c r="Y473" s="32">
        <v>0</v>
      </c>
      <c r="Z473" s="33">
        <v>0</v>
      </c>
      <c r="AA473" s="32">
        <v>0</v>
      </c>
      <c r="AB473" s="39">
        <v>0</v>
      </c>
      <c r="AC473" s="32">
        <v>0</v>
      </c>
      <c r="AD473" s="32">
        <v>0</v>
      </c>
      <c r="AE473" s="32">
        <v>0</v>
      </c>
      <c r="AF473" s="32">
        <f t="shared" si="54"/>
        <v>42240</v>
      </c>
      <c r="AG473" s="32">
        <f t="shared" si="55"/>
        <v>3520</v>
      </c>
      <c r="AH473" s="32">
        <v>0</v>
      </c>
      <c r="AI473" s="32">
        <v>0</v>
      </c>
      <c r="AJ473" s="32">
        <v>0</v>
      </c>
      <c r="AK473" s="34">
        <f t="shared" si="1"/>
        <v>14087.2</v>
      </c>
      <c r="AM473" s="419"/>
    </row>
    <row r="474" spans="2:39" s="6" customFormat="1" x14ac:dyDescent="0.25">
      <c r="B474" s="36">
        <v>455</v>
      </c>
      <c r="C474" s="432"/>
      <c r="D474" s="349" t="s">
        <v>32</v>
      </c>
      <c r="E474" s="45">
        <v>71.400000000000006</v>
      </c>
      <c r="F474" s="47">
        <v>1</v>
      </c>
      <c r="G474" s="32">
        <f>'REPRO SEPTIEMBRE'!G388</f>
        <v>0</v>
      </c>
      <c r="H474" s="47">
        <v>1</v>
      </c>
      <c r="I474" s="32">
        <f>'REPRO SEPTIEMBRE'!H388</f>
        <v>3070.2000000000003</v>
      </c>
      <c r="J474" s="47">
        <v>1</v>
      </c>
      <c r="K474" s="32">
        <f>'REPRO SEPTIEMBRE'!I388</f>
        <v>2213.4</v>
      </c>
      <c r="L474" s="47">
        <v>1</v>
      </c>
      <c r="M474" s="38">
        <f>'REPRO SEPTIEMBRE'!J388</f>
        <v>0</v>
      </c>
      <c r="N474" s="47">
        <v>1</v>
      </c>
      <c r="O474" s="32">
        <f>'REPRO SEPTIEMBRE'!K388</f>
        <v>0</v>
      </c>
      <c r="P474" s="47">
        <v>1</v>
      </c>
      <c r="Q474" s="32">
        <f>'REPRO SEPTIEMBRE'!L388</f>
        <v>0</v>
      </c>
      <c r="R474" s="47">
        <v>1</v>
      </c>
      <c r="S474" s="32">
        <f>'REPRO SEPTIEMBRE'!M388</f>
        <v>0</v>
      </c>
      <c r="T474" s="47">
        <v>1</v>
      </c>
      <c r="U474" s="32">
        <f>'REPRO SEPTIEMBRE'!N388</f>
        <v>0</v>
      </c>
      <c r="V474" s="33">
        <v>0</v>
      </c>
      <c r="W474" s="32">
        <v>0</v>
      </c>
      <c r="X474" s="33">
        <v>0</v>
      </c>
      <c r="Y474" s="32">
        <v>0</v>
      </c>
      <c r="Z474" s="33">
        <v>0</v>
      </c>
      <c r="AA474" s="32">
        <v>0</v>
      </c>
      <c r="AB474" s="39">
        <v>0</v>
      </c>
      <c r="AC474" s="32">
        <v>0</v>
      </c>
      <c r="AD474" s="32">
        <v>0</v>
      </c>
      <c r="AE474" s="32">
        <v>0</v>
      </c>
      <c r="AF474" s="32">
        <f t="shared" si="54"/>
        <v>21120</v>
      </c>
      <c r="AG474" s="32">
        <f t="shared" si="55"/>
        <v>1760</v>
      </c>
      <c r="AH474" s="32">
        <v>0</v>
      </c>
      <c r="AI474" s="32">
        <v>0</v>
      </c>
      <c r="AJ474" s="32">
        <v>0</v>
      </c>
      <c r="AK474" s="34">
        <f t="shared" si="1"/>
        <v>7043.6</v>
      </c>
      <c r="AM474" s="419"/>
    </row>
    <row r="475" spans="2:39" s="6" customFormat="1" x14ac:dyDescent="0.25">
      <c r="B475" s="36">
        <v>456</v>
      </c>
      <c r="C475" s="432"/>
      <c r="D475" s="421" t="s">
        <v>35</v>
      </c>
      <c r="E475" s="60">
        <v>71.400000000000006</v>
      </c>
      <c r="F475" s="59">
        <v>1</v>
      </c>
      <c r="G475" s="32">
        <f>'REPRO SEPTIEMBRE'!G389</f>
        <v>0</v>
      </c>
      <c r="H475" s="59">
        <v>1</v>
      </c>
      <c r="I475" s="32">
        <f>'REPRO SEPTIEMBRE'!H389</f>
        <v>3070.2000000000003</v>
      </c>
      <c r="J475" s="59">
        <v>1</v>
      </c>
      <c r="K475" s="32">
        <f>'REPRO SEPTIEMBRE'!I389</f>
        <v>2213.4</v>
      </c>
      <c r="L475" s="59">
        <v>1</v>
      </c>
      <c r="M475" s="422">
        <f>'REPRO SEPTIEMBRE'!J389</f>
        <v>0</v>
      </c>
      <c r="N475" s="59">
        <v>1</v>
      </c>
      <c r="O475" s="423">
        <f>'REPRO SEPTIEMBRE'!K389</f>
        <v>0</v>
      </c>
      <c r="P475" s="59">
        <v>1</v>
      </c>
      <c r="Q475" s="423">
        <f>'REPRO SEPTIEMBRE'!L389</f>
        <v>0</v>
      </c>
      <c r="R475" s="59">
        <v>1</v>
      </c>
      <c r="S475" s="423">
        <f>'REPRO SEPTIEMBRE'!M389</f>
        <v>0</v>
      </c>
      <c r="T475" s="59">
        <v>1</v>
      </c>
      <c r="U475" s="32">
        <f>'REPRO SEPTIEMBRE'!N389</f>
        <v>0</v>
      </c>
      <c r="V475" s="33">
        <v>0</v>
      </c>
      <c r="W475" s="32">
        <v>0</v>
      </c>
      <c r="X475" s="33">
        <v>0</v>
      </c>
      <c r="Y475" s="32">
        <v>0</v>
      </c>
      <c r="Z475" s="33">
        <v>0</v>
      </c>
      <c r="AA475" s="32">
        <v>0</v>
      </c>
      <c r="AB475" s="39">
        <v>0</v>
      </c>
      <c r="AC475" s="32">
        <v>0</v>
      </c>
      <c r="AD475" s="32">
        <v>0</v>
      </c>
      <c r="AE475" s="32">
        <v>0</v>
      </c>
      <c r="AF475" s="32">
        <f t="shared" si="54"/>
        <v>21120</v>
      </c>
      <c r="AG475" s="32">
        <f t="shared" si="55"/>
        <v>1760</v>
      </c>
      <c r="AH475" s="32">
        <v>0</v>
      </c>
      <c r="AI475" s="32">
        <v>0</v>
      </c>
      <c r="AJ475" s="32">
        <v>0</v>
      </c>
      <c r="AK475" s="34">
        <f t="shared" si="1"/>
        <v>7043.6</v>
      </c>
      <c r="AM475" s="419"/>
    </row>
    <row r="476" spans="2:39" s="6" customFormat="1" x14ac:dyDescent="0.25">
      <c r="B476" s="30">
        <v>457</v>
      </c>
      <c r="C476" s="432"/>
      <c r="D476" s="349" t="s">
        <v>72</v>
      </c>
      <c r="E476" s="45">
        <v>71.400000000000006</v>
      </c>
      <c r="F476" s="47">
        <v>2</v>
      </c>
      <c r="G476" s="32">
        <f>'REPRO SEPTIEMBRE'!G390</f>
        <v>0</v>
      </c>
      <c r="H476" s="47">
        <v>2</v>
      </c>
      <c r="I476" s="32">
        <f>'REPRO SEPTIEMBRE'!H390</f>
        <v>0</v>
      </c>
      <c r="J476" s="47">
        <v>2</v>
      </c>
      <c r="K476" s="32">
        <f>'REPRO SEPTIEMBRE'!I390</f>
        <v>0</v>
      </c>
      <c r="L476" s="47">
        <v>2</v>
      </c>
      <c r="M476" s="38">
        <f>'REPRO SEPTIEMBRE'!J390</f>
        <v>4284</v>
      </c>
      <c r="N476" s="47">
        <v>2</v>
      </c>
      <c r="O476" s="38">
        <f>'REPRO SEPTIEMBRE'!K390</f>
        <v>4426.8</v>
      </c>
      <c r="P476" s="47">
        <v>2</v>
      </c>
      <c r="Q476" s="38">
        <f>'REPRO SEPTIEMBRE'!L390</f>
        <v>4284</v>
      </c>
      <c r="R476" s="47">
        <v>2</v>
      </c>
      <c r="S476" s="38">
        <f>'REPRO SEPTIEMBRE'!M390</f>
        <v>0</v>
      </c>
      <c r="T476" s="47">
        <v>2</v>
      </c>
      <c r="U476" s="32">
        <f>'REPRO SEPTIEMBRE'!N390</f>
        <v>0</v>
      </c>
      <c r="V476" s="33">
        <v>0</v>
      </c>
      <c r="W476" s="32">
        <v>0</v>
      </c>
      <c r="X476" s="33">
        <v>0</v>
      </c>
      <c r="Y476" s="32">
        <v>0</v>
      </c>
      <c r="Z476" s="33">
        <v>0</v>
      </c>
      <c r="AA476" s="32">
        <v>0</v>
      </c>
      <c r="AB476" s="39">
        <v>0</v>
      </c>
      <c r="AC476" s="32">
        <v>0</v>
      </c>
      <c r="AD476" s="32">
        <v>0</v>
      </c>
      <c r="AE476" s="32">
        <v>0</v>
      </c>
      <c r="AF476" s="32">
        <f t="shared" si="54"/>
        <v>42240</v>
      </c>
      <c r="AG476" s="32">
        <f t="shared" si="55"/>
        <v>3520</v>
      </c>
      <c r="AH476" s="32">
        <v>0</v>
      </c>
      <c r="AI476" s="32">
        <v>0</v>
      </c>
      <c r="AJ476" s="32">
        <v>0</v>
      </c>
      <c r="AK476" s="34">
        <f t="shared" si="1"/>
        <v>16514.8</v>
      </c>
      <c r="AM476" s="419"/>
    </row>
    <row r="477" spans="2:39" s="6" customFormat="1" x14ac:dyDescent="0.25">
      <c r="B477" s="30">
        <v>458</v>
      </c>
      <c r="C477" s="432"/>
      <c r="D477" s="348" t="s">
        <v>73</v>
      </c>
      <c r="E477" s="271">
        <v>71.400000000000006</v>
      </c>
      <c r="F477" s="48">
        <v>2</v>
      </c>
      <c r="G477" s="32">
        <f>'REPRO SEPTIEMBRE'!G391</f>
        <v>0</v>
      </c>
      <c r="H477" s="48">
        <v>2</v>
      </c>
      <c r="I477" s="32">
        <f>'REPRO SEPTIEMBRE'!H391</f>
        <v>0</v>
      </c>
      <c r="J477" s="48">
        <v>2</v>
      </c>
      <c r="K477" s="32">
        <f>'REPRO SEPTIEMBRE'!I391</f>
        <v>0</v>
      </c>
      <c r="L477" s="48">
        <v>2</v>
      </c>
      <c r="M477" s="38">
        <f>'REPRO SEPTIEMBRE'!J391</f>
        <v>4284</v>
      </c>
      <c r="N477" s="48">
        <v>2</v>
      </c>
      <c r="O477" s="32">
        <f>'REPRO SEPTIEMBRE'!K391</f>
        <v>4426.8</v>
      </c>
      <c r="P477" s="48">
        <v>2</v>
      </c>
      <c r="Q477" s="32">
        <f>'REPRO SEPTIEMBRE'!L391</f>
        <v>4284</v>
      </c>
      <c r="R477" s="48">
        <v>2</v>
      </c>
      <c r="S477" s="32">
        <f>'REPRO SEPTIEMBRE'!M391</f>
        <v>0</v>
      </c>
      <c r="T477" s="48">
        <v>2</v>
      </c>
      <c r="U477" s="32">
        <f>'REPRO SEPTIEMBRE'!N391</f>
        <v>0</v>
      </c>
      <c r="V477" s="33">
        <v>0</v>
      </c>
      <c r="W477" s="32">
        <v>0</v>
      </c>
      <c r="X477" s="33">
        <v>0</v>
      </c>
      <c r="Y477" s="32">
        <v>0</v>
      </c>
      <c r="Z477" s="33">
        <v>0</v>
      </c>
      <c r="AA477" s="32">
        <v>0</v>
      </c>
      <c r="AB477" s="39">
        <v>0</v>
      </c>
      <c r="AC477" s="32">
        <v>0</v>
      </c>
      <c r="AD477" s="32">
        <v>0</v>
      </c>
      <c r="AE477" s="32">
        <v>0</v>
      </c>
      <c r="AF477" s="32">
        <f t="shared" si="54"/>
        <v>42240</v>
      </c>
      <c r="AG477" s="32">
        <f t="shared" si="55"/>
        <v>3520</v>
      </c>
      <c r="AH477" s="32">
        <v>0</v>
      </c>
      <c r="AI477" s="32">
        <v>0</v>
      </c>
      <c r="AJ477" s="32">
        <v>0</v>
      </c>
      <c r="AK477" s="34">
        <f t="shared" si="1"/>
        <v>16514.8</v>
      </c>
      <c r="AM477" s="419"/>
    </row>
    <row r="478" spans="2:39" s="6" customFormat="1" x14ac:dyDescent="0.25">
      <c r="B478" s="36">
        <v>459</v>
      </c>
      <c r="C478" s="432"/>
      <c r="D478" s="44" t="s">
        <v>32</v>
      </c>
      <c r="E478" s="45">
        <v>71.400000000000006</v>
      </c>
      <c r="F478" s="47">
        <v>1</v>
      </c>
      <c r="G478" s="32">
        <f>'REPRO SEPTIEMBRE'!G392</f>
        <v>0</v>
      </c>
      <c r="H478" s="47">
        <v>1</v>
      </c>
      <c r="I478" s="32">
        <f>'REPRO SEPTIEMBRE'!H392</f>
        <v>0</v>
      </c>
      <c r="J478" s="47">
        <v>1</v>
      </c>
      <c r="K478" s="32">
        <f>'REPRO SEPTIEMBRE'!I392</f>
        <v>0</v>
      </c>
      <c r="L478" s="47">
        <v>1</v>
      </c>
      <c r="M478" s="38">
        <f>'REPRO SEPTIEMBRE'!J392</f>
        <v>2142</v>
      </c>
      <c r="N478" s="47">
        <v>1</v>
      </c>
      <c r="O478" s="32">
        <f>'REPRO SEPTIEMBRE'!K392</f>
        <v>2213.4</v>
      </c>
      <c r="P478" s="47">
        <v>1</v>
      </c>
      <c r="Q478" s="32">
        <f>'REPRO SEPTIEMBRE'!L392</f>
        <v>2142</v>
      </c>
      <c r="R478" s="47">
        <v>1</v>
      </c>
      <c r="S478" s="32">
        <f>'REPRO SEPTIEMBRE'!M392</f>
        <v>0</v>
      </c>
      <c r="T478" s="47">
        <v>1</v>
      </c>
      <c r="U478" s="32">
        <f>'REPRO SEPTIEMBRE'!N392</f>
        <v>0</v>
      </c>
      <c r="V478" s="33">
        <v>0</v>
      </c>
      <c r="W478" s="32">
        <v>0</v>
      </c>
      <c r="X478" s="33">
        <v>0</v>
      </c>
      <c r="Y478" s="32">
        <v>0</v>
      </c>
      <c r="Z478" s="33">
        <v>0</v>
      </c>
      <c r="AA478" s="32">
        <v>0</v>
      </c>
      <c r="AB478" s="39">
        <v>0</v>
      </c>
      <c r="AC478" s="32">
        <v>0</v>
      </c>
      <c r="AD478" s="32">
        <v>0</v>
      </c>
      <c r="AE478" s="32">
        <v>0</v>
      </c>
      <c r="AF478" s="32">
        <f t="shared" si="54"/>
        <v>21120</v>
      </c>
      <c r="AG478" s="32">
        <f t="shared" si="55"/>
        <v>1760</v>
      </c>
      <c r="AH478" s="32">
        <v>0</v>
      </c>
      <c r="AI478" s="32">
        <v>0</v>
      </c>
      <c r="AJ478" s="32">
        <v>0</v>
      </c>
      <c r="AK478" s="34">
        <f t="shared" si="1"/>
        <v>8257.4</v>
      </c>
      <c r="AM478" s="419"/>
    </row>
    <row r="479" spans="2:39" s="6" customFormat="1" x14ac:dyDescent="0.25">
      <c r="B479" s="36">
        <v>460</v>
      </c>
      <c r="C479" s="432"/>
      <c r="D479" s="349" t="s">
        <v>72</v>
      </c>
      <c r="E479" s="45">
        <v>71.400000000000006</v>
      </c>
      <c r="F479" s="47">
        <v>2</v>
      </c>
      <c r="G479" s="32">
        <f>'REPRO SEPTIEMBRE'!G393</f>
        <v>0</v>
      </c>
      <c r="H479" s="47">
        <v>2</v>
      </c>
      <c r="I479" s="32">
        <f>'REPRO SEPTIEMBRE'!H393</f>
        <v>0</v>
      </c>
      <c r="J479" s="47">
        <v>2</v>
      </c>
      <c r="K479" s="32">
        <f>'REPRO SEPTIEMBRE'!I393</f>
        <v>0</v>
      </c>
      <c r="L479" s="47">
        <v>2</v>
      </c>
      <c r="M479" s="38">
        <f>'REPRO SEPTIEMBRE'!J393</f>
        <v>0</v>
      </c>
      <c r="N479" s="47">
        <v>2</v>
      </c>
      <c r="O479" s="32">
        <f>'REPRO SEPTIEMBRE'!K393</f>
        <v>8710.7999999999993</v>
      </c>
      <c r="P479" s="47">
        <v>2</v>
      </c>
      <c r="Q479" s="32">
        <f>'REPRO SEPTIEMBRE'!L393</f>
        <v>4284</v>
      </c>
      <c r="R479" s="47">
        <v>2</v>
      </c>
      <c r="S479" s="32">
        <f>'REPRO SEPTIEMBRE'!M393</f>
        <v>0</v>
      </c>
      <c r="T479" s="47">
        <v>2</v>
      </c>
      <c r="U479" s="32">
        <f>'REPRO SEPTIEMBRE'!N393</f>
        <v>0</v>
      </c>
      <c r="V479" s="33">
        <v>0</v>
      </c>
      <c r="W479" s="32">
        <v>0</v>
      </c>
      <c r="X479" s="33">
        <v>0</v>
      </c>
      <c r="Y479" s="32">
        <v>0</v>
      </c>
      <c r="Z479" s="33">
        <v>0</v>
      </c>
      <c r="AA479" s="32">
        <v>0</v>
      </c>
      <c r="AB479" s="39">
        <v>0</v>
      </c>
      <c r="AC479" s="32">
        <v>0</v>
      </c>
      <c r="AD479" s="32">
        <v>0</v>
      </c>
      <c r="AE479" s="32">
        <v>0</v>
      </c>
      <c r="AF479" s="32">
        <f t="shared" si="54"/>
        <v>42240</v>
      </c>
      <c r="AG479" s="32">
        <f t="shared" si="55"/>
        <v>3520</v>
      </c>
      <c r="AH479" s="32">
        <v>0</v>
      </c>
      <c r="AI479" s="32">
        <v>0</v>
      </c>
      <c r="AJ479" s="32">
        <v>0</v>
      </c>
      <c r="AK479" s="34">
        <f t="shared" si="1"/>
        <v>16514.8</v>
      </c>
      <c r="AM479" s="419"/>
    </row>
    <row r="480" spans="2:39" s="6" customFormat="1" x14ac:dyDescent="0.25">
      <c r="B480" s="30">
        <v>461</v>
      </c>
      <c r="C480" s="432"/>
      <c r="D480" s="349" t="s">
        <v>44</v>
      </c>
      <c r="E480" s="45">
        <v>72.540000000000006</v>
      </c>
      <c r="F480" s="47">
        <v>4</v>
      </c>
      <c r="G480" s="32">
        <f>'REPRO SEPTIEMBRE'!G394</f>
        <v>0</v>
      </c>
      <c r="H480" s="47">
        <v>4</v>
      </c>
      <c r="I480" s="32">
        <f>'REPRO SEPTIEMBRE'!H394</f>
        <v>0</v>
      </c>
      <c r="J480" s="47">
        <v>4</v>
      </c>
      <c r="K480" s="32">
        <f>'REPRO SEPTIEMBRE'!I394</f>
        <v>0</v>
      </c>
      <c r="L480" s="47">
        <v>4</v>
      </c>
      <c r="M480" s="38">
        <f>'REPRO SEPTIEMBRE'!J394</f>
        <v>0</v>
      </c>
      <c r="N480" s="47">
        <v>4</v>
      </c>
      <c r="O480" s="32">
        <f>'REPRO SEPTIEMBRE'!K394</f>
        <v>17699.760000000002</v>
      </c>
      <c r="P480" s="47">
        <v>4</v>
      </c>
      <c r="Q480" s="32">
        <f>'REPRO SEPTIEMBRE'!L394</f>
        <v>8704.8000000000011</v>
      </c>
      <c r="R480" s="47">
        <v>4</v>
      </c>
      <c r="S480" s="32">
        <f>'REPRO SEPTIEMBRE'!M394</f>
        <v>0</v>
      </c>
      <c r="T480" s="47">
        <v>4</v>
      </c>
      <c r="U480" s="32">
        <f>'REPRO SEPTIEMBRE'!N394</f>
        <v>0</v>
      </c>
      <c r="V480" s="33">
        <v>0</v>
      </c>
      <c r="W480" s="32">
        <v>0</v>
      </c>
      <c r="X480" s="33">
        <v>0</v>
      </c>
      <c r="Y480" s="32">
        <v>0</v>
      </c>
      <c r="Z480" s="33">
        <v>0</v>
      </c>
      <c r="AA480" s="32">
        <v>0</v>
      </c>
      <c r="AB480" s="39">
        <v>0</v>
      </c>
      <c r="AC480" s="32">
        <v>0</v>
      </c>
      <c r="AD480" s="32">
        <v>0</v>
      </c>
      <c r="AE480" s="32">
        <v>0</v>
      </c>
      <c r="AF480" s="32">
        <f t="shared" si="54"/>
        <v>84480</v>
      </c>
      <c r="AG480" s="32">
        <f t="shared" si="55"/>
        <v>7040</v>
      </c>
      <c r="AH480" s="32">
        <v>0</v>
      </c>
      <c r="AI480" s="32">
        <v>0</v>
      </c>
      <c r="AJ480" s="32">
        <v>0</v>
      </c>
      <c r="AK480" s="34">
        <f t="shared" si="1"/>
        <v>33444.560000000005</v>
      </c>
      <c r="AM480" s="419"/>
    </row>
    <row r="481" spans="2:39" s="6" customFormat="1" x14ac:dyDescent="0.25">
      <c r="B481" s="30">
        <v>462</v>
      </c>
      <c r="C481" s="432"/>
      <c r="D481" s="349" t="s">
        <v>35</v>
      </c>
      <c r="E481" s="45">
        <v>71.400000000000006</v>
      </c>
      <c r="F481" s="47">
        <v>1</v>
      </c>
      <c r="G481" s="32">
        <f>'REPRO SEPTIEMBRE'!G395</f>
        <v>0</v>
      </c>
      <c r="H481" s="47">
        <v>1</v>
      </c>
      <c r="I481" s="32">
        <f>'REPRO SEPTIEMBRE'!H395</f>
        <v>0</v>
      </c>
      <c r="J481" s="47">
        <v>1</v>
      </c>
      <c r="K481" s="32">
        <f>'REPRO SEPTIEMBRE'!I395</f>
        <v>0</v>
      </c>
      <c r="L481" s="47">
        <v>1</v>
      </c>
      <c r="M481" s="38">
        <f>'REPRO SEPTIEMBRE'!J395</f>
        <v>2142</v>
      </c>
      <c r="N481" s="47">
        <v>1</v>
      </c>
      <c r="O481" s="32">
        <f>'REPRO SEPTIEMBRE'!K395</f>
        <v>2213.4</v>
      </c>
      <c r="P481" s="47">
        <v>1</v>
      </c>
      <c r="Q481" s="32">
        <f>'REPRO SEPTIEMBRE'!L395</f>
        <v>2142</v>
      </c>
      <c r="R481" s="47">
        <v>1</v>
      </c>
      <c r="S481" s="32">
        <f>'REPRO SEPTIEMBRE'!M395</f>
        <v>0</v>
      </c>
      <c r="T481" s="47">
        <v>1</v>
      </c>
      <c r="U481" s="32">
        <f>'REPRO SEPTIEMBRE'!N395</f>
        <v>0</v>
      </c>
      <c r="V481" s="33">
        <v>0</v>
      </c>
      <c r="W481" s="32">
        <v>0</v>
      </c>
      <c r="X481" s="33">
        <v>0</v>
      </c>
      <c r="Y481" s="32">
        <v>0</v>
      </c>
      <c r="Z481" s="33">
        <v>0</v>
      </c>
      <c r="AA481" s="32">
        <v>0</v>
      </c>
      <c r="AB481" s="39">
        <v>0</v>
      </c>
      <c r="AC481" s="32">
        <v>0</v>
      </c>
      <c r="AD481" s="32">
        <v>0</v>
      </c>
      <c r="AE481" s="32">
        <v>0</v>
      </c>
      <c r="AF481" s="32">
        <f t="shared" si="54"/>
        <v>21120</v>
      </c>
      <c r="AG481" s="32">
        <f t="shared" si="55"/>
        <v>1760</v>
      </c>
      <c r="AH481" s="32">
        <v>0</v>
      </c>
      <c r="AI481" s="32">
        <v>0</v>
      </c>
      <c r="AJ481" s="32">
        <v>0</v>
      </c>
      <c r="AK481" s="34">
        <f t="shared" si="1"/>
        <v>8257.4</v>
      </c>
      <c r="AM481" s="419"/>
    </row>
    <row r="482" spans="2:39" s="6" customFormat="1" x14ac:dyDescent="0.25">
      <c r="B482" s="36">
        <v>463</v>
      </c>
      <c r="C482" s="432"/>
      <c r="D482" s="348" t="s">
        <v>44</v>
      </c>
      <c r="E482" s="271">
        <v>72.540000000000006</v>
      </c>
      <c r="F482" s="48">
        <v>28</v>
      </c>
      <c r="G482" s="32">
        <f>'REPRO SEPTIEMBRE'!G396</f>
        <v>0</v>
      </c>
      <c r="H482" s="48">
        <v>28</v>
      </c>
      <c r="I482" s="32">
        <f>'REPRO SEPTIEMBRE'!H396</f>
        <v>0</v>
      </c>
      <c r="J482" s="48">
        <v>28</v>
      </c>
      <c r="K482" s="32">
        <f>'REPRO SEPTIEMBRE'!I396</f>
        <v>0</v>
      </c>
      <c r="L482" s="48">
        <v>28</v>
      </c>
      <c r="M482" s="38">
        <f>'REPRO SEPTIEMBRE'!J396</f>
        <v>0</v>
      </c>
      <c r="N482" s="48">
        <v>28</v>
      </c>
      <c r="O482" s="32">
        <f>'REPRO SEPTIEMBRE'!K396</f>
        <v>0</v>
      </c>
      <c r="P482" s="48">
        <v>28</v>
      </c>
      <c r="Q482" s="32">
        <f>'REPRO SEPTIEMBRE'!L396</f>
        <v>0</v>
      </c>
      <c r="R482" s="48">
        <v>28</v>
      </c>
      <c r="S482" s="32">
        <f>'REPRO SEPTIEMBRE'!M396</f>
        <v>0</v>
      </c>
      <c r="T482" s="48">
        <v>28</v>
      </c>
      <c r="U482" s="32">
        <f>'REPRO SEPTIEMBRE'!N396</f>
        <v>62964.72</v>
      </c>
      <c r="V482" s="33">
        <v>0</v>
      </c>
      <c r="W482" s="32">
        <v>0</v>
      </c>
      <c r="X482" s="33">
        <v>0</v>
      </c>
      <c r="Y482" s="32">
        <v>0</v>
      </c>
      <c r="Z482" s="33">
        <v>0</v>
      </c>
      <c r="AA482" s="32">
        <v>0</v>
      </c>
      <c r="AB482" s="39">
        <v>0</v>
      </c>
      <c r="AC482" s="32">
        <v>0</v>
      </c>
      <c r="AD482" s="32">
        <v>0</v>
      </c>
      <c r="AE482" s="32">
        <v>0</v>
      </c>
      <c r="AF482" s="32">
        <f t="shared" si="54"/>
        <v>591360</v>
      </c>
      <c r="AG482" s="32">
        <f t="shared" si="55"/>
        <v>49280</v>
      </c>
      <c r="AH482" s="32">
        <v>0</v>
      </c>
      <c r="AI482" s="32">
        <v>0</v>
      </c>
      <c r="AJ482" s="32">
        <v>0</v>
      </c>
      <c r="AK482" s="34">
        <f t="shared" si="1"/>
        <v>112244.72</v>
      </c>
      <c r="AM482" s="419"/>
    </row>
    <row r="483" spans="2:39" s="6" customFormat="1" x14ac:dyDescent="0.25">
      <c r="B483" s="36">
        <v>464</v>
      </c>
      <c r="C483" s="432"/>
      <c r="D483" s="348" t="s">
        <v>44</v>
      </c>
      <c r="E483" s="271">
        <v>72.540000000000006</v>
      </c>
      <c r="F483" s="48">
        <v>2</v>
      </c>
      <c r="G483" s="32">
        <f>'REPRO SEPTIEMBRE'!G397</f>
        <v>0</v>
      </c>
      <c r="H483" s="48">
        <v>2</v>
      </c>
      <c r="I483" s="32">
        <f>'REPRO SEPTIEMBRE'!H397</f>
        <v>0</v>
      </c>
      <c r="J483" s="48">
        <v>2</v>
      </c>
      <c r="K483" s="32">
        <f>'REPRO SEPTIEMBRE'!I397</f>
        <v>0</v>
      </c>
      <c r="L483" s="48">
        <v>2</v>
      </c>
      <c r="M483" s="38">
        <f>'REPRO SEPTIEMBRE'!J397</f>
        <v>0</v>
      </c>
      <c r="N483" s="48">
        <v>2</v>
      </c>
      <c r="O483" s="32">
        <f>'REPRO SEPTIEMBRE'!K397</f>
        <v>0</v>
      </c>
      <c r="P483" s="48">
        <v>2</v>
      </c>
      <c r="Q483" s="32">
        <f>'REPRO SEPTIEMBRE'!L397</f>
        <v>0</v>
      </c>
      <c r="R483" s="48">
        <v>2</v>
      </c>
      <c r="S483" s="32">
        <f>'REPRO SEPTIEMBRE'!M397</f>
        <v>0</v>
      </c>
      <c r="T483" s="48">
        <v>2</v>
      </c>
      <c r="U483" s="32">
        <f>'REPRO SEPTIEMBRE'!N397</f>
        <v>0</v>
      </c>
      <c r="V483" s="33">
        <v>0</v>
      </c>
      <c r="W483" s="32">
        <v>0</v>
      </c>
      <c r="X483" s="33">
        <v>0</v>
      </c>
      <c r="Y483" s="32">
        <v>0</v>
      </c>
      <c r="Z483" s="33">
        <v>0</v>
      </c>
      <c r="AA483" s="32">
        <v>0</v>
      </c>
      <c r="AB483" s="39">
        <v>0</v>
      </c>
      <c r="AC483" s="32">
        <v>0</v>
      </c>
      <c r="AD483" s="32">
        <v>0</v>
      </c>
      <c r="AE483" s="32">
        <v>0</v>
      </c>
      <c r="AF483" s="32">
        <f t="shared" si="54"/>
        <v>42240</v>
      </c>
      <c r="AG483" s="32">
        <f t="shared" si="55"/>
        <v>3520</v>
      </c>
      <c r="AH483" s="32">
        <v>0</v>
      </c>
      <c r="AI483" s="32">
        <v>0</v>
      </c>
      <c r="AJ483" s="32">
        <v>0</v>
      </c>
      <c r="AK483" s="34">
        <f t="shared" si="1"/>
        <v>3520</v>
      </c>
      <c r="AM483" s="419"/>
    </row>
    <row r="484" spans="2:39" s="6" customFormat="1" x14ac:dyDescent="0.25">
      <c r="B484" s="30">
        <v>465</v>
      </c>
      <c r="C484" s="432"/>
      <c r="D484" s="349" t="s">
        <v>71</v>
      </c>
      <c r="E484" s="45">
        <v>73.59</v>
      </c>
      <c r="F484" s="47">
        <v>1</v>
      </c>
      <c r="G484" s="32">
        <f>'REPRO SEPTIEMBRE'!G398</f>
        <v>0</v>
      </c>
      <c r="H484" s="47">
        <v>1</v>
      </c>
      <c r="I484" s="32">
        <f>'REPRO SEPTIEMBRE'!H398</f>
        <v>0</v>
      </c>
      <c r="J484" s="47">
        <v>1</v>
      </c>
      <c r="K484" s="32">
        <f>'REPRO SEPTIEMBRE'!I398</f>
        <v>0</v>
      </c>
      <c r="L484" s="47">
        <v>1</v>
      </c>
      <c r="M484" s="38">
        <f>'REPRO SEPTIEMBRE'!J398</f>
        <v>0</v>
      </c>
      <c r="N484" s="47">
        <v>1</v>
      </c>
      <c r="O484" s="32">
        <f>'REPRO SEPTIEMBRE'!K398</f>
        <v>0</v>
      </c>
      <c r="P484" s="47">
        <v>1</v>
      </c>
      <c r="Q484" s="32">
        <f>'REPRO SEPTIEMBRE'!L398</f>
        <v>0</v>
      </c>
      <c r="R484" s="47">
        <v>1</v>
      </c>
      <c r="S484" s="32">
        <f>'REPRO SEPTIEMBRE'!M398</f>
        <v>0</v>
      </c>
      <c r="T484" s="47">
        <v>1</v>
      </c>
      <c r="U484" s="32">
        <f>'REPRO SEPTIEMBRE'!N398</f>
        <v>2281.29</v>
      </c>
      <c r="V484" s="33">
        <v>0</v>
      </c>
      <c r="W484" s="32">
        <v>0</v>
      </c>
      <c r="X484" s="33">
        <v>0</v>
      </c>
      <c r="Y484" s="32">
        <v>0</v>
      </c>
      <c r="Z484" s="33">
        <v>0</v>
      </c>
      <c r="AA484" s="32">
        <v>0</v>
      </c>
      <c r="AB484" s="39">
        <v>0</v>
      </c>
      <c r="AC484" s="32">
        <v>0</v>
      </c>
      <c r="AD484" s="32">
        <v>0</v>
      </c>
      <c r="AE484" s="32">
        <v>0</v>
      </c>
      <c r="AF484" s="32">
        <f t="shared" si="54"/>
        <v>21120</v>
      </c>
      <c r="AG484" s="32">
        <f t="shared" si="55"/>
        <v>1760</v>
      </c>
      <c r="AH484" s="32">
        <v>0</v>
      </c>
      <c r="AI484" s="32">
        <v>0</v>
      </c>
      <c r="AJ484" s="32">
        <v>0</v>
      </c>
      <c r="AK484" s="34">
        <f t="shared" si="1"/>
        <v>4041.29</v>
      </c>
      <c r="AM484" s="419"/>
    </row>
    <row r="485" spans="2:39" s="6" customFormat="1" x14ac:dyDescent="0.25">
      <c r="B485" s="30">
        <v>466</v>
      </c>
      <c r="C485" s="432"/>
      <c r="D485" s="349" t="s">
        <v>71</v>
      </c>
      <c r="E485" s="45">
        <v>73.59</v>
      </c>
      <c r="F485" s="47">
        <v>1</v>
      </c>
      <c r="G485" s="32">
        <f>'REPRO SEPTIEMBRE'!G399</f>
        <v>0</v>
      </c>
      <c r="H485" s="47">
        <v>1</v>
      </c>
      <c r="I485" s="32">
        <f>'REPRO SEPTIEMBRE'!H399</f>
        <v>0</v>
      </c>
      <c r="J485" s="47">
        <v>1</v>
      </c>
      <c r="K485" s="32">
        <f>'REPRO SEPTIEMBRE'!I399</f>
        <v>0</v>
      </c>
      <c r="L485" s="47">
        <v>1</v>
      </c>
      <c r="M485" s="38">
        <f>'REPRO SEPTIEMBRE'!J399</f>
        <v>0</v>
      </c>
      <c r="N485" s="47">
        <v>1</v>
      </c>
      <c r="O485" s="32">
        <f>'REPRO SEPTIEMBRE'!K399</f>
        <v>0</v>
      </c>
      <c r="P485" s="47">
        <v>1</v>
      </c>
      <c r="Q485" s="32">
        <f>'REPRO SEPTIEMBRE'!L399</f>
        <v>0</v>
      </c>
      <c r="R485" s="47">
        <v>1</v>
      </c>
      <c r="S485" s="32">
        <f>'REPRO SEPTIEMBRE'!M399</f>
        <v>0</v>
      </c>
      <c r="T485" s="47">
        <v>1</v>
      </c>
      <c r="U485" s="32">
        <f>'REPRO SEPTIEMBRE'!N399</f>
        <v>147.18</v>
      </c>
      <c r="V485" s="33">
        <v>0</v>
      </c>
      <c r="W485" s="32">
        <v>0</v>
      </c>
      <c r="X485" s="33">
        <v>0</v>
      </c>
      <c r="Y485" s="32">
        <v>0</v>
      </c>
      <c r="Z485" s="33">
        <v>0</v>
      </c>
      <c r="AA485" s="32">
        <v>0</v>
      </c>
      <c r="AB485" s="39">
        <v>0</v>
      </c>
      <c r="AC485" s="32">
        <v>0</v>
      </c>
      <c r="AD485" s="32">
        <v>0</v>
      </c>
      <c r="AE485" s="32">
        <v>0</v>
      </c>
      <c r="AF485" s="32">
        <f t="shared" si="54"/>
        <v>21120</v>
      </c>
      <c r="AG485" s="32">
        <f t="shared" si="55"/>
        <v>1760</v>
      </c>
      <c r="AH485" s="32">
        <v>0</v>
      </c>
      <c r="AI485" s="32">
        <v>0</v>
      </c>
      <c r="AJ485" s="32">
        <v>0</v>
      </c>
      <c r="AK485" s="34">
        <f t="shared" si="1"/>
        <v>1907.18</v>
      </c>
      <c r="AM485" s="419"/>
    </row>
    <row r="486" spans="2:39" s="6" customFormat="1" x14ac:dyDescent="0.25">
      <c r="B486" s="36">
        <v>467</v>
      </c>
      <c r="C486" s="432"/>
      <c r="D486" s="349" t="s">
        <v>72</v>
      </c>
      <c r="E486" s="45">
        <v>71.400000000000006</v>
      </c>
      <c r="F486" s="47">
        <v>26</v>
      </c>
      <c r="G486" s="32">
        <f>'REPRO SEPTIEMBRE'!G400</f>
        <v>0</v>
      </c>
      <c r="H486" s="47">
        <v>26</v>
      </c>
      <c r="I486" s="32">
        <f>'REPRO SEPTIEMBRE'!H400</f>
        <v>0</v>
      </c>
      <c r="J486" s="47">
        <v>26</v>
      </c>
      <c r="K486" s="32">
        <f>'REPRO SEPTIEMBRE'!I400</f>
        <v>0</v>
      </c>
      <c r="L486" s="47">
        <v>26</v>
      </c>
      <c r="M486" s="38">
        <f>'REPRO SEPTIEMBRE'!J400</f>
        <v>0</v>
      </c>
      <c r="N486" s="47">
        <v>26</v>
      </c>
      <c r="O486" s="32">
        <f>'REPRO SEPTIEMBRE'!K400</f>
        <v>0</v>
      </c>
      <c r="P486" s="47">
        <v>26</v>
      </c>
      <c r="Q486" s="32">
        <f>'REPRO SEPTIEMBRE'!L400</f>
        <v>0</v>
      </c>
      <c r="R486" s="47">
        <v>26</v>
      </c>
      <c r="S486" s="32">
        <f>'REPRO SEPTIEMBRE'!M400</f>
        <v>0</v>
      </c>
      <c r="T486" s="47">
        <v>26</v>
      </c>
      <c r="U486" s="32">
        <f>'REPRO SEPTIEMBRE'!N400</f>
        <v>57548.4</v>
      </c>
      <c r="V486" s="33">
        <v>0</v>
      </c>
      <c r="W486" s="32">
        <v>0</v>
      </c>
      <c r="X486" s="33">
        <v>0</v>
      </c>
      <c r="Y486" s="32">
        <v>0</v>
      </c>
      <c r="Z486" s="33">
        <v>0</v>
      </c>
      <c r="AA486" s="32">
        <v>0</v>
      </c>
      <c r="AB486" s="39">
        <v>0</v>
      </c>
      <c r="AC486" s="32">
        <v>0</v>
      </c>
      <c r="AD486" s="32">
        <v>0</v>
      </c>
      <c r="AE486" s="32">
        <v>0</v>
      </c>
      <c r="AF486" s="32">
        <f t="shared" si="54"/>
        <v>549120</v>
      </c>
      <c r="AG486" s="32">
        <f t="shared" si="55"/>
        <v>45760</v>
      </c>
      <c r="AH486" s="32">
        <v>0</v>
      </c>
      <c r="AI486" s="32">
        <v>0</v>
      </c>
      <c r="AJ486" s="32">
        <v>0</v>
      </c>
      <c r="AK486" s="34">
        <f t="shared" si="1"/>
        <v>103308.4</v>
      </c>
      <c r="AM486" s="419"/>
    </row>
    <row r="487" spans="2:39" s="6" customFormat="1" x14ac:dyDescent="0.25">
      <c r="B487" s="36">
        <v>468</v>
      </c>
      <c r="C487" s="432"/>
      <c r="D487" s="349" t="s">
        <v>72</v>
      </c>
      <c r="E487" s="45">
        <v>71.400000000000006</v>
      </c>
      <c r="F487" s="47">
        <v>2</v>
      </c>
      <c r="G487" s="32">
        <f>'REPRO SEPTIEMBRE'!G401</f>
        <v>0</v>
      </c>
      <c r="H487" s="47">
        <v>2</v>
      </c>
      <c r="I487" s="32">
        <f>'REPRO SEPTIEMBRE'!H401</f>
        <v>0</v>
      </c>
      <c r="J487" s="47">
        <v>2</v>
      </c>
      <c r="K487" s="32">
        <f>'REPRO SEPTIEMBRE'!I401</f>
        <v>0</v>
      </c>
      <c r="L487" s="47">
        <v>2</v>
      </c>
      <c r="M487" s="38">
        <f>'REPRO SEPTIEMBRE'!J401</f>
        <v>0</v>
      </c>
      <c r="N487" s="47">
        <v>2</v>
      </c>
      <c r="O487" s="32">
        <f>'REPRO SEPTIEMBRE'!K401</f>
        <v>0</v>
      </c>
      <c r="P487" s="47">
        <v>2</v>
      </c>
      <c r="Q487" s="32">
        <f>'REPRO SEPTIEMBRE'!L401</f>
        <v>0</v>
      </c>
      <c r="R487" s="47">
        <v>2</v>
      </c>
      <c r="S487" s="32">
        <f>'REPRO SEPTIEMBRE'!M401</f>
        <v>0</v>
      </c>
      <c r="T487" s="47">
        <v>2</v>
      </c>
      <c r="U487" s="32">
        <f>'REPRO SEPTIEMBRE'!N401</f>
        <v>0</v>
      </c>
      <c r="V487" s="33">
        <v>0</v>
      </c>
      <c r="W487" s="32">
        <v>0</v>
      </c>
      <c r="X487" s="33">
        <v>0</v>
      </c>
      <c r="Y487" s="32">
        <v>0</v>
      </c>
      <c r="Z487" s="33">
        <v>0</v>
      </c>
      <c r="AA487" s="32">
        <v>0</v>
      </c>
      <c r="AB487" s="39">
        <v>0</v>
      </c>
      <c r="AC487" s="32">
        <v>0</v>
      </c>
      <c r="AD487" s="32">
        <v>0</v>
      </c>
      <c r="AE487" s="32">
        <v>0</v>
      </c>
      <c r="AF487" s="32">
        <f t="shared" si="54"/>
        <v>42240</v>
      </c>
      <c r="AG487" s="32">
        <f t="shared" si="55"/>
        <v>3520</v>
      </c>
      <c r="AH487" s="32">
        <v>0</v>
      </c>
      <c r="AI487" s="32">
        <v>0</v>
      </c>
      <c r="AJ487" s="32">
        <v>0</v>
      </c>
      <c r="AK487" s="34">
        <f t="shared" si="1"/>
        <v>3520</v>
      </c>
      <c r="AM487" s="419"/>
    </row>
    <row r="488" spans="2:39" s="6" customFormat="1" x14ac:dyDescent="0.25">
      <c r="B488" s="30">
        <v>469</v>
      </c>
      <c r="C488" s="432"/>
      <c r="D488" s="350" t="s">
        <v>48</v>
      </c>
      <c r="E488" s="45">
        <v>71.400000000000006</v>
      </c>
      <c r="F488" s="47">
        <v>1</v>
      </c>
      <c r="G488" s="32">
        <f>'REPRO SEPTIEMBRE'!G402</f>
        <v>0</v>
      </c>
      <c r="H488" s="47">
        <v>1</v>
      </c>
      <c r="I488" s="32">
        <f>'REPRO SEPTIEMBRE'!H402</f>
        <v>0</v>
      </c>
      <c r="J488" s="47">
        <v>1</v>
      </c>
      <c r="K488" s="32">
        <f>'REPRO SEPTIEMBRE'!I402</f>
        <v>0</v>
      </c>
      <c r="L488" s="47">
        <v>1</v>
      </c>
      <c r="M488" s="38">
        <f>'REPRO SEPTIEMBRE'!J402</f>
        <v>0</v>
      </c>
      <c r="N488" s="47">
        <v>1</v>
      </c>
      <c r="O488" s="32">
        <f>'REPRO SEPTIEMBRE'!K402</f>
        <v>0</v>
      </c>
      <c r="P488" s="47">
        <v>1</v>
      </c>
      <c r="Q488" s="32">
        <f>'REPRO SEPTIEMBRE'!L402</f>
        <v>0</v>
      </c>
      <c r="R488" s="47">
        <v>1</v>
      </c>
      <c r="S488" s="32">
        <f>'REPRO SEPTIEMBRE'!M402</f>
        <v>0</v>
      </c>
      <c r="T488" s="47">
        <v>1</v>
      </c>
      <c r="U488" s="32">
        <f>'REPRO SEPTIEMBRE'!N402</f>
        <v>2213.4</v>
      </c>
      <c r="V488" s="33">
        <v>0</v>
      </c>
      <c r="W488" s="32">
        <v>0</v>
      </c>
      <c r="X488" s="33">
        <v>0</v>
      </c>
      <c r="Y488" s="32">
        <v>0</v>
      </c>
      <c r="Z488" s="33">
        <v>0</v>
      </c>
      <c r="AA488" s="32">
        <v>0</v>
      </c>
      <c r="AB488" s="39">
        <v>0</v>
      </c>
      <c r="AC488" s="32">
        <v>0</v>
      </c>
      <c r="AD488" s="32">
        <v>0</v>
      </c>
      <c r="AE488" s="32">
        <v>0</v>
      </c>
      <c r="AF488" s="32">
        <f t="shared" si="54"/>
        <v>21120</v>
      </c>
      <c r="AG488" s="32">
        <f t="shared" si="55"/>
        <v>1760</v>
      </c>
      <c r="AH488" s="32">
        <v>0</v>
      </c>
      <c r="AI488" s="32">
        <v>0</v>
      </c>
      <c r="AJ488" s="32">
        <v>0</v>
      </c>
      <c r="AK488" s="34">
        <f t="shared" si="1"/>
        <v>3973.4</v>
      </c>
      <c r="AM488" s="419"/>
    </row>
    <row r="489" spans="2:39" s="6" customFormat="1" x14ac:dyDescent="0.25">
      <c r="B489" s="30">
        <v>470</v>
      </c>
      <c r="C489" s="432"/>
      <c r="D489" s="350" t="s">
        <v>48</v>
      </c>
      <c r="E489" s="45">
        <v>71.400000000000006</v>
      </c>
      <c r="F489" s="47">
        <v>1</v>
      </c>
      <c r="G489" s="32">
        <f>'REPRO SEPTIEMBRE'!G403</f>
        <v>0</v>
      </c>
      <c r="H489" s="47">
        <v>1</v>
      </c>
      <c r="I489" s="32">
        <f>'REPRO SEPTIEMBRE'!H403</f>
        <v>0</v>
      </c>
      <c r="J489" s="47">
        <v>1</v>
      </c>
      <c r="K489" s="32">
        <f>'REPRO SEPTIEMBRE'!I403</f>
        <v>0</v>
      </c>
      <c r="L489" s="47">
        <v>1</v>
      </c>
      <c r="M489" s="38">
        <f>'REPRO SEPTIEMBRE'!J403</f>
        <v>0</v>
      </c>
      <c r="N489" s="47">
        <v>1</v>
      </c>
      <c r="O489" s="32">
        <f>'REPRO SEPTIEMBRE'!K403</f>
        <v>0</v>
      </c>
      <c r="P489" s="47">
        <v>1</v>
      </c>
      <c r="Q489" s="32">
        <f>'REPRO SEPTIEMBRE'!L403</f>
        <v>0</v>
      </c>
      <c r="R489" s="47">
        <v>1</v>
      </c>
      <c r="S489" s="32">
        <f>'REPRO SEPTIEMBRE'!M403</f>
        <v>0</v>
      </c>
      <c r="T489" s="47">
        <v>1</v>
      </c>
      <c r="U489" s="32">
        <f>'REPRO SEPTIEMBRE'!N403</f>
        <v>0</v>
      </c>
      <c r="V489" s="33">
        <v>0</v>
      </c>
      <c r="W489" s="32">
        <v>0</v>
      </c>
      <c r="X489" s="33">
        <v>0</v>
      </c>
      <c r="Y489" s="32">
        <v>0</v>
      </c>
      <c r="Z489" s="33">
        <v>0</v>
      </c>
      <c r="AA489" s="32">
        <v>0</v>
      </c>
      <c r="AB489" s="39">
        <v>0</v>
      </c>
      <c r="AC489" s="32">
        <v>0</v>
      </c>
      <c r="AD489" s="32">
        <v>0</v>
      </c>
      <c r="AE489" s="32">
        <v>0</v>
      </c>
      <c r="AF489" s="32">
        <f t="shared" si="54"/>
        <v>21120</v>
      </c>
      <c r="AG489" s="32">
        <f t="shared" si="55"/>
        <v>1760</v>
      </c>
      <c r="AH489" s="32">
        <v>0</v>
      </c>
      <c r="AI489" s="32">
        <v>0</v>
      </c>
      <c r="AJ489" s="32">
        <v>0</v>
      </c>
      <c r="AK489" s="34">
        <f t="shared" si="1"/>
        <v>1760</v>
      </c>
      <c r="AM489" s="419"/>
    </row>
    <row r="490" spans="2:39" s="6" customFormat="1" x14ac:dyDescent="0.25">
      <c r="B490" s="36">
        <v>471</v>
      </c>
      <c r="C490" s="432"/>
      <c r="D490" s="349" t="s">
        <v>73</v>
      </c>
      <c r="E490" s="45">
        <v>71.400000000000006</v>
      </c>
      <c r="F490" s="47">
        <v>1</v>
      </c>
      <c r="G490" s="32">
        <f>'REPRO SEPTIEMBRE'!G404</f>
        <v>0</v>
      </c>
      <c r="H490" s="47">
        <v>1</v>
      </c>
      <c r="I490" s="32">
        <f>'REPRO SEPTIEMBRE'!H404</f>
        <v>0</v>
      </c>
      <c r="J490" s="47">
        <v>1</v>
      </c>
      <c r="K490" s="32">
        <f>'REPRO SEPTIEMBRE'!I404</f>
        <v>0</v>
      </c>
      <c r="L490" s="47">
        <v>1</v>
      </c>
      <c r="M490" s="38">
        <f>'REPRO SEPTIEMBRE'!J404</f>
        <v>0</v>
      </c>
      <c r="N490" s="47">
        <v>1</v>
      </c>
      <c r="O490" s="32">
        <f>'REPRO SEPTIEMBRE'!K404</f>
        <v>0</v>
      </c>
      <c r="P490" s="47">
        <v>1</v>
      </c>
      <c r="Q490" s="32">
        <f>'REPRO SEPTIEMBRE'!L404</f>
        <v>0</v>
      </c>
      <c r="R490" s="47">
        <v>1</v>
      </c>
      <c r="S490" s="32">
        <f>'REPRO SEPTIEMBRE'!M404</f>
        <v>0</v>
      </c>
      <c r="T490" s="47">
        <v>1</v>
      </c>
      <c r="U490" s="32">
        <f>'REPRO SEPTIEMBRE'!N404</f>
        <v>2213.4</v>
      </c>
      <c r="V490" s="33">
        <v>0</v>
      </c>
      <c r="W490" s="32">
        <v>0</v>
      </c>
      <c r="X490" s="33">
        <v>0</v>
      </c>
      <c r="Y490" s="32">
        <v>0</v>
      </c>
      <c r="Z490" s="33">
        <v>0</v>
      </c>
      <c r="AA490" s="32">
        <v>0</v>
      </c>
      <c r="AB490" s="39">
        <v>0</v>
      </c>
      <c r="AC490" s="32">
        <v>0</v>
      </c>
      <c r="AD490" s="32">
        <v>0</v>
      </c>
      <c r="AE490" s="32">
        <v>0</v>
      </c>
      <c r="AF490" s="32">
        <f t="shared" si="54"/>
        <v>21120</v>
      </c>
      <c r="AG490" s="32">
        <f t="shared" si="55"/>
        <v>1760</v>
      </c>
      <c r="AH490" s="32">
        <v>0</v>
      </c>
      <c r="AI490" s="32">
        <v>0</v>
      </c>
      <c r="AJ490" s="32">
        <v>0</v>
      </c>
      <c r="AK490" s="34">
        <f t="shared" si="1"/>
        <v>3973.4</v>
      </c>
      <c r="AM490" s="419"/>
    </row>
    <row r="491" spans="2:39" s="6" customFormat="1" x14ac:dyDescent="0.25">
      <c r="B491" s="36">
        <v>472</v>
      </c>
      <c r="C491" s="432"/>
      <c r="D491" s="349" t="s">
        <v>74</v>
      </c>
      <c r="E491" s="45">
        <v>71.400000000000006</v>
      </c>
      <c r="F491" s="47">
        <v>1</v>
      </c>
      <c r="G491" s="32">
        <f>'REPRO SEPTIEMBRE'!G405</f>
        <v>0</v>
      </c>
      <c r="H491" s="47">
        <v>1</v>
      </c>
      <c r="I491" s="32">
        <f>'REPRO SEPTIEMBRE'!H405</f>
        <v>0</v>
      </c>
      <c r="J491" s="47">
        <v>1</v>
      </c>
      <c r="K491" s="32">
        <f>'REPRO SEPTIEMBRE'!I405</f>
        <v>0</v>
      </c>
      <c r="L491" s="47">
        <v>1</v>
      </c>
      <c r="M491" s="38">
        <f>'REPRO SEPTIEMBRE'!J405</f>
        <v>0</v>
      </c>
      <c r="N491" s="47">
        <v>1</v>
      </c>
      <c r="O491" s="32">
        <f>'REPRO SEPTIEMBRE'!K405</f>
        <v>0</v>
      </c>
      <c r="P491" s="47">
        <v>1</v>
      </c>
      <c r="Q491" s="32">
        <f>'REPRO SEPTIEMBRE'!L405</f>
        <v>0</v>
      </c>
      <c r="R491" s="47">
        <v>1</v>
      </c>
      <c r="S491" s="32">
        <f>'REPRO SEPTIEMBRE'!M405</f>
        <v>0</v>
      </c>
      <c r="T491" s="47">
        <v>1</v>
      </c>
      <c r="U491" s="32">
        <f>'REPRO SEPTIEMBRE'!N405</f>
        <v>2213.4</v>
      </c>
      <c r="V491" s="33">
        <v>0</v>
      </c>
      <c r="W491" s="32">
        <v>0</v>
      </c>
      <c r="X491" s="33">
        <v>0</v>
      </c>
      <c r="Y491" s="32">
        <v>0</v>
      </c>
      <c r="Z491" s="33">
        <v>0</v>
      </c>
      <c r="AA491" s="32">
        <v>0</v>
      </c>
      <c r="AB491" s="39">
        <v>0</v>
      </c>
      <c r="AC491" s="32">
        <v>0</v>
      </c>
      <c r="AD491" s="32">
        <v>0</v>
      </c>
      <c r="AE491" s="32">
        <v>0</v>
      </c>
      <c r="AF491" s="32">
        <f t="shared" si="54"/>
        <v>21120</v>
      </c>
      <c r="AG491" s="32">
        <f t="shared" si="55"/>
        <v>1760</v>
      </c>
      <c r="AH491" s="32">
        <v>0</v>
      </c>
      <c r="AI491" s="32">
        <v>0</v>
      </c>
      <c r="AJ491" s="32">
        <v>0</v>
      </c>
      <c r="AK491" s="34">
        <f t="shared" si="1"/>
        <v>3973.4</v>
      </c>
      <c r="AM491" s="419"/>
    </row>
    <row r="492" spans="2:39" s="6" customFormat="1" x14ac:dyDescent="0.25">
      <c r="B492" s="30">
        <v>473</v>
      </c>
      <c r="C492" s="432"/>
      <c r="D492" s="349" t="s">
        <v>35</v>
      </c>
      <c r="E492" s="45">
        <v>71.400000000000006</v>
      </c>
      <c r="F492" s="47">
        <v>6</v>
      </c>
      <c r="G492" s="32">
        <f>'REPRO SEPTIEMBRE'!G406</f>
        <v>0</v>
      </c>
      <c r="H492" s="47">
        <v>6</v>
      </c>
      <c r="I492" s="32">
        <f>'REPRO SEPTIEMBRE'!H406</f>
        <v>0</v>
      </c>
      <c r="J492" s="47">
        <v>6</v>
      </c>
      <c r="K492" s="32">
        <f>'REPRO SEPTIEMBRE'!I406</f>
        <v>0</v>
      </c>
      <c r="L492" s="47">
        <v>6</v>
      </c>
      <c r="M492" s="38">
        <f>'REPRO SEPTIEMBRE'!J406</f>
        <v>0</v>
      </c>
      <c r="N492" s="47">
        <v>6</v>
      </c>
      <c r="O492" s="32">
        <f>'REPRO SEPTIEMBRE'!K406</f>
        <v>0</v>
      </c>
      <c r="P492" s="47">
        <v>6</v>
      </c>
      <c r="Q492" s="32">
        <f>'REPRO SEPTIEMBRE'!L406</f>
        <v>0</v>
      </c>
      <c r="R492" s="47">
        <v>6</v>
      </c>
      <c r="S492" s="32">
        <f>'REPRO SEPTIEMBRE'!M406</f>
        <v>0</v>
      </c>
      <c r="T492" s="47">
        <v>6</v>
      </c>
      <c r="U492" s="32">
        <f>'REPRO SEPTIEMBRE'!N406</f>
        <v>13280.400000000001</v>
      </c>
      <c r="V492" s="33">
        <v>0</v>
      </c>
      <c r="W492" s="32">
        <v>0</v>
      </c>
      <c r="X492" s="33">
        <v>0</v>
      </c>
      <c r="Y492" s="32">
        <v>0</v>
      </c>
      <c r="Z492" s="33">
        <v>0</v>
      </c>
      <c r="AA492" s="32">
        <v>0</v>
      </c>
      <c r="AB492" s="39">
        <v>0</v>
      </c>
      <c r="AC492" s="32">
        <v>0</v>
      </c>
      <c r="AD492" s="32">
        <v>0</v>
      </c>
      <c r="AE492" s="32">
        <v>0</v>
      </c>
      <c r="AF492" s="32">
        <f t="shared" si="54"/>
        <v>126720</v>
      </c>
      <c r="AG492" s="32">
        <f t="shared" si="55"/>
        <v>10560</v>
      </c>
      <c r="AH492" s="32">
        <v>0</v>
      </c>
      <c r="AI492" s="32">
        <v>0</v>
      </c>
      <c r="AJ492" s="32">
        <v>0</v>
      </c>
      <c r="AK492" s="34">
        <f t="shared" si="1"/>
        <v>23840.400000000001</v>
      </c>
      <c r="AM492" s="419"/>
    </row>
    <row r="493" spans="2:39" s="6" customFormat="1" x14ac:dyDescent="0.25">
      <c r="B493" s="30">
        <v>474</v>
      </c>
      <c r="C493" s="432"/>
      <c r="D493" s="349" t="s">
        <v>35</v>
      </c>
      <c r="E493" s="45">
        <v>71.400000000000006</v>
      </c>
      <c r="F493" s="47">
        <v>1</v>
      </c>
      <c r="G493" s="32">
        <f>'REPRO SEPTIEMBRE'!G407</f>
        <v>0</v>
      </c>
      <c r="H493" s="47">
        <v>1</v>
      </c>
      <c r="I493" s="32">
        <f>'REPRO SEPTIEMBRE'!H407</f>
        <v>0</v>
      </c>
      <c r="J493" s="47">
        <v>1</v>
      </c>
      <c r="K493" s="32">
        <f>'REPRO SEPTIEMBRE'!I407</f>
        <v>0</v>
      </c>
      <c r="L493" s="47">
        <v>1</v>
      </c>
      <c r="M493" s="38">
        <f>'REPRO SEPTIEMBRE'!J407</f>
        <v>0</v>
      </c>
      <c r="N493" s="47">
        <v>1</v>
      </c>
      <c r="O493" s="32">
        <f>'REPRO SEPTIEMBRE'!K407</f>
        <v>0</v>
      </c>
      <c r="P493" s="47">
        <v>1</v>
      </c>
      <c r="Q493" s="32">
        <f>'REPRO SEPTIEMBRE'!L407</f>
        <v>0</v>
      </c>
      <c r="R493" s="47">
        <v>1</v>
      </c>
      <c r="S493" s="32">
        <f>'REPRO SEPTIEMBRE'!M407</f>
        <v>0</v>
      </c>
      <c r="T493" s="47">
        <v>1</v>
      </c>
      <c r="U493" s="32">
        <f>'REPRO SEPTIEMBRE'!N407</f>
        <v>2213.4</v>
      </c>
      <c r="V493" s="33">
        <v>0</v>
      </c>
      <c r="W493" s="32">
        <v>0</v>
      </c>
      <c r="X493" s="33">
        <v>0</v>
      </c>
      <c r="Y493" s="32">
        <v>0</v>
      </c>
      <c r="Z493" s="33">
        <v>0</v>
      </c>
      <c r="AA493" s="32">
        <v>0</v>
      </c>
      <c r="AB493" s="39">
        <v>0</v>
      </c>
      <c r="AC493" s="32">
        <v>0</v>
      </c>
      <c r="AD493" s="32">
        <v>0</v>
      </c>
      <c r="AE493" s="32">
        <v>0</v>
      </c>
      <c r="AF493" s="32">
        <f t="shared" si="54"/>
        <v>21120</v>
      </c>
      <c r="AG493" s="32">
        <f t="shared" si="55"/>
        <v>1760</v>
      </c>
      <c r="AH493" s="32">
        <v>0</v>
      </c>
      <c r="AI493" s="32">
        <v>0</v>
      </c>
      <c r="AJ493" s="32">
        <v>0</v>
      </c>
      <c r="AK493" s="34">
        <f t="shared" si="1"/>
        <v>3973.4</v>
      </c>
      <c r="AM493" s="419"/>
    </row>
    <row r="494" spans="2:39" s="6" customFormat="1" x14ac:dyDescent="0.25">
      <c r="B494" s="36">
        <v>475</v>
      </c>
      <c r="C494" s="432"/>
      <c r="D494" s="349" t="s">
        <v>52</v>
      </c>
      <c r="E494" s="45">
        <v>72.540000000000006</v>
      </c>
      <c r="F494" s="47">
        <v>3</v>
      </c>
      <c r="G494" s="32">
        <f>'REPRO SEPTIEMBRE'!G408</f>
        <v>0</v>
      </c>
      <c r="H494" s="47">
        <v>3</v>
      </c>
      <c r="I494" s="32">
        <f>'REPRO SEPTIEMBRE'!H408</f>
        <v>0</v>
      </c>
      <c r="J494" s="47">
        <v>3</v>
      </c>
      <c r="K494" s="32">
        <f>'REPRO SEPTIEMBRE'!I408</f>
        <v>0</v>
      </c>
      <c r="L494" s="47">
        <v>3</v>
      </c>
      <c r="M494" s="38">
        <f>'REPRO SEPTIEMBRE'!J408</f>
        <v>0</v>
      </c>
      <c r="N494" s="47">
        <v>3</v>
      </c>
      <c r="O494" s="32">
        <f>'REPRO SEPTIEMBRE'!K408</f>
        <v>0</v>
      </c>
      <c r="P494" s="47">
        <v>3</v>
      </c>
      <c r="Q494" s="32">
        <f>'REPRO SEPTIEMBRE'!L408</f>
        <v>0</v>
      </c>
      <c r="R494" s="47">
        <v>3</v>
      </c>
      <c r="S494" s="32">
        <f>'REPRO SEPTIEMBRE'!M408</f>
        <v>0</v>
      </c>
      <c r="T494" s="47">
        <v>3</v>
      </c>
      <c r="U494" s="32">
        <f>'REPRO SEPTIEMBRE'!N408</f>
        <v>6746.22</v>
      </c>
      <c r="V494" s="33">
        <v>0</v>
      </c>
      <c r="W494" s="32">
        <v>0</v>
      </c>
      <c r="X494" s="33">
        <v>0</v>
      </c>
      <c r="Y494" s="32">
        <v>0</v>
      </c>
      <c r="Z494" s="33">
        <v>0</v>
      </c>
      <c r="AA494" s="32">
        <v>0</v>
      </c>
      <c r="AB494" s="39">
        <v>0</v>
      </c>
      <c r="AC494" s="32">
        <v>0</v>
      </c>
      <c r="AD494" s="32">
        <v>0</v>
      </c>
      <c r="AE494" s="32">
        <v>0</v>
      </c>
      <c r="AF494" s="32">
        <f t="shared" si="54"/>
        <v>63360</v>
      </c>
      <c r="AG494" s="32">
        <f t="shared" si="55"/>
        <v>5280</v>
      </c>
      <c r="AH494" s="32">
        <v>0</v>
      </c>
      <c r="AI494" s="32">
        <v>0</v>
      </c>
      <c r="AJ494" s="32">
        <v>0</v>
      </c>
      <c r="AK494" s="34">
        <f t="shared" si="1"/>
        <v>12026.220000000001</v>
      </c>
      <c r="AM494" s="419"/>
    </row>
    <row r="495" spans="2:39" s="6" customFormat="1" x14ac:dyDescent="0.25">
      <c r="B495" s="36">
        <v>476</v>
      </c>
      <c r="C495" s="432"/>
      <c r="D495" s="349" t="s">
        <v>52</v>
      </c>
      <c r="E495" s="45">
        <v>72.540000000000006</v>
      </c>
      <c r="F495" s="47">
        <v>1</v>
      </c>
      <c r="G495" s="32">
        <f>'REPRO SEPTIEMBRE'!G409</f>
        <v>0</v>
      </c>
      <c r="H495" s="47">
        <v>1</v>
      </c>
      <c r="I495" s="32">
        <f>'REPRO SEPTIEMBRE'!H409</f>
        <v>0</v>
      </c>
      <c r="J495" s="47">
        <v>1</v>
      </c>
      <c r="K495" s="32">
        <f>'REPRO SEPTIEMBRE'!I409</f>
        <v>0</v>
      </c>
      <c r="L495" s="47">
        <v>1</v>
      </c>
      <c r="M495" s="38">
        <f>'REPRO SEPTIEMBRE'!J409</f>
        <v>0</v>
      </c>
      <c r="N495" s="47">
        <v>1</v>
      </c>
      <c r="O495" s="32">
        <f>'REPRO SEPTIEMBRE'!K409</f>
        <v>0</v>
      </c>
      <c r="P495" s="47">
        <v>1</v>
      </c>
      <c r="Q495" s="32">
        <f>'REPRO SEPTIEMBRE'!L409</f>
        <v>0</v>
      </c>
      <c r="R495" s="47">
        <v>1</v>
      </c>
      <c r="S495" s="32">
        <f>'REPRO SEPTIEMBRE'!M409</f>
        <v>0</v>
      </c>
      <c r="T495" s="47">
        <v>1</v>
      </c>
      <c r="U495" s="32">
        <f>'REPRO SEPTIEMBRE'!N409</f>
        <v>2538.9</v>
      </c>
      <c r="V495" s="33">
        <v>0</v>
      </c>
      <c r="W495" s="32">
        <v>0</v>
      </c>
      <c r="X495" s="33">
        <v>0</v>
      </c>
      <c r="Y495" s="32">
        <v>0</v>
      </c>
      <c r="Z495" s="33">
        <v>0</v>
      </c>
      <c r="AA495" s="32">
        <v>0</v>
      </c>
      <c r="AB495" s="39">
        <v>0</v>
      </c>
      <c r="AC495" s="32">
        <v>0</v>
      </c>
      <c r="AD495" s="32">
        <f t="shared" si="0"/>
        <v>1800</v>
      </c>
      <c r="AE495" s="32">
        <v>150</v>
      </c>
      <c r="AF495" s="32">
        <f t="shared" si="2"/>
        <v>21120</v>
      </c>
      <c r="AG495" s="32">
        <f t="shared" si="3"/>
        <v>1760</v>
      </c>
      <c r="AH495" s="32">
        <v>0</v>
      </c>
      <c r="AI495" s="32">
        <v>0</v>
      </c>
      <c r="AJ495" s="32">
        <v>0</v>
      </c>
      <c r="AK495" s="34">
        <f t="shared" si="1"/>
        <v>4448.8999999999996</v>
      </c>
    </row>
    <row r="496" spans="2:39" s="6" customFormat="1" x14ac:dyDescent="0.25">
      <c r="B496" s="36">
        <v>477</v>
      </c>
      <c r="C496" s="432"/>
      <c r="D496" s="349" t="s">
        <v>61</v>
      </c>
      <c r="E496" s="45">
        <v>77.59</v>
      </c>
      <c r="F496" s="47">
        <v>1</v>
      </c>
      <c r="G496" s="32">
        <f>'REPRO SEPTIEMBRE'!G410</f>
        <v>0</v>
      </c>
      <c r="H496" s="47">
        <v>1</v>
      </c>
      <c r="I496" s="32">
        <f>'REPRO SEPTIEMBRE'!H410</f>
        <v>0</v>
      </c>
      <c r="J496" s="47">
        <v>1</v>
      </c>
      <c r="K496" s="32">
        <f>'REPRO SEPTIEMBRE'!I410</f>
        <v>0</v>
      </c>
      <c r="L496" s="47">
        <v>1</v>
      </c>
      <c r="M496" s="38">
        <f>'REPRO SEPTIEMBRE'!J410</f>
        <v>0</v>
      </c>
      <c r="N496" s="47">
        <v>1</v>
      </c>
      <c r="O496" s="32">
        <f>'REPRO SEPTIEMBRE'!K410</f>
        <v>0</v>
      </c>
      <c r="P496" s="47">
        <v>1</v>
      </c>
      <c r="Q496" s="32">
        <f>'REPRO SEPTIEMBRE'!L410</f>
        <v>0</v>
      </c>
      <c r="R496" s="47">
        <v>1</v>
      </c>
      <c r="S496" s="32">
        <f>'REPRO SEPTIEMBRE'!M410</f>
        <v>0</v>
      </c>
      <c r="T496" s="47">
        <v>1</v>
      </c>
      <c r="U496" s="32">
        <f>'REPRO SEPTIEMBRE'!N410</f>
        <v>2405.29</v>
      </c>
      <c r="V496" s="33">
        <v>0</v>
      </c>
      <c r="W496" s="32">
        <v>0</v>
      </c>
      <c r="X496" s="33">
        <v>0</v>
      </c>
      <c r="Y496" s="32">
        <v>0</v>
      </c>
      <c r="Z496" s="33">
        <v>0</v>
      </c>
      <c r="AA496" s="32">
        <v>0</v>
      </c>
      <c r="AB496" s="39">
        <v>0</v>
      </c>
      <c r="AC496" s="32">
        <v>0</v>
      </c>
      <c r="AD496" s="32">
        <f t="shared" si="0"/>
        <v>21900</v>
      </c>
      <c r="AE496" s="32">
        <v>1825</v>
      </c>
      <c r="AF496" s="32">
        <f t="shared" si="2"/>
        <v>21120</v>
      </c>
      <c r="AG496" s="32">
        <f t="shared" si="3"/>
        <v>1760</v>
      </c>
      <c r="AH496" s="32">
        <v>0</v>
      </c>
      <c r="AI496" s="32">
        <v>0</v>
      </c>
      <c r="AJ496" s="32">
        <v>0</v>
      </c>
      <c r="AK496" s="34">
        <f t="shared" si="1"/>
        <v>5990.29</v>
      </c>
      <c r="AL496" s="420"/>
    </row>
    <row r="497" spans="2:37" s="6" customFormat="1" x14ac:dyDescent="0.25">
      <c r="B497" s="30">
        <v>478</v>
      </c>
      <c r="C497" s="432"/>
      <c r="D497" s="349" t="s">
        <v>38</v>
      </c>
      <c r="E497" s="45">
        <v>71.400000000000006</v>
      </c>
      <c r="F497" s="47">
        <v>7</v>
      </c>
      <c r="G497" s="32">
        <f>'REPRO SEPTIEMBRE'!G411</f>
        <v>0</v>
      </c>
      <c r="H497" s="47">
        <v>7</v>
      </c>
      <c r="I497" s="32">
        <f>'REPRO SEPTIEMBRE'!H411</f>
        <v>0</v>
      </c>
      <c r="J497" s="47">
        <v>7</v>
      </c>
      <c r="K497" s="32">
        <f>'REPRO SEPTIEMBRE'!I411</f>
        <v>0</v>
      </c>
      <c r="L497" s="47">
        <v>7</v>
      </c>
      <c r="M497" s="38">
        <f>'REPRO SEPTIEMBRE'!J411</f>
        <v>0</v>
      </c>
      <c r="N497" s="47">
        <v>7</v>
      </c>
      <c r="O497" s="32">
        <f>'REPRO SEPTIEMBRE'!K411</f>
        <v>0</v>
      </c>
      <c r="P497" s="47">
        <v>7</v>
      </c>
      <c r="Q497" s="32">
        <f>'REPRO SEPTIEMBRE'!L411</f>
        <v>0</v>
      </c>
      <c r="R497" s="47">
        <v>7</v>
      </c>
      <c r="S497" s="32">
        <f>'REPRO SEPTIEMBRE'!M411</f>
        <v>0</v>
      </c>
      <c r="T497" s="47">
        <v>7</v>
      </c>
      <c r="U497" s="32">
        <f>'REPRO SEPTIEMBRE'!N411</f>
        <v>15493.800000000003</v>
      </c>
      <c r="V497" s="33">
        <v>0</v>
      </c>
      <c r="W497" s="32">
        <v>0</v>
      </c>
      <c r="X497" s="33">
        <v>0</v>
      </c>
      <c r="Y497" s="32">
        <v>0</v>
      </c>
      <c r="Z497" s="33">
        <v>0</v>
      </c>
      <c r="AA497" s="32">
        <v>0</v>
      </c>
      <c r="AB497" s="39">
        <v>0</v>
      </c>
      <c r="AC497" s="32">
        <v>0</v>
      </c>
      <c r="AD497" s="32">
        <f t="shared" si="0"/>
        <v>0</v>
      </c>
      <c r="AE497" s="32">
        <v>0</v>
      </c>
      <c r="AF497" s="32">
        <f t="shared" si="2"/>
        <v>147840</v>
      </c>
      <c r="AG497" s="32">
        <f t="shared" si="3"/>
        <v>12320</v>
      </c>
      <c r="AH497" s="32">
        <v>0</v>
      </c>
      <c r="AI497" s="32">
        <v>0</v>
      </c>
      <c r="AJ497" s="32">
        <v>0</v>
      </c>
      <c r="AK497" s="34">
        <f t="shared" si="1"/>
        <v>27813.800000000003</v>
      </c>
    </row>
    <row r="498" spans="2:37" s="6" customFormat="1" x14ac:dyDescent="0.25">
      <c r="B498" s="30">
        <v>479</v>
      </c>
      <c r="C498" s="432"/>
      <c r="D498" s="349" t="s">
        <v>75</v>
      </c>
      <c r="E498" s="45">
        <v>73.59</v>
      </c>
      <c r="F498" s="47">
        <v>1</v>
      </c>
      <c r="G498" s="32">
        <f>'REPRO SEPTIEMBRE'!G412</f>
        <v>0</v>
      </c>
      <c r="H498" s="47">
        <v>1</v>
      </c>
      <c r="I498" s="32">
        <f>'REPRO SEPTIEMBRE'!H412</f>
        <v>0</v>
      </c>
      <c r="J498" s="47">
        <v>1</v>
      </c>
      <c r="K498" s="32">
        <f>'REPRO SEPTIEMBRE'!I412</f>
        <v>0</v>
      </c>
      <c r="L498" s="47">
        <v>1</v>
      </c>
      <c r="M498" s="38">
        <f>'REPRO SEPTIEMBRE'!J412</f>
        <v>0</v>
      </c>
      <c r="N498" s="47">
        <v>1</v>
      </c>
      <c r="O498" s="32">
        <f>'REPRO SEPTIEMBRE'!K412</f>
        <v>0</v>
      </c>
      <c r="P498" s="47">
        <v>1</v>
      </c>
      <c r="Q498" s="32">
        <f>'REPRO SEPTIEMBRE'!L412</f>
        <v>0</v>
      </c>
      <c r="R498" s="47">
        <v>1</v>
      </c>
      <c r="S498" s="32">
        <f>'REPRO SEPTIEMBRE'!M412</f>
        <v>0</v>
      </c>
      <c r="T498" s="47">
        <v>1</v>
      </c>
      <c r="U498" s="32">
        <f>'REPRO SEPTIEMBRE'!N412</f>
        <v>0</v>
      </c>
      <c r="V498" s="33">
        <v>0</v>
      </c>
      <c r="W498" s="32">
        <v>0</v>
      </c>
      <c r="X498" s="33">
        <v>0</v>
      </c>
      <c r="Y498" s="32">
        <v>0</v>
      </c>
      <c r="Z498" s="33">
        <v>0</v>
      </c>
      <c r="AA498" s="32">
        <v>0</v>
      </c>
      <c r="AB498" s="39">
        <v>0</v>
      </c>
      <c r="AC498" s="32">
        <v>0</v>
      </c>
      <c r="AD498" s="32">
        <f t="shared" si="0"/>
        <v>900</v>
      </c>
      <c r="AE498" s="32">
        <v>75</v>
      </c>
      <c r="AF498" s="32">
        <f t="shared" si="2"/>
        <v>21120</v>
      </c>
      <c r="AG498" s="32">
        <f t="shared" ref="AG498:AG536" si="56">1760*T498</f>
        <v>1760</v>
      </c>
      <c r="AH498" s="32">
        <v>0</v>
      </c>
      <c r="AI498" s="32">
        <v>0</v>
      </c>
      <c r="AJ498" s="32">
        <v>0</v>
      </c>
      <c r="AK498" s="34">
        <f t="shared" si="1"/>
        <v>1835</v>
      </c>
    </row>
    <row r="499" spans="2:37" s="6" customFormat="1" x14ac:dyDescent="0.25">
      <c r="B499" s="36">
        <v>480</v>
      </c>
      <c r="C499" s="432"/>
      <c r="D499" s="349" t="s">
        <v>62</v>
      </c>
      <c r="E499" s="45">
        <v>75.64</v>
      </c>
      <c r="F499" s="49">
        <v>1</v>
      </c>
      <c r="G499" s="32">
        <f>'REPRO SEPTIEMBRE'!G413</f>
        <v>0</v>
      </c>
      <c r="H499" s="49">
        <v>1</v>
      </c>
      <c r="I499" s="32">
        <f>'REPRO SEPTIEMBRE'!H413</f>
        <v>0</v>
      </c>
      <c r="J499" s="49">
        <v>1</v>
      </c>
      <c r="K499" s="32">
        <f>'REPRO SEPTIEMBRE'!I413</f>
        <v>0</v>
      </c>
      <c r="L499" s="49">
        <v>1</v>
      </c>
      <c r="M499" s="38">
        <f>'REPRO SEPTIEMBRE'!J413</f>
        <v>0</v>
      </c>
      <c r="N499" s="49">
        <v>1</v>
      </c>
      <c r="O499" s="32">
        <f>'REPRO SEPTIEMBRE'!K413</f>
        <v>0</v>
      </c>
      <c r="P499" s="49">
        <v>1</v>
      </c>
      <c r="Q499" s="32">
        <f>'REPRO SEPTIEMBRE'!L413</f>
        <v>0</v>
      </c>
      <c r="R499" s="49">
        <v>1</v>
      </c>
      <c r="S499" s="32">
        <f>'REPRO SEPTIEMBRE'!M413</f>
        <v>0</v>
      </c>
      <c r="T499" s="49">
        <v>1</v>
      </c>
      <c r="U499" s="32">
        <f>'REPRO SEPTIEMBRE'!N413</f>
        <v>2344.84</v>
      </c>
      <c r="V499" s="33">
        <v>0</v>
      </c>
      <c r="W499" s="32">
        <v>0</v>
      </c>
      <c r="X499" s="33">
        <v>0</v>
      </c>
      <c r="Y499" s="32">
        <v>0</v>
      </c>
      <c r="Z499" s="33">
        <v>0</v>
      </c>
      <c r="AA499" s="32">
        <v>0</v>
      </c>
      <c r="AB499" s="39">
        <v>0</v>
      </c>
      <c r="AC499" s="32">
        <v>0</v>
      </c>
      <c r="AD499" s="32">
        <f t="shared" ref="AD499:AD566" si="57">+AE499*12</f>
        <v>0</v>
      </c>
      <c r="AE499" s="32">
        <v>0</v>
      </c>
      <c r="AF499" s="32">
        <f t="shared" si="2"/>
        <v>21120</v>
      </c>
      <c r="AG499" s="32">
        <f t="shared" si="56"/>
        <v>1760</v>
      </c>
      <c r="AH499" s="32">
        <v>0</v>
      </c>
      <c r="AI499" s="32">
        <v>0</v>
      </c>
      <c r="AJ499" s="32">
        <v>0</v>
      </c>
      <c r="AK499" s="34">
        <f t="shared" si="1"/>
        <v>4104.84</v>
      </c>
    </row>
    <row r="500" spans="2:37" s="6" customFormat="1" x14ac:dyDescent="0.25">
      <c r="B500" s="36">
        <v>481</v>
      </c>
      <c r="C500" s="432"/>
      <c r="D500" s="349" t="s">
        <v>64</v>
      </c>
      <c r="E500" s="45">
        <v>71.400000000000006</v>
      </c>
      <c r="F500" s="47">
        <v>1</v>
      </c>
      <c r="G500" s="32">
        <f>'REPRO SEPTIEMBRE'!G414</f>
        <v>0</v>
      </c>
      <c r="H500" s="47">
        <v>1</v>
      </c>
      <c r="I500" s="32">
        <f>'REPRO SEPTIEMBRE'!H414</f>
        <v>0</v>
      </c>
      <c r="J500" s="47">
        <v>1</v>
      </c>
      <c r="K500" s="32">
        <f>'REPRO SEPTIEMBRE'!I414</f>
        <v>0</v>
      </c>
      <c r="L500" s="47">
        <v>1</v>
      </c>
      <c r="M500" s="38">
        <f>'REPRO SEPTIEMBRE'!J414</f>
        <v>0</v>
      </c>
      <c r="N500" s="47">
        <v>1</v>
      </c>
      <c r="O500" s="32">
        <f>'REPRO SEPTIEMBRE'!K414</f>
        <v>0</v>
      </c>
      <c r="P500" s="47">
        <v>1</v>
      </c>
      <c r="Q500" s="32">
        <f>'REPRO SEPTIEMBRE'!L414</f>
        <v>0</v>
      </c>
      <c r="R500" s="47">
        <v>1</v>
      </c>
      <c r="S500" s="32">
        <f>'REPRO SEPTIEMBRE'!M414</f>
        <v>0</v>
      </c>
      <c r="T500" s="47">
        <v>1</v>
      </c>
      <c r="U500" s="32">
        <f>'REPRO SEPTIEMBRE'!N414</f>
        <v>0</v>
      </c>
      <c r="V500" s="33">
        <v>0</v>
      </c>
      <c r="W500" s="32">
        <v>0</v>
      </c>
      <c r="X500" s="33">
        <v>0</v>
      </c>
      <c r="Y500" s="32">
        <v>0</v>
      </c>
      <c r="Z500" s="33">
        <v>0</v>
      </c>
      <c r="AA500" s="32">
        <v>0</v>
      </c>
      <c r="AB500" s="39">
        <v>0</v>
      </c>
      <c r="AC500" s="32">
        <v>0</v>
      </c>
      <c r="AD500" s="32">
        <f t="shared" si="57"/>
        <v>1020</v>
      </c>
      <c r="AE500" s="32">
        <v>85</v>
      </c>
      <c r="AF500" s="32">
        <f t="shared" si="2"/>
        <v>21120</v>
      </c>
      <c r="AG500" s="32">
        <f t="shared" si="56"/>
        <v>1760</v>
      </c>
      <c r="AH500" s="32">
        <v>0</v>
      </c>
      <c r="AI500" s="32">
        <v>0</v>
      </c>
      <c r="AJ500" s="32">
        <v>0</v>
      </c>
      <c r="AK500" s="34">
        <f t="shared" ref="AK500:AK699" si="58">+G500+I500+K500+M500+O500+Q500+S500+U500+W500+Y500+AA500+AC500+AE500+AG500</f>
        <v>1845</v>
      </c>
    </row>
    <row r="501" spans="2:37" s="6" customFormat="1" x14ac:dyDescent="0.25">
      <c r="B501" s="30">
        <v>482</v>
      </c>
      <c r="C501" s="432"/>
      <c r="D501" s="349" t="s">
        <v>39</v>
      </c>
      <c r="E501" s="45">
        <v>78.25</v>
      </c>
      <c r="F501" s="47">
        <v>9</v>
      </c>
      <c r="G501" s="32">
        <f>'REPRO SEPTIEMBRE'!G415</f>
        <v>0</v>
      </c>
      <c r="H501" s="47">
        <v>9</v>
      </c>
      <c r="I501" s="32">
        <f>'REPRO SEPTIEMBRE'!H415</f>
        <v>0</v>
      </c>
      <c r="J501" s="47">
        <v>9</v>
      </c>
      <c r="K501" s="32">
        <f>'REPRO SEPTIEMBRE'!I415</f>
        <v>0</v>
      </c>
      <c r="L501" s="47">
        <v>9</v>
      </c>
      <c r="M501" s="38">
        <f>'REPRO SEPTIEMBRE'!J415</f>
        <v>0</v>
      </c>
      <c r="N501" s="47">
        <v>9</v>
      </c>
      <c r="O501" s="32">
        <f>'REPRO SEPTIEMBRE'!K415</f>
        <v>0</v>
      </c>
      <c r="P501" s="47">
        <v>9</v>
      </c>
      <c r="Q501" s="32">
        <f>'REPRO SEPTIEMBRE'!L415</f>
        <v>0</v>
      </c>
      <c r="R501" s="47">
        <v>9</v>
      </c>
      <c r="S501" s="32">
        <f>'REPRO SEPTIEMBRE'!M415</f>
        <v>0</v>
      </c>
      <c r="T501" s="47">
        <v>9</v>
      </c>
      <c r="U501" s="32">
        <f>'REPRO SEPTIEMBRE'!N415</f>
        <v>21831.75</v>
      </c>
      <c r="V501" s="33">
        <v>0</v>
      </c>
      <c r="W501" s="32">
        <v>0</v>
      </c>
      <c r="X501" s="33">
        <v>0</v>
      </c>
      <c r="Y501" s="32">
        <v>0</v>
      </c>
      <c r="Z501" s="33">
        <v>0</v>
      </c>
      <c r="AA501" s="32">
        <v>0</v>
      </c>
      <c r="AB501" s="39">
        <v>0</v>
      </c>
      <c r="AC501" s="32">
        <v>0</v>
      </c>
      <c r="AD501" s="32">
        <f t="shared" si="57"/>
        <v>1800</v>
      </c>
      <c r="AE501" s="32">
        <v>150</v>
      </c>
      <c r="AF501" s="32">
        <f t="shared" ref="AF501:AF699" si="59">+AG501*12</f>
        <v>190080</v>
      </c>
      <c r="AG501" s="32">
        <f t="shared" si="56"/>
        <v>15840</v>
      </c>
      <c r="AH501" s="32">
        <v>0</v>
      </c>
      <c r="AI501" s="32">
        <v>0</v>
      </c>
      <c r="AJ501" s="32">
        <v>0</v>
      </c>
      <c r="AK501" s="34">
        <f t="shared" si="58"/>
        <v>37821.75</v>
      </c>
    </row>
    <row r="502" spans="2:37" s="6" customFormat="1" x14ac:dyDescent="0.25">
      <c r="B502" s="30">
        <v>483</v>
      </c>
      <c r="C502" s="432"/>
      <c r="D502" s="349" t="s">
        <v>31</v>
      </c>
      <c r="E502" s="45">
        <v>72.540000000000006</v>
      </c>
      <c r="F502" s="47">
        <v>1</v>
      </c>
      <c r="G502" s="32">
        <f>'REPRO SEPTIEMBRE'!G416</f>
        <v>0</v>
      </c>
      <c r="H502" s="47">
        <v>1</v>
      </c>
      <c r="I502" s="32">
        <f>'REPRO SEPTIEMBRE'!H416</f>
        <v>0</v>
      </c>
      <c r="J502" s="47">
        <v>1</v>
      </c>
      <c r="K502" s="32">
        <f>'REPRO SEPTIEMBRE'!I416</f>
        <v>0</v>
      </c>
      <c r="L502" s="47">
        <v>1</v>
      </c>
      <c r="M502" s="38">
        <f>'REPRO SEPTIEMBRE'!J416</f>
        <v>0</v>
      </c>
      <c r="N502" s="47">
        <v>1</v>
      </c>
      <c r="O502" s="32">
        <f>'REPRO SEPTIEMBRE'!K416</f>
        <v>0</v>
      </c>
      <c r="P502" s="47">
        <v>1</v>
      </c>
      <c r="Q502" s="32">
        <f>'REPRO SEPTIEMBRE'!L416</f>
        <v>0</v>
      </c>
      <c r="R502" s="47">
        <v>1</v>
      </c>
      <c r="S502" s="32">
        <f>'REPRO SEPTIEMBRE'!M416</f>
        <v>0</v>
      </c>
      <c r="T502" s="47">
        <v>1</v>
      </c>
      <c r="U502" s="32">
        <f>'REPRO SEPTIEMBRE'!N416</f>
        <v>2248.7400000000002</v>
      </c>
      <c r="V502" s="33">
        <v>0</v>
      </c>
      <c r="W502" s="32">
        <v>0</v>
      </c>
      <c r="X502" s="33">
        <v>0</v>
      </c>
      <c r="Y502" s="32">
        <v>0</v>
      </c>
      <c r="Z502" s="33">
        <v>0</v>
      </c>
      <c r="AA502" s="32">
        <v>0</v>
      </c>
      <c r="AB502" s="39">
        <v>0</v>
      </c>
      <c r="AC502" s="32">
        <v>0</v>
      </c>
      <c r="AD502" s="32">
        <f t="shared" si="57"/>
        <v>0</v>
      </c>
      <c r="AE502" s="32">
        <v>0</v>
      </c>
      <c r="AF502" s="32">
        <f t="shared" si="59"/>
        <v>21120</v>
      </c>
      <c r="AG502" s="32">
        <f t="shared" si="56"/>
        <v>1760</v>
      </c>
      <c r="AH502" s="32">
        <v>0</v>
      </c>
      <c r="AI502" s="32">
        <v>0</v>
      </c>
      <c r="AJ502" s="32">
        <v>0</v>
      </c>
      <c r="AK502" s="34">
        <f t="shared" si="58"/>
        <v>4008.7400000000002</v>
      </c>
    </row>
    <row r="503" spans="2:37" s="6" customFormat="1" x14ac:dyDescent="0.25">
      <c r="B503" s="36">
        <v>484</v>
      </c>
      <c r="C503" s="432"/>
      <c r="D503" s="349" t="s">
        <v>54</v>
      </c>
      <c r="E503" s="45">
        <v>71.400000000000006</v>
      </c>
      <c r="F503" s="47">
        <v>1</v>
      </c>
      <c r="G503" s="32">
        <f>'REPRO SEPTIEMBRE'!G417</f>
        <v>0</v>
      </c>
      <c r="H503" s="47">
        <v>1</v>
      </c>
      <c r="I503" s="32">
        <f>'REPRO SEPTIEMBRE'!H417</f>
        <v>0</v>
      </c>
      <c r="J503" s="47">
        <v>1</v>
      </c>
      <c r="K503" s="32">
        <f>'REPRO SEPTIEMBRE'!I417</f>
        <v>0</v>
      </c>
      <c r="L503" s="47">
        <v>1</v>
      </c>
      <c r="M503" s="38">
        <f>'REPRO SEPTIEMBRE'!J417</f>
        <v>0</v>
      </c>
      <c r="N503" s="47">
        <v>1</v>
      </c>
      <c r="O503" s="32">
        <f>'REPRO SEPTIEMBRE'!K417</f>
        <v>0</v>
      </c>
      <c r="P503" s="47">
        <v>1</v>
      </c>
      <c r="Q503" s="32">
        <f>'REPRO SEPTIEMBRE'!L417</f>
        <v>0</v>
      </c>
      <c r="R503" s="47">
        <v>1</v>
      </c>
      <c r="S503" s="32">
        <f>'REPRO SEPTIEMBRE'!M417</f>
        <v>0</v>
      </c>
      <c r="T503" s="47">
        <v>1</v>
      </c>
      <c r="U503" s="32">
        <f>'REPRO SEPTIEMBRE'!N417</f>
        <v>2213.4</v>
      </c>
      <c r="V503" s="33">
        <v>0</v>
      </c>
      <c r="W503" s="32">
        <v>0</v>
      </c>
      <c r="X503" s="33">
        <v>0</v>
      </c>
      <c r="Y503" s="32">
        <v>0</v>
      </c>
      <c r="Z503" s="33">
        <v>0</v>
      </c>
      <c r="AA503" s="32">
        <v>0</v>
      </c>
      <c r="AB503" s="39">
        <v>0</v>
      </c>
      <c r="AC503" s="32">
        <v>0</v>
      </c>
      <c r="AD503" s="32">
        <f t="shared" si="57"/>
        <v>2400</v>
      </c>
      <c r="AE503" s="32">
        <v>200</v>
      </c>
      <c r="AF503" s="32">
        <f t="shared" si="59"/>
        <v>21120</v>
      </c>
      <c r="AG503" s="32">
        <f t="shared" si="56"/>
        <v>1760</v>
      </c>
      <c r="AH503" s="32">
        <v>0</v>
      </c>
      <c r="AI503" s="32">
        <v>0</v>
      </c>
      <c r="AJ503" s="32">
        <v>0</v>
      </c>
      <c r="AK503" s="34">
        <f t="shared" si="58"/>
        <v>4173.3999999999996</v>
      </c>
    </row>
    <row r="504" spans="2:37" s="6" customFormat="1" x14ac:dyDescent="0.25">
      <c r="B504" s="36">
        <v>485</v>
      </c>
      <c r="C504" s="432"/>
      <c r="D504" s="349" t="s">
        <v>54</v>
      </c>
      <c r="E504" s="45">
        <v>71.400000000000006</v>
      </c>
      <c r="F504" s="47">
        <v>1</v>
      </c>
      <c r="G504" s="32">
        <f>'REPRO SEPTIEMBRE'!G418</f>
        <v>0</v>
      </c>
      <c r="H504" s="47">
        <v>1</v>
      </c>
      <c r="I504" s="32">
        <f>'REPRO SEPTIEMBRE'!H418</f>
        <v>0</v>
      </c>
      <c r="J504" s="47">
        <v>1</v>
      </c>
      <c r="K504" s="32">
        <f>'REPRO SEPTIEMBRE'!I418</f>
        <v>0</v>
      </c>
      <c r="L504" s="47">
        <v>1</v>
      </c>
      <c r="M504" s="38">
        <f>'REPRO SEPTIEMBRE'!J418</f>
        <v>0</v>
      </c>
      <c r="N504" s="47">
        <v>1</v>
      </c>
      <c r="O504" s="32">
        <f>'REPRO SEPTIEMBRE'!K418</f>
        <v>0</v>
      </c>
      <c r="P504" s="47">
        <v>1</v>
      </c>
      <c r="Q504" s="32">
        <f>'REPRO SEPTIEMBRE'!L418</f>
        <v>0</v>
      </c>
      <c r="R504" s="47">
        <v>1</v>
      </c>
      <c r="S504" s="32">
        <f>'REPRO SEPTIEMBRE'!M418</f>
        <v>0</v>
      </c>
      <c r="T504" s="47">
        <v>1</v>
      </c>
      <c r="U504" s="32">
        <f>'REPRO SEPTIEMBRE'!N418</f>
        <v>0</v>
      </c>
      <c r="V504" s="33">
        <v>0</v>
      </c>
      <c r="W504" s="32">
        <v>0</v>
      </c>
      <c r="X504" s="33">
        <v>0</v>
      </c>
      <c r="Y504" s="32">
        <v>0</v>
      </c>
      <c r="Z504" s="33">
        <v>0</v>
      </c>
      <c r="AA504" s="32">
        <v>0</v>
      </c>
      <c r="AB504" s="39">
        <v>0</v>
      </c>
      <c r="AC504" s="32">
        <v>0</v>
      </c>
      <c r="AD504" s="32">
        <f t="shared" si="57"/>
        <v>0</v>
      </c>
      <c r="AE504" s="32">
        <v>0</v>
      </c>
      <c r="AF504" s="32">
        <f t="shared" si="59"/>
        <v>21120</v>
      </c>
      <c r="AG504" s="32">
        <f t="shared" si="56"/>
        <v>1760</v>
      </c>
      <c r="AH504" s="32">
        <v>0</v>
      </c>
      <c r="AI504" s="32">
        <v>0</v>
      </c>
      <c r="AJ504" s="32">
        <v>0</v>
      </c>
      <c r="AK504" s="34">
        <f t="shared" si="58"/>
        <v>1760</v>
      </c>
    </row>
    <row r="505" spans="2:37" s="6" customFormat="1" x14ac:dyDescent="0.25">
      <c r="B505" s="30">
        <v>486</v>
      </c>
      <c r="C505" s="432"/>
      <c r="D505" s="352" t="s">
        <v>42</v>
      </c>
      <c r="E505" s="45">
        <v>75.64</v>
      </c>
      <c r="F505" s="47">
        <v>1</v>
      </c>
      <c r="G505" s="32">
        <f>'REPRO SEPTIEMBRE'!G419</f>
        <v>0</v>
      </c>
      <c r="H505" s="47">
        <v>1</v>
      </c>
      <c r="I505" s="32">
        <f>'REPRO SEPTIEMBRE'!H419</f>
        <v>0</v>
      </c>
      <c r="J505" s="47">
        <v>1</v>
      </c>
      <c r="K505" s="32">
        <f>'REPRO SEPTIEMBRE'!I419</f>
        <v>0</v>
      </c>
      <c r="L505" s="47">
        <v>1</v>
      </c>
      <c r="M505" s="38">
        <f>'REPRO SEPTIEMBRE'!J419</f>
        <v>0</v>
      </c>
      <c r="N505" s="47">
        <v>1</v>
      </c>
      <c r="O505" s="32">
        <f>'REPRO SEPTIEMBRE'!K419</f>
        <v>0</v>
      </c>
      <c r="P505" s="47">
        <v>1</v>
      </c>
      <c r="Q505" s="32">
        <f>'REPRO SEPTIEMBRE'!L419</f>
        <v>0</v>
      </c>
      <c r="R505" s="47">
        <v>1</v>
      </c>
      <c r="S505" s="32">
        <f>'REPRO SEPTIEMBRE'!M419</f>
        <v>0</v>
      </c>
      <c r="T505" s="47">
        <v>1</v>
      </c>
      <c r="U505" s="32">
        <f>'REPRO SEPTIEMBRE'!N419</f>
        <v>2344.84</v>
      </c>
      <c r="V505" s="33">
        <v>0</v>
      </c>
      <c r="W505" s="32">
        <v>0</v>
      </c>
      <c r="X505" s="33">
        <v>0</v>
      </c>
      <c r="Y505" s="32">
        <v>0</v>
      </c>
      <c r="Z505" s="33">
        <v>0</v>
      </c>
      <c r="AA505" s="32">
        <v>0</v>
      </c>
      <c r="AB505" s="39">
        <v>0</v>
      </c>
      <c r="AC505" s="32">
        <v>0</v>
      </c>
      <c r="AD505" s="32">
        <f t="shared" si="57"/>
        <v>0</v>
      </c>
      <c r="AE505" s="32">
        <v>0</v>
      </c>
      <c r="AF505" s="32">
        <f t="shared" si="59"/>
        <v>21120</v>
      </c>
      <c r="AG505" s="32">
        <f t="shared" si="56"/>
        <v>1760</v>
      </c>
      <c r="AH505" s="32">
        <v>0</v>
      </c>
      <c r="AI505" s="32">
        <v>0</v>
      </c>
      <c r="AJ505" s="32">
        <v>0</v>
      </c>
      <c r="AK505" s="34">
        <f t="shared" si="58"/>
        <v>4104.84</v>
      </c>
    </row>
    <row r="506" spans="2:37" s="6" customFormat="1" x14ac:dyDescent="0.25">
      <c r="B506" s="30">
        <v>487</v>
      </c>
      <c r="C506" s="432"/>
      <c r="D506" s="349" t="s">
        <v>37</v>
      </c>
      <c r="E506" s="45">
        <v>80.86</v>
      </c>
      <c r="F506" s="47">
        <v>6</v>
      </c>
      <c r="G506" s="32">
        <f>'REPRO SEPTIEMBRE'!G420</f>
        <v>0</v>
      </c>
      <c r="H506" s="47">
        <v>6</v>
      </c>
      <c r="I506" s="32">
        <f>'REPRO SEPTIEMBRE'!H420</f>
        <v>0</v>
      </c>
      <c r="J506" s="47">
        <v>6</v>
      </c>
      <c r="K506" s="32">
        <f>'REPRO SEPTIEMBRE'!I420</f>
        <v>0</v>
      </c>
      <c r="L506" s="47">
        <v>6</v>
      </c>
      <c r="M506" s="38">
        <f>'REPRO SEPTIEMBRE'!J420</f>
        <v>0</v>
      </c>
      <c r="N506" s="47">
        <v>6</v>
      </c>
      <c r="O506" s="32">
        <f>'REPRO SEPTIEMBRE'!K420</f>
        <v>0</v>
      </c>
      <c r="P506" s="47">
        <v>6</v>
      </c>
      <c r="Q506" s="32">
        <f>'REPRO SEPTIEMBRE'!L420</f>
        <v>0</v>
      </c>
      <c r="R506" s="47">
        <v>6</v>
      </c>
      <c r="S506" s="32">
        <f>'REPRO SEPTIEMBRE'!M420</f>
        <v>0</v>
      </c>
      <c r="T506" s="47">
        <v>6</v>
      </c>
      <c r="U506" s="32">
        <f>'REPRO SEPTIEMBRE'!N420</f>
        <v>15039.96</v>
      </c>
      <c r="V506" s="33">
        <v>0</v>
      </c>
      <c r="W506" s="32">
        <v>0</v>
      </c>
      <c r="X506" s="33">
        <v>0</v>
      </c>
      <c r="Y506" s="32">
        <v>0</v>
      </c>
      <c r="Z506" s="33">
        <v>0</v>
      </c>
      <c r="AA506" s="32">
        <v>0</v>
      </c>
      <c r="AB506" s="39">
        <v>0</v>
      </c>
      <c r="AC506" s="32">
        <v>0</v>
      </c>
      <c r="AD506" s="32">
        <f t="shared" si="57"/>
        <v>0</v>
      </c>
      <c r="AE506" s="32">
        <v>0</v>
      </c>
      <c r="AF506" s="32">
        <f t="shared" si="59"/>
        <v>126720</v>
      </c>
      <c r="AG506" s="32">
        <f t="shared" si="56"/>
        <v>10560</v>
      </c>
      <c r="AH506" s="32">
        <v>0</v>
      </c>
      <c r="AI506" s="32">
        <v>0</v>
      </c>
      <c r="AJ506" s="32">
        <v>0</v>
      </c>
      <c r="AK506" s="34">
        <f t="shared" si="58"/>
        <v>25599.96</v>
      </c>
    </row>
    <row r="507" spans="2:37" s="6" customFormat="1" x14ac:dyDescent="0.25">
      <c r="B507" s="36">
        <v>488</v>
      </c>
      <c r="C507" s="432"/>
      <c r="D507" s="349" t="s">
        <v>72</v>
      </c>
      <c r="E507" s="45">
        <v>71.400000000000006</v>
      </c>
      <c r="F507" s="47">
        <v>4</v>
      </c>
      <c r="G507" s="32">
        <f>'REPRO SEPTIEMBRE'!G421</f>
        <v>0</v>
      </c>
      <c r="H507" s="47">
        <v>4</v>
      </c>
      <c r="I507" s="32">
        <f>'REPRO SEPTIEMBRE'!H421</f>
        <v>0</v>
      </c>
      <c r="J507" s="47">
        <v>4</v>
      </c>
      <c r="K507" s="32">
        <f>'REPRO SEPTIEMBRE'!I421</f>
        <v>0</v>
      </c>
      <c r="L507" s="47">
        <v>4</v>
      </c>
      <c r="M507" s="38">
        <f>'REPRO SEPTIEMBRE'!J421</f>
        <v>0</v>
      </c>
      <c r="N507" s="47">
        <v>4</v>
      </c>
      <c r="O507" s="32">
        <f>'REPRO SEPTIEMBRE'!K421</f>
        <v>0</v>
      </c>
      <c r="P507" s="47">
        <v>4</v>
      </c>
      <c r="Q507" s="32">
        <f>'REPRO SEPTIEMBRE'!L421</f>
        <v>0</v>
      </c>
      <c r="R507" s="47">
        <v>4</v>
      </c>
      <c r="S507" s="32">
        <f>'REPRO SEPTIEMBRE'!M421</f>
        <v>8853.6</v>
      </c>
      <c r="T507" s="47">
        <v>4</v>
      </c>
      <c r="U507" s="32">
        <f>'REPRO SEPTIEMBRE'!N421</f>
        <v>8853.6</v>
      </c>
      <c r="V507" s="33">
        <v>0</v>
      </c>
      <c r="W507" s="32">
        <v>0</v>
      </c>
      <c r="X507" s="33">
        <v>0</v>
      </c>
      <c r="Y507" s="32">
        <v>0</v>
      </c>
      <c r="Z507" s="33">
        <v>0</v>
      </c>
      <c r="AA507" s="32">
        <v>0</v>
      </c>
      <c r="AB507" s="39">
        <v>0</v>
      </c>
      <c r="AC507" s="32">
        <v>0</v>
      </c>
      <c r="AD507" s="32">
        <f t="shared" si="57"/>
        <v>7500</v>
      </c>
      <c r="AE507" s="32">
        <v>625</v>
      </c>
      <c r="AF507" s="32">
        <f t="shared" si="59"/>
        <v>84480</v>
      </c>
      <c r="AG507" s="32">
        <f t="shared" si="56"/>
        <v>7040</v>
      </c>
      <c r="AH507" s="32">
        <v>0</v>
      </c>
      <c r="AI507" s="32">
        <v>0</v>
      </c>
      <c r="AJ507" s="32">
        <v>0</v>
      </c>
      <c r="AK507" s="34">
        <f t="shared" si="58"/>
        <v>25372.2</v>
      </c>
    </row>
    <row r="508" spans="2:37" s="6" customFormat="1" x14ac:dyDescent="0.25">
      <c r="B508" s="36">
        <v>489</v>
      </c>
      <c r="C508" s="432"/>
      <c r="D508" s="349" t="s">
        <v>73</v>
      </c>
      <c r="E508" s="45">
        <v>71.400000000000006</v>
      </c>
      <c r="F508" s="47">
        <v>2</v>
      </c>
      <c r="G508" s="32">
        <f>'REPRO SEPTIEMBRE'!G422</f>
        <v>0</v>
      </c>
      <c r="H508" s="47">
        <v>2</v>
      </c>
      <c r="I508" s="32">
        <f>'REPRO SEPTIEMBRE'!H422</f>
        <v>0</v>
      </c>
      <c r="J508" s="47">
        <v>2</v>
      </c>
      <c r="K508" s="32">
        <f>'REPRO SEPTIEMBRE'!I422</f>
        <v>0</v>
      </c>
      <c r="L508" s="47">
        <v>2</v>
      </c>
      <c r="M508" s="38">
        <f>'REPRO SEPTIEMBRE'!J422</f>
        <v>0</v>
      </c>
      <c r="N508" s="47">
        <v>2</v>
      </c>
      <c r="O508" s="32">
        <f>'REPRO SEPTIEMBRE'!K422</f>
        <v>0</v>
      </c>
      <c r="P508" s="47">
        <v>2</v>
      </c>
      <c r="Q508" s="32">
        <f>'REPRO SEPTIEMBRE'!L422</f>
        <v>0</v>
      </c>
      <c r="R508" s="47">
        <v>2</v>
      </c>
      <c r="S508" s="32">
        <f>'REPRO SEPTIEMBRE'!M422</f>
        <v>4426.8</v>
      </c>
      <c r="T508" s="47">
        <v>2</v>
      </c>
      <c r="U508" s="32">
        <f>'REPRO SEPTIEMBRE'!N422</f>
        <v>4426.8</v>
      </c>
      <c r="V508" s="33">
        <v>0</v>
      </c>
      <c r="W508" s="32">
        <v>0</v>
      </c>
      <c r="X508" s="33">
        <v>0</v>
      </c>
      <c r="Y508" s="32">
        <v>0</v>
      </c>
      <c r="Z508" s="33">
        <v>0</v>
      </c>
      <c r="AA508" s="32">
        <v>0</v>
      </c>
      <c r="AB508" s="39">
        <v>0</v>
      </c>
      <c r="AC508" s="32">
        <v>0</v>
      </c>
      <c r="AD508" s="32">
        <f t="shared" si="57"/>
        <v>0</v>
      </c>
      <c r="AE508" s="32">
        <v>0</v>
      </c>
      <c r="AF508" s="32">
        <f t="shared" si="59"/>
        <v>42240</v>
      </c>
      <c r="AG508" s="32">
        <f t="shared" si="56"/>
        <v>3520</v>
      </c>
      <c r="AH508" s="32">
        <v>0</v>
      </c>
      <c r="AI508" s="32">
        <v>0</v>
      </c>
      <c r="AJ508" s="32">
        <v>0</v>
      </c>
      <c r="AK508" s="34">
        <f t="shared" si="58"/>
        <v>12373.6</v>
      </c>
    </row>
    <row r="509" spans="2:37" s="6" customFormat="1" x14ac:dyDescent="0.25">
      <c r="B509" s="30">
        <v>490</v>
      </c>
      <c r="C509" s="432"/>
      <c r="D509" s="44" t="s">
        <v>32</v>
      </c>
      <c r="E509" s="45">
        <v>71.400000000000006</v>
      </c>
      <c r="F509" s="47">
        <v>1</v>
      </c>
      <c r="G509" s="32">
        <f>'REPRO SEPTIEMBRE'!G423</f>
        <v>0</v>
      </c>
      <c r="H509" s="47">
        <v>1</v>
      </c>
      <c r="I509" s="32">
        <f>'REPRO SEPTIEMBRE'!H423</f>
        <v>0</v>
      </c>
      <c r="J509" s="47">
        <v>1</v>
      </c>
      <c r="K509" s="32">
        <f>'REPRO SEPTIEMBRE'!I423</f>
        <v>0</v>
      </c>
      <c r="L509" s="47">
        <v>1</v>
      </c>
      <c r="M509" s="38">
        <f>'REPRO SEPTIEMBRE'!J423</f>
        <v>0</v>
      </c>
      <c r="N509" s="47">
        <v>1</v>
      </c>
      <c r="O509" s="32">
        <f>'REPRO SEPTIEMBRE'!K423</f>
        <v>0</v>
      </c>
      <c r="P509" s="47">
        <v>1</v>
      </c>
      <c r="Q509" s="32">
        <f>'REPRO SEPTIEMBRE'!L423</f>
        <v>0</v>
      </c>
      <c r="R509" s="47">
        <v>1</v>
      </c>
      <c r="S509" s="32">
        <f>'REPRO SEPTIEMBRE'!M423</f>
        <v>2213.4</v>
      </c>
      <c r="T509" s="47">
        <v>1</v>
      </c>
      <c r="U509" s="32">
        <f>'REPRO SEPTIEMBRE'!N423</f>
        <v>2213.4</v>
      </c>
      <c r="V509" s="33">
        <v>0</v>
      </c>
      <c r="W509" s="32">
        <v>0</v>
      </c>
      <c r="X509" s="33">
        <v>0</v>
      </c>
      <c r="Y509" s="32">
        <v>0</v>
      </c>
      <c r="Z509" s="33">
        <v>0</v>
      </c>
      <c r="AA509" s="32">
        <v>0</v>
      </c>
      <c r="AB509" s="39">
        <v>0</v>
      </c>
      <c r="AC509" s="32">
        <v>0</v>
      </c>
      <c r="AD509" s="32">
        <f t="shared" si="57"/>
        <v>0</v>
      </c>
      <c r="AE509" s="32">
        <v>0</v>
      </c>
      <c r="AF509" s="32">
        <f t="shared" si="59"/>
        <v>21120</v>
      </c>
      <c r="AG509" s="32">
        <f t="shared" si="56"/>
        <v>1760</v>
      </c>
      <c r="AH509" s="32">
        <v>0</v>
      </c>
      <c r="AI509" s="32">
        <v>0</v>
      </c>
      <c r="AJ509" s="32">
        <v>0</v>
      </c>
      <c r="AK509" s="34">
        <f t="shared" si="58"/>
        <v>6186.8</v>
      </c>
    </row>
    <row r="510" spans="2:37" s="6" customFormat="1" x14ac:dyDescent="0.25">
      <c r="B510" s="30">
        <v>491</v>
      </c>
      <c r="C510" s="432"/>
      <c r="D510" s="349" t="s">
        <v>44</v>
      </c>
      <c r="E510" s="45">
        <v>72.540000000000006</v>
      </c>
      <c r="F510" s="47">
        <v>4</v>
      </c>
      <c r="G510" s="32">
        <f>'REPRO SEPTIEMBRE'!G424</f>
        <v>0</v>
      </c>
      <c r="H510" s="47">
        <v>4</v>
      </c>
      <c r="I510" s="32">
        <f>'REPRO SEPTIEMBRE'!H424</f>
        <v>0</v>
      </c>
      <c r="J510" s="47">
        <v>4</v>
      </c>
      <c r="K510" s="32">
        <f>'REPRO SEPTIEMBRE'!I424</f>
        <v>0</v>
      </c>
      <c r="L510" s="47">
        <v>4</v>
      </c>
      <c r="M510" s="38">
        <f>'REPRO SEPTIEMBRE'!J424</f>
        <v>0</v>
      </c>
      <c r="N510" s="47">
        <v>4</v>
      </c>
      <c r="O510" s="32">
        <f>'REPRO SEPTIEMBRE'!K424</f>
        <v>0</v>
      </c>
      <c r="P510" s="47">
        <v>4</v>
      </c>
      <c r="Q510" s="32">
        <f>'REPRO SEPTIEMBRE'!L424</f>
        <v>0</v>
      </c>
      <c r="R510" s="47">
        <v>4</v>
      </c>
      <c r="S510" s="32">
        <f>'REPRO SEPTIEMBRE'!M424</f>
        <v>8994.9600000000009</v>
      </c>
      <c r="T510" s="47">
        <v>4</v>
      </c>
      <c r="U510" s="32">
        <f>'REPRO SEPTIEMBRE'!N424</f>
        <v>8994.9600000000009</v>
      </c>
      <c r="V510" s="33">
        <v>0</v>
      </c>
      <c r="W510" s="32">
        <v>0</v>
      </c>
      <c r="X510" s="33">
        <v>0</v>
      </c>
      <c r="Y510" s="32">
        <v>0</v>
      </c>
      <c r="Z510" s="33">
        <v>0</v>
      </c>
      <c r="AA510" s="32">
        <v>0</v>
      </c>
      <c r="AB510" s="39">
        <v>0</v>
      </c>
      <c r="AC510" s="32">
        <v>0</v>
      </c>
      <c r="AD510" s="32">
        <f t="shared" si="57"/>
        <v>900</v>
      </c>
      <c r="AE510" s="32">
        <v>75</v>
      </c>
      <c r="AF510" s="32">
        <f t="shared" si="59"/>
        <v>84480</v>
      </c>
      <c r="AG510" s="32">
        <f t="shared" si="56"/>
        <v>7040</v>
      </c>
      <c r="AH510" s="32">
        <v>0</v>
      </c>
      <c r="AI510" s="32">
        <v>0</v>
      </c>
      <c r="AJ510" s="32">
        <v>0</v>
      </c>
      <c r="AK510" s="34">
        <f t="shared" si="58"/>
        <v>25104.920000000002</v>
      </c>
    </row>
    <row r="511" spans="2:37" s="6" customFormat="1" x14ac:dyDescent="0.25">
      <c r="B511" s="36">
        <v>492</v>
      </c>
      <c r="C511" s="432"/>
      <c r="D511" s="349" t="s">
        <v>35</v>
      </c>
      <c r="E511" s="45">
        <v>71.400000000000006</v>
      </c>
      <c r="F511" s="47">
        <v>1</v>
      </c>
      <c r="G511" s="32">
        <f>'REPRO SEPTIEMBRE'!G425</f>
        <v>0</v>
      </c>
      <c r="H511" s="47">
        <v>1</v>
      </c>
      <c r="I511" s="32">
        <f>'REPRO SEPTIEMBRE'!H425</f>
        <v>0</v>
      </c>
      <c r="J511" s="47">
        <v>1</v>
      </c>
      <c r="K511" s="32">
        <f>'REPRO SEPTIEMBRE'!I425</f>
        <v>0</v>
      </c>
      <c r="L511" s="47">
        <v>1</v>
      </c>
      <c r="M511" s="38">
        <f>'REPRO SEPTIEMBRE'!J425</f>
        <v>0</v>
      </c>
      <c r="N511" s="47">
        <v>1</v>
      </c>
      <c r="O511" s="32">
        <f>'REPRO SEPTIEMBRE'!K425</f>
        <v>0</v>
      </c>
      <c r="P511" s="47">
        <v>1</v>
      </c>
      <c r="Q511" s="32">
        <f>'REPRO SEPTIEMBRE'!L425</f>
        <v>0</v>
      </c>
      <c r="R511" s="47">
        <v>1</v>
      </c>
      <c r="S511" s="32">
        <f>'REPRO SEPTIEMBRE'!M425</f>
        <v>2213.4</v>
      </c>
      <c r="T511" s="47">
        <v>1</v>
      </c>
      <c r="U511" s="32">
        <f>'REPRO SEPTIEMBRE'!N425</f>
        <v>2213.4</v>
      </c>
      <c r="V511" s="33">
        <v>0</v>
      </c>
      <c r="W511" s="32">
        <v>0</v>
      </c>
      <c r="X511" s="33">
        <v>0</v>
      </c>
      <c r="Y511" s="32">
        <v>0</v>
      </c>
      <c r="Z511" s="33">
        <v>0</v>
      </c>
      <c r="AA511" s="32">
        <v>0</v>
      </c>
      <c r="AB511" s="39">
        <v>0</v>
      </c>
      <c r="AC511" s="32">
        <v>0</v>
      </c>
      <c r="AD511" s="32">
        <f t="shared" si="57"/>
        <v>0</v>
      </c>
      <c r="AE511" s="32">
        <v>0</v>
      </c>
      <c r="AF511" s="32">
        <f t="shared" si="59"/>
        <v>21120</v>
      </c>
      <c r="AG511" s="32">
        <f t="shared" si="56"/>
        <v>1760</v>
      </c>
      <c r="AH511" s="32">
        <v>0</v>
      </c>
      <c r="AI511" s="32">
        <v>0</v>
      </c>
      <c r="AJ511" s="32">
        <v>0</v>
      </c>
      <c r="AK511" s="34">
        <f t="shared" si="58"/>
        <v>6186.8</v>
      </c>
    </row>
    <row r="512" spans="2:37" s="6" customFormat="1" x14ac:dyDescent="0.25">
      <c r="B512" s="36">
        <v>493</v>
      </c>
      <c r="C512" s="432"/>
      <c r="D512" s="348" t="s">
        <v>44</v>
      </c>
      <c r="E512" s="45">
        <v>72.540000000000006</v>
      </c>
      <c r="F512" s="47">
        <v>0</v>
      </c>
      <c r="G512" s="32">
        <v>0</v>
      </c>
      <c r="H512" s="47">
        <v>0</v>
      </c>
      <c r="I512" s="32">
        <v>0</v>
      </c>
      <c r="J512" s="47">
        <v>0</v>
      </c>
      <c r="K512" s="32">
        <v>0</v>
      </c>
      <c r="L512" s="47">
        <v>0</v>
      </c>
      <c r="M512" s="32">
        <v>0</v>
      </c>
      <c r="N512" s="47">
        <v>0</v>
      </c>
      <c r="O512" s="32">
        <v>0</v>
      </c>
      <c r="P512" s="47">
        <v>0</v>
      </c>
      <c r="Q512" s="32">
        <v>0</v>
      </c>
      <c r="R512" s="47">
        <v>0</v>
      </c>
      <c r="S512" s="32">
        <v>0</v>
      </c>
      <c r="T512" s="47">
        <v>0</v>
      </c>
      <c r="U512" s="32">
        <v>0</v>
      </c>
      <c r="V512" s="33">
        <v>28</v>
      </c>
      <c r="W512" s="32">
        <v>60933.600000000006</v>
      </c>
      <c r="X512" s="33">
        <v>0</v>
      </c>
      <c r="Y512" s="32">
        <v>0</v>
      </c>
      <c r="Z512" s="33">
        <v>0</v>
      </c>
      <c r="AA512" s="32">
        <v>0</v>
      </c>
      <c r="AB512" s="39">
        <v>0</v>
      </c>
      <c r="AC512" s="32">
        <v>0</v>
      </c>
      <c r="AD512" s="32">
        <f t="shared" ref="AD512:AD534" si="60">+AE512*12</f>
        <v>0</v>
      </c>
      <c r="AE512" s="32">
        <v>0</v>
      </c>
      <c r="AF512" s="32">
        <f t="shared" ref="AF512:AF534" si="61">+AG512*12</f>
        <v>591360</v>
      </c>
      <c r="AG512" s="32">
        <f>1760*V512</f>
        <v>49280</v>
      </c>
      <c r="AH512" s="32">
        <v>0</v>
      </c>
      <c r="AI512" s="32">
        <v>0</v>
      </c>
      <c r="AJ512" s="32">
        <v>0</v>
      </c>
      <c r="AK512" s="34">
        <f t="shared" ref="AK512:AK534" si="62">+G512+I512+K512+M512+O512+Q512+S512+U512+W512+Y512+AA512+AC512+AE512+AG512</f>
        <v>110213.6</v>
      </c>
    </row>
    <row r="513" spans="2:37" s="6" customFormat="1" x14ac:dyDescent="0.25">
      <c r="B513" s="30">
        <v>494</v>
      </c>
      <c r="C513" s="432"/>
      <c r="D513" s="348" t="s">
        <v>71</v>
      </c>
      <c r="E513" s="45">
        <v>73.59</v>
      </c>
      <c r="F513" s="47">
        <v>0</v>
      </c>
      <c r="G513" s="32">
        <v>0</v>
      </c>
      <c r="H513" s="47">
        <v>0</v>
      </c>
      <c r="I513" s="32">
        <v>0</v>
      </c>
      <c r="J513" s="47">
        <v>0</v>
      </c>
      <c r="K513" s="32">
        <v>0</v>
      </c>
      <c r="L513" s="47">
        <v>0</v>
      </c>
      <c r="M513" s="32">
        <v>0</v>
      </c>
      <c r="N513" s="47">
        <v>0</v>
      </c>
      <c r="O513" s="32">
        <v>0</v>
      </c>
      <c r="P513" s="47">
        <v>0</v>
      </c>
      <c r="Q513" s="32">
        <v>0</v>
      </c>
      <c r="R513" s="47">
        <v>0</v>
      </c>
      <c r="S513" s="32">
        <v>0</v>
      </c>
      <c r="T513" s="47">
        <v>0</v>
      </c>
      <c r="U513" s="32">
        <v>0</v>
      </c>
      <c r="V513" s="33">
        <v>1</v>
      </c>
      <c r="W513" s="32">
        <v>2207.7000000000003</v>
      </c>
      <c r="X513" s="33">
        <v>0</v>
      </c>
      <c r="Y513" s="32">
        <v>0</v>
      </c>
      <c r="Z513" s="33">
        <v>0</v>
      </c>
      <c r="AA513" s="32">
        <v>0</v>
      </c>
      <c r="AB513" s="39">
        <v>0</v>
      </c>
      <c r="AC513" s="32">
        <v>0</v>
      </c>
      <c r="AD513" s="32">
        <f t="shared" si="60"/>
        <v>0</v>
      </c>
      <c r="AE513" s="32">
        <v>0</v>
      </c>
      <c r="AF513" s="32">
        <f t="shared" si="61"/>
        <v>21120</v>
      </c>
      <c r="AG513" s="32">
        <f t="shared" ref="AG513:AG534" si="63">1760*V513</f>
        <v>1760</v>
      </c>
      <c r="AH513" s="32">
        <v>0</v>
      </c>
      <c r="AI513" s="32">
        <v>0</v>
      </c>
      <c r="AJ513" s="32">
        <v>0</v>
      </c>
      <c r="AK513" s="34">
        <f t="shared" si="62"/>
        <v>3967.7000000000003</v>
      </c>
    </row>
    <row r="514" spans="2:37" s="6" customFormat="1" x14ac:dyDescent="0.25">
      <c r="B514" s="30">
        <v>495</v>
      </c>
      <c r="C514" s="432"/>
      <c r="D514" s="348" t="s">
        <v>72</v>
      </c>
      <c r="E514" s="45">
        <v>71.400000000000006</v>
      </c>
      <c r="F514" s="47">
        <v>0</v>
      </c>
      <c r="G514" s="32">
        <v>0</v>
      </c>
      <c r="H514" s="47">
        <v>0</v>
      </c>
      <c r="I514" s="32">
        <v>0</v>
      </c>
      <c r="J514" s="47">
        <v>0</v>
      </c>
      <c r="K514" s="32">
        <v>0</v>
      </c>
      <c r="L514" s="47">
        <v>0</v>
      </c>
      <c r="M514" s="32">
        <v>0</v>
      </c>
      <c r="N514" s="47">
        <v>0</v>
      </c>
      <c r="O514" s="32">
        <v>0</v>
      </c>
      <c r="P514" s="47">
        <v>0</v>
      </c>
      <c r="Q514" s="32">
        <v>0</v>
      </c>
      <c r="R514" s="47">
        <v>0</v>
      </c>
      <c r="S514" s="32">
        <v>0</v>
      </c>
      <c r="T514" s="47">
        <v>0</v>
      </c>
      <c r="U514" s="32">
        <v>0</v>
      </c>
      <c r="V514" s="33">
        <v>26</v>
      </c>
      <c r="W514" s="32">
        <v>55692</v>
      </c>
      <c r="X514" s="33">
        <v>0</v>
      </c>
      <c r="Y514" s="32">
        <v>0</v>
      </c>
      <c r="Z514" s="33">
        <v>0</v>
      </c>
      <c r="AA514" s="32">
        <v>0</v>
      </c>
      <c r="AB514" s="39">
        <v>0</v>
      </c>
      <c r="AC514" s="32">
        <v>0</v>
      </c>
      <c r="AD514" s="32">
        <f t="shared" si="60"/>
        <v>0</v>
      </c>
      <c r="AE514" s="32">
        <v>0</v>
      </c>
      <c r="AF514" s="32">
        <f t="shared" si="61"/>
        <v>549120</v>
      </c>
      <c r="AG514" s="32">
        <f t="shared" si="63"/>
        <v>45760</v>
      </c>
      <c r="AH514" s="32">
        <v>0</v>
      </c>
      <c r="AI514" s="32">
        <v>0</v>
      </c>
      <c r="AJ514" s="32">
        <v>0</v>
      </c>
      <c r="AK514" s="34">
        <f t="shared" si="62"/>
        <v>101452</v>
      </c>
    </row>
    <row r="515" spans="2:37" s="6" customFormat="1" x14ac:dyDescent="0.25">
      <c r="B515" s="36">
        <v>496</v>
      </c>
      <c r="C515" s="432"/>
      <c r="D515" s="348" t="s">
        <v>48</v>
      </c>
      <c r="E515" s="45">
        <v>71.400000000000006</v>
      </c>
      <c r="F515" s="47">
        <v>0</v>
      </c>
      <c r="G515" s="32">
        <v>0</v>
      </c>
      <c r="H515" s="47">
        <v>0</v>
      </c>
      <c r="I515" s="32">
        <v>0</v>
      </c>
      <c r="J515" s="47">
        <v>0</v>
      </c>
      <c r="K515" s="32">
        <v>0</v>
      </c>
      <c r="L515" s="47">
        <v>0</v>
      </c>
      <c r="M515" s="32">
        <v>0</v>
      </c>
      <c r="N515" s="47">
        <v>0</v>
      </c>
      <c r="O515" s="32">
        <v>0</v>
      </c>
      <c r="P515" s="47">
        <v>0</v>
      </c>
      <c r="Q515" s="32">
        <v>0</v>
      </c>
      <c r="R515" s="47">
        <v>0</v>
      </c>
      <c r="S515" s="32">
        <v>0</v>
      </c>
      <c r="T515" s="47">
        <v>0</v>
      </c>
      <c r="U515" s="32">
        <v>0</v>
      </c>
      <c r="V515" s="33">
        <v>1</v>
      </c>
      <c r="W515" s="32">
        <v>2142</v>
      </c>
      <c r="X515" s="33">
        <v>0</v>
      </c>
      <c r="Y515" s="32">
        <v>0</v>
      </c>
      <c r="Z515" s="33">
        <v>0</v>
      </c>
      <c r="AA515" s="32">
        <v>0</v>
      </c>
      <c r="AB515" s="39">
        <v>0</v>
      </c>
      <c r="AC515" s="32">
        <v>0</v>
      </c>
      <c r="AD515" s="32">
        <f t="shared" si="60"/>
        <v>0</v>
      </c>
      <c r="AE515" s="32">
        <v>0</v>
      </c>
      <c r="AF515" s="32">
        <f t="shared" si="61"/>
        <v>21120</v>
      </c>
      <c r="AG515" s="32">
        <f t="shared" si="63"/>
        <v>1760</v>
      </c>
      <c r="AH515" s="32">
        <v>0</v>
      </c>
      <c r="AI515" s="32">
        <v>0</v>
      </c>
      <c r="AJ515" s="32">
        <v>0</v>
      </c>
      <c r="AK515" s="34">
        <f t="shared" si="62"/>
        <v>3902</v>
      </c>
    </row>
    <row r="516" spans="2:37" s="6" customFormat="1" x14ac:dyDescent="0.25">
      <c r="B516" s="36">
        <v>497</v>
      </c>
      <c r="C516" s="432"/>
      <c r="D516" s="348" t="s">
        <v>73</v>
      </c>
      <c r="E516" s="45">
        <v>71.400000000000006</v>
      </c>
      <c r="F516" s="47">
        <v>0</v>
      </c>
      <c r="G516" s="32">
        <v>0</v>
      </c>
      <c r="H516" s="47">
        <v>0</v>
      </c>
      <c r="I516" s="32">
        <v>0</v>
      </c>
      <c r="J516" s="47">
        <v>0</v>
      </c>
      <c r="K516" s="32">
        <v>0</v>
      </c>
      <c r="L516" s="47">
        <v>0</v>
      </c>
      <c r="M516" s="32">
        <v>0</v>
      </c>
      <c r="N516" s="47">
        <v>0</v>
      </c>
      <c r="O516" s="32">
        <v>0</v>
      </c>
      <c r="P516" s="47">
        <v>0</v>
      </c>
      <c r="Q516" s="32">
        <v>0</v>
      </c>
      <c r="R516" s="47">
        <v>0</v>
      </c>
      <c r="S516" s="32">
        <v>0</v>
      </c>
      <c r="T516" s="47">
        <v>0</v>
      </c>
      <c r="U516" s="32">
        <v>0</v>
      </c>
      <c r="V516" s="33">
        <v>1</v>
      </c>
      <c r="W516" s="32">
        <v>2142</v>
      </c>
      <c r="X516" s="33">
        <v>0</v>
      </c>
      <c r="Y516" s="32">
        <v>0</v>
      </c>
      <c r="Z516" s="33">
        <v>0</v>
      </c>
      <c r="AA516" s="32">
        <v>0</v>
      </c>
      <c r="AB516" s="39">
        <v>0</v>
      </c>
      <c r="AC516" s="32">
        <v>0</v>
      </c>
      <c r="AD516" s="32">
        <f t="shared" si="60"/>
        <v>0</v>
      </c>
      <c r="AE516" s="32">
        <v>0</v>
      </c>
      <c r="AF516" s="32">
        <f t="shared" si="61"/>
        <v>21120</v>
      </c>
      <c r="AG516" s="32">
        <f t="shared" si="63"/>
        <v>1760</v>
      </c>
      <c r="AH516" s="32">
        <v>0</v>
      </c>
      <c r="AI516" s="32">
        <v>0</v>
      </c>
      <c r="AJ516" s="32">
        <v>0</v>
      </c>
      <c r="AK516" s="34">
        <f t="shared" si="62"/>
        <v>3902</v>
      </c>
    </row>
    <row r="517" spans="2:37" s="6" customFormat="1" x14ac:dyDescent="0.25">
      <c r="B517" s="36">
        <v>498</v>
      </c>
      <c r="C517" s="432"/>
      <c r="D517" s="348" t="s">
        <v>74</v>
      </c>
      <c r="E517" s="45">
        <v>71.400000000000006</v>
      </c>
      <c r="F517" s="47">
        <v>0</v>
      </c>
      <c r="G517" s="32">
        <v>0</v>
      </c>
      <c r="H517" s="47">
        <v>0</v>
      </c>
      <c r="I517" s="32">
        <v>0</v>
      </c>
      <c r="J517" s="47">
        <v>0</v>
      </c>
      <c r="K517" s="32">
        <v>0</v>
      </c>
      <c r="L517" s="47">
        <v>0</v>
      </c>
      <c r="M517" s="32">
        <v>0</v>
      </c>
      <c r="N517" s="47">
        <v>0</v>
      </c>
      <c r="O517" s="32">
        <v>0</v>
      </c>
      <c r="P517" s="47">
        <v>0</v>
      </c>
      <c r="Q517" s="32">
        <v>0</v>
      </c>
      <c r="R517" s="47">
        <v>0</v>
      </c>
      <c r="S517" s="32">
        <v>0</v>
      </c>
      <c r="T517" s="47">
        <v>0</v>
      </c>
      <c r="U517" s="32">
        <v>0</v>
      </c>
      <c r="V517" s="33">
        <v>1</v>
      </c>
      <c r="W517" s="32">
        <v>2142</v>
      </c>
      <c r="X517" s="33">
        <v>0</v>
      </c>
      <c r="Y517" s="32">
        <v>0</v>
      </c>
      <c r="Z517" s="33">
        <v>0</v>
      </c>
      <c r="AA517" s="32">
        <v>0</v>
      </c>
      <c r="AB517" s="39">
        <v>0</v>
      </c>
      <c r="AC517" s="32">
        <v>0</v>
      </c>
      <c r="AD517" s="32">
        <f t="shared" si="60"/>
        <v>0</v>
      </c>
      <c r="AE517" s="32">
        <v>0</v>
      </c>
      <c r="AF517" s="32">
        <f t="shared" si="61"/>
        <v>21120</v>
      </c>
      <c r="AG517" s="32">
        <f t="shared" si="63"/>
        <v>1760</v>
      </c>
      <c r="AH517" s="32">
        <v>0</v>
      </c>
      <c r="AI517" s="32">
        <v>0</v>
      </c>
      <c r="AJ517" s="32">
        <v>0</v>
      </c>
      <c r="AK517" s="34">
        <f t="shared" si="62"/>
        <v>3902</v>
      </c>
    </row>
    <row r="518" spans="2:37" s="6" customFormat="1" x14ac:dyDescent="0.25">
      <c r="B518" s="30">
        <v>499</v>
      </c>
      <c r="C518" s="432"/>
      <c r="D518" s="348" t="s">
        <v>35</v>
      </c>
      <c r="E518" s="45">
        <v>71.400000000000006</v>
      </c>
      <c r="F518" s="47">
        <v>0</v>
      </c>
      <c r="G518" s="32">
        <v>0</v>
      </c>
      <c r="H518" s="47">
        <v>0</v>
      </c>
      <c r="I518" s="32">
        <v>0</v>
      </c>
      <c r="J518" s="47">
        <v>0</v>
      </c>
      <c r="K518" s="32">
        <v>0</v>
      </c>
      <c r="L518" s="47">
        <v>0</v>
      </c>
      <c r="M518" s="32">
        <v>0</v>
      </c>
      <c r="N518" s="47">
        <v>0</v>
      </c>
      <c r="O518" s="32">
        <v>0</v>
      </c>
      <c r="P518" s="47">
        <v>0</v>
      </c>
      <c r="Q518" s="32">
        <v>0</v>
      </c>
      <c r="R518" s="47">
        <v>0</v>
      </c>
      <c r="S518" s="32">
        <v>0</v>
      </c>
      <c r="T518" s="47">
        <v>0</v>
      </c>
      <c r="U518" s="32">
        <v>0</v>
      </c>
      <c r="V518" s="33">
        <v>6</v>
      </c>
      <c r="W518" s="32">
        <v>12852.000000000002</v>
      </c>
      <c r="X518" s="33">
        <v>0</v>
      </c>
      <c r="Y518" s="32">
        <v>0</v>
      </c>
      <c r="Z518" s="33">
        <v>0</v>
      </c>
      <c r="AA518" s="32">
        <v>0</v>
      </c>
      <c r="AB518" s="39">
        <v>0</v>
      </c>
      <c r="AC518" s="32">
        <v>0</v>
      </c>
      <c r="AD518" s="32">
        <f t="shared" si="60"/>
        <v>0</v>
      </c>
      <c r="AE518" s="32">
        <v>0</v>
      </c>
      <c r="AF518" s="32">
        <f t="shared" si="61"/>
        <v>126720</v>
      </c>
      <c r="AG518" s="32">
        <f t="shared" si="63"/>
        <v>10560</v>
      </c>
      <c r="AH518" s="32">
        <v>0</v>
      </c>
      <c r="AI518" s="32">
        <v>0</v>
      </c>
      <c r="AJ518" s="32">
        <v>0</v>
      </c>
      <c r="AK518" s="34">
        <f t="shared" si="62"/>
        <v>23412</v>
      </c>
    </row>
    <row r="519" spans="2:37" s="6" customFormat="1" x14ac:dyDescent="0.25">
      <c r="B519" s="30">
        <v>500</v>
      </c>
      <c r="C519" s="432"/>
      <c r="D519" s="348" t="s">
        <v>35</v>
      </c>
      <c r="E519" s="45">
        <v>71.400000000000006</v>
      </c>
      <c r="F519" s="47">
        <v>0</v>
      </c>
      <c r="G519" s="32">
        <v>0</v>
      </c>
      <c r="H519" s="47">
        <v>0</v>
      </c>
      <c r="I519" s="32">
        <v>0</v>
      </c>
      <c r="J519" s="47">
        <v>0</v>
      </c>
      <c r="K519" s="32">
        <v>0</v>
      </c>
      <c r="L519" s="47">
        <v>0</v>
      </c>
      <c r="M519" s="32">
        <v>0</v>
      </c>
      <c r="N519" s="47">
        <v>0</v>
      </c>
      <c r="O519" s="32">
        <v>0</v>
      </c>
      <c r="P519" s="47">
        <v>0</v>
      </c>
      <c r="Q519" s="32">
        <v>0</v>
      </c>
      <c r="R519" s="47">
        <v>0</v>
      </c>
      <c r="S519" s="32">
        <v>0</v>
      </c>
      <c r="T519" s="47">
        <v>0</v>
      </c>
      <c r="U519" s="32">
        <v>0</v>
      </c>
      <c r="V519" s="33">
        <v>1</v>
      </c>
      <c r="W519" s="32">
        <v>2142</v>
      </c>
      <c r="X519" s="33">
        <v>0</v>
      </c>
      <c r="Y519" s="32">
        <v>0</v>
      </c>
      <c r="Z519" s="33">
        <v>0</v>
      </c>
      <c r="AA519" s="32">
        <v>0</v>
      </c>
      <c r="AB519" s="39">
        <v>0</v>
      </c>
      <c r="AC519" s="32">
        <v>0</v>
      </c>
      <c r="AD519" s="32">
        <f t="shared" si="60"/>
        <v>0</v>
      </c>
      <c r="AE519" s="32">
        <v>0</v>
      </c>
      <c r="AF519" s="32">
        <f t="shared" si="61"/>
        <v>21120</v>
      </c>
      <c r="AG519" s="32">
        <f t="shared" si="63"/>
        <v>1760</v>
      </c>
      <c r="AH519" s="32">
        <v>0</v>
      </c>
      <c r="AI519" s="32">
        <v>0</v>
      </c>
      <c r="AJ519" s="32">
        <v>0</v>
      </c>
      <c r="AK519" s="34">
        <f t="shared" si="62"/>
        <v>3902</v>
      </c>
    </row>
    <row r="520" spans="2:37" s="6" customFormat="1" x14ac:dyDescent="0.25">
      <c r="B520" s="36">
        <v>501</v>
      </c>
      <c r="C520" s="432"/>
      <c r="D520" s="348" t="s">
        <v>52</v>
      </c>
      <c r="E520" s="45">
        <v>72.540000000000006</v>
      </c>
      <c r="F520" s="47">
        <v>0</v>
      </c>
      <c r="G520" s="32">
        <v>0</v>
      </c>
      <c r="H520" s="47">
        <v>0</v>
      </c>
      <c r="I520" s="32">
        <v>0</v>
      </c>
      <c r="J520" s="47">
        <v>0</v>
      </c>
      <c r="K520" s="32">
        <v>0</v>
      </c>
      <c r="L520" s="47">
        <v>0</v>
      </c>
      <c r="M520" s="32">
        <v>0</v>
      </c>
      <c r="N520" s="47">
        <v>0</v>
      </c>
      <c r="O520" s="32">
        <v>0</v>
      </c>
      <c r="P520" s="47">
        <v>0</v>
      </c>
      <c r="Q520" s="32">
        <v>0</v>
      </c>
      <c r="R520" s="47">
        <v>0</v>
      </c>
      <c r="S520" s="32">
        <v>0</v>
      </c>
      <c r="T520" s="47">
        <v>0</v>
      </c>
      <c r="U520" s="32">
        <v>0</v>
      </c>
      <c r="V520" s="33">
        <v>3</v>
      </c>
      <c r="W520" s="32">
        <v>6528.6</v>
      </c>
      <c r="X520" s="33">
        <v>0</v>
      </c>
      <c r="Y520" s="32">
        <v>0</v>
      </c>
      <c r="Z520" s="33">
        <v>0</v>
      </c>
      <c r="AA520" s="32">
        <v>0</v>
      </c>
      <c r="AB520" s="39">
        <v>0</v>
      </c>
      <c r="AC520" s="32">
        <v>0</v>
      </c>
      <c r="AD520" s="32">
        <f t="shared" si="60"/>
        <v>0</v>
      </c>
      <c r="AE520" s="32">
        <v>0</v>
      </c>
      <c r="AF520" s="32">
        <f t="shared" si="61"/>
        <v>63360</v>
      </c>
      <c r="AG520" s="32">
        <f t="shared" si="63"/>
        <v>5280</v>
      </c>
      <c r="AH520" s="32">
        <v>0</v>
      </c>
      <c r="AI520" s="32">
        <v>0</v>
      </c>
      <c r="AJ520" s="32">
        <v>0</v>
      </c>
      <c r="AK520" s="34">
        <f t="shared" si="62"/>
        <v>11808.6</v>
      </c>
    </row>
    <row r="521" spans="2:37" s="6" customFormat="1" x14ac:dyDescent="0.25">
      <c r="B521" s="36">
        <v>502</v>
      </c>
      <c r="C521" s="432"/>
      <c r="D521" s="348" t="s">
        <v>52</v>
      </c>
      <c r="E521" s="45">
        <v>72.540000000000006</v>
      </c>
      <c r="F521" s="47">
        <v>0</v>
      </c>
      <c r="G521" s="32">
        <v>0</v>
      </c>
      <c r="H521" s="47">
        <v>0</v>
      </c>
      <c r="I521" s="32">
        <v>0</v>
      </c>
      <c r="J521" s="47">
        <v>0</v>
      </c>
      <c r="K521" s="32">
        <v>0</v>
      </c>
      <c r="L521" s="47">
        <v>0</v>
      </c>
      <c r="M521" s="32">
        <v>0</v>
      </c>
      <c r="N521" s="47">
        <v>0</v>
      </c>
      <c r="O521" s="32">
        <v>0</v>
      </c>
      <c r="P521" s="47">
        <v>0</v>
      </c>
      <c r="Q521" s="32">
        <v>0</v>
      </c>
      <c r="R521" s="47">
        <v>0</v>
      </c>
      <c r="S521" s="32">
        <v>0</v>
      </c>
      <c r="T521" s="47">
        <v>0</v>
      </c>
      <c r="U521" s="32">
        <v>0</v>
      </c>
      <c r="V521" s="33">
        <v>1</v>
      </c>
      <c r="W521" s="32">
        <v>2176.2000000000003</v>
      </c>
      <c r="X521" s="33">
        <v>0</v>
      </c>
      <c r="Y521" s="32">
        <v>0</v>
      </c>
      <c r="Z521" s="33">
        <v>0</v>
      </c>
      <c r="AA521" s="32">
        <v>0</v>
      </c>
      <c r="AB521" s="39">
        <v>0</v>
      </c>
      <c r="AC521" s="32">
        <v>0</v>
      </c>
      <c r="AD521" s="32">
        <f t="shared" si="60"/>
        <v>0</v>
      </c>
      <c r="AE521" s="32">
        <v>0</v>
      </c>
      <c r="AF521" s="32">
        <f t="shared" si="61"/>
        <v>21120</v>
      </c>
      <c r="AG521" s="32">
        <f t="shared" si="63"/>
        <v>1760</v>
      </c>
      <c r="AH521" s="32">
        <v>0</v>
      </c>
      <c r="AI521" s="32">
        <v>0</v>
      </c>
      <c r="AJ521" s="32">
        <v>0</v>
      </c>
      <c r="AK521" s="34">
        <f t="shared" si="62"/>
        <v>3936.2000000000003</v>
      </c>
    </row>
    <row r="522" spans="2:37" s="6" customFormat="1" x14ac:dyDescent="0.25">
      <c r="B522" s="30">
        <v>503</v>
      </c>
      <c r="C522" s="432"/>
      <c r="D522" s="348" t="s">
        <v>61</v>
      </c>
      <c r="E522" s="45">
        <v>77.59</v>
      </c>
      <c r="F522" s="47">
        <v>0</v>
      </c>
      <c r="G522" s="32">
        <v>0</v>
      </c>
      <c r="H522" s="47">
        <v>0</v>
      </c>
      <c r="I522" s="32">
        <v>0</v>
      </c>
      <c r="J522" s="47">
        <v>0</v>
      </c>
      <c r="K522" s="32">
        <v>0</v>
      </c>
      <c r="L522" s="47">
        <v>0</v>
      </c>
      <c r="M522" s="32">
        <v>0</v>
      </c>
      <c r="N522" s="47">
        <v>0</v>
      </c>
      <c r="O522" s="32">
        <v>0</v>
      </c>
      <c r="P522" s="47">
        <v>0</v>
      </c>
      <c r="Q522" s="32">
        <v>0</v>
      </c>
      <c r="R522" s="47">
        <v>0</v>
      </c>
      <c r="S522" s="32">
        <v>0</v>
      </c>
      <c r="T522" s="47">
        <v>0</v>
      </c>
      <c r="U522" s="32">
        <v>0</v>
      </c>
      <c r="V522" s="33">
        <v>1</v>
      </c>
      <c r="W522" s="32">
        <v>2327.7000000000003</v>
      </c>
      <c r="X522" s="33">
        <v>0</v>
      </c>
      <c r="Y522" s="32">
        <v>0</v>
      </c>
      <c r="Z522" s="33">
        <v>0</v>
      </c>
      <c r="AA522" s="32">
        <v>0</v>
      </c>
      <c r="AB522" s="39">
        <v>0</v>
      </c>
      <c r="AC522" s="32">
        <v>0</v>
      </c>
      <c r="AD522" s="32">
        <f t="shared" si="60"/>
        <v>0</v>
      </c>
      <c r="AE522" s="32">
        <v>0</v>
      </c>
      <c r="AF522" s="32">
        <f t="shared" si="61"/>
        <v>21120</v>
      </c>
      <c r="AG522" s="32">
        <f t="shared" si="63"/>
        <v>1760</v>
      </c>
      <c r="AH522" s="32">
        <v>0</v>
      </c>
      <c r="AI522" s="32">
        <v>0</v>
      </c>
      <c r="AJ522" s="32">
        <v>0</v>
      </c>
      <c r="AK522" s="34">
        <f t="shared" si="62"/>
        <v>4087.7000000000003</v>
      </c>
    </row>
    <row r="523" spans="2:37" s="6" customFormat="1" x14ac:dyDescent="0.25">
      <c r="B523" s="30">
        <v>504</v>
      </c>
      <c r="C523" s="432"/>
      <c r="D523" s="348" t="s">
        <v>38</v>
      </c>
      <c r="E523" s="45">
        <v>71.400000000000006</v>
      </c>
      <c r="F523" s="47">
        <v>0</v>
      </c>
      <c r="G523" s="32">
        <v>0</v>
      </c>
      <c r="H523" s="47">
        <v>0</v>
      </c>
      <c r="I523" s="32">
        <v>0</v>
      </c>
      <c r="J523" s="47">
        <v>0</v>
      </c>
      <c r="K523" s="32">
        <v>0</v>
      </c>
      <c r="L523" s="47">
        <v>0</v>
      </c>
      <c r="M523" s="32">
        <v>0</v>
      </c>
      <c r="N523" s="47">
        <v>0</v>
      </c>
      <c r="O523" s="32">
        <v>0</v>
      </c>
      <c r="P523" s="47">
        <v>0</v>
      </c>
      <c r="Q523" s="32">
        <v>0</v>
      </c>
      <c r="R523" s="47">
        <v>0</v>
      </c>
      <c r="S523" s="32">
        <v>0</v>
      </c>
      <c r="T523" s="47">
        <v>0</v>
      </c>
      <c r="U523" s="32">
        <v>0</v>
      </c>
      <c r="V523" s="33">
        <v>7</v>
      </c>
      <c r="W523" s="32">
        <v>14994.000000000002</v>
      </c>
      <c r="X523" s="33">
        <v>0</v>
      </c>
      <c r="Y523" s="32">
        <v>0</v>
      </c>
      <c r="Z523" s="33">
        <v>0</v>
      </c>
      <c r="AA523" s="32">
        <v>0</v>
      </c>
      <c r="AB523" s="39">
        <v>0</v>
      </c>
      <c r="AC523" s="32">
        <v>0</v>
      </c>
      <c r="AD523" s="32">
        <f t="shared" si="60"/>
        <v>0</v>
      </c>
      <c r="AE523" s="32">
        <v>0</v>
      </c>
      <c r="AF523" s="32">
        <f t="shared" si="61"/>
        <v>147840</v>
      </c>
      <c r="AG523" s="32">
        <f t="shared" si="63"/>
        <v>12320</v>
      </c>
      <c r="AH523" s="32">
        <v>0</v>
      </c>
      <c r="AI523" s="32">
        <v>0</v>
      </c>
      <c r="AJ523" s="32">
        <v>0</v>
      </c>
      <c r="AK523" s="34">
        <f t="shared" si="62"/>
        <v>27314</v>
      </c>
    </row>
    <row r="524" spans="2:37" s="6" customFormat="1" x14ac:dyDescent="0.25">
      <c r="B524" s="36">
        <v>505</v>
      </c>
      <c r="C524" s="432"/>
      <c r="D524" s="348" t="s">
        <v>62</v>
      </c>
      <c r="E524" s="45">
        <v>75.64</v>
      </c>
      <c r="F524" s="47">
        <v>0</v>
      </c>
      <c r="G524" s="32">
        <v>0</v>
      </c>
      <c r="H524" s="47">
        <v>0</v>
      </c>
      <c r="I524" s="32">
        <v>0</v>
      </c>
      <c r="J524" s="47">
        <v>0</v>
      </c>
      <c r="K524" s="32">
        <v>0</v>
      </c>
      <c r="L524" s="47">
        <v>0</v>
      </c>
      <c r="M524" s="32">
        <v>0</v>
      </c>
      <c r="N524" s="47">
        <v>0</v>
      </c>
      <c r="O524" s="32">
        <v>0</v>
      </c>
      <c r="P524" s="47">
        <v>0</v>
      </c>
      <c r="Q524" s="32">
        <v>0</v>
      </c>
      <c r="R524" s="47">
        <v>0</v>
      </c>
      <c r="S524" s="32">
        <v>0</v>
      </c>
      <c r="T524" s="47">
        <v>0</v>
      </c>
      <c r="U524" s="32">
        <v>0</v>
      </c>
      <c r="V524" s="33">
        <v>1</v>
      </c>
      <c r="W524" s="32">
        <v>2269.1999999999998</v>
      </c>
      <c r="X524" s="33">
        <v>0</v>
      </c>
      <c r="Y524" s="32">
        <v>0</v>
      </c>
      <c r="Z524" s="33">
        <v>0</v>
      </c>
      <c r="AA524" s="32">
        <v>0</v>
      </c>
      <c r="AB524" s="39">
        <v>0</v>
      </c>
      <c r="AC524" s="32">
        <v>0</v>
      </c>
      <c r="AD524" s="32">
        <f t="shared" si="60"/>
        <v>0</v>
      </c>
      <c r="AE524" s="32">
        <v>0</v>
      </c>
      <c r="AF524" s="32">
        <f t="shared" si="61"/>
        <v>21120</v>
      </c>
      <c r="AG524" s="32">
        <f t="shared" si="63"/>
        <v>1760</v>
      </c>
      <c r="AH524" s="32">
        <v>0</v>
      </c>
      <c r="AI524" s="32">
        <v>0</v>
      </c>
      <c r="AJ524" s="32">
        <v>0</v>
      </c>
      <c r="AK524" s="34">
        <f t="shared" si="62"/>
        <v>4029.2</v>
      </c>
    </row>
    <row r="525" spans="2:37" s="6" customFormat="1" x14ac:dyDescent="0.25">
      <c r="B525" s="36">
        <v>506</v>
      </c>
      <c r="C525" s="432"/>
      <c r="D525" s="348" t="s">
        <v>39</v>
      </c>
      <c r="E525" s="45">
        <v>78.25</v>
      </c>
      <c r="F525" s="47">
        <v>0</v>
      </c>
      <c r="G525" s="32">
        <v>0</v>
      </c>
      <c r="H525" s="47">
        <v>0</v>
      </c>
      <c r="I525" s="32">
        <v>0</v>
      </c>
      <c r="J525" s="47">
        <v>0</v>
      </c>
      <c r="K525" s="32">
        <v>0</v>
      </c>
      <c r="L525" s="47">
        <v>0</v>
      </c>
      <c r="M525" s="32">
        <v>0</v>
      </c>
      <c r="N525" s="47">
        <v>0</v>
      </c>
      <c r="O525" s="32">
        <v>0</v>
      </c>
      <c r="P525" s="47">
        <v>0</v>
      </c>
      <c r="Q525" s="32">
        <v>0</v>
      </c>
      <c r="R525" s="47">
        <v>0</v>
      </c>
      <c r="S525" s="32">
        <v>0</v>
      </c>
      <c r="T525" s="47">
        <v>0</v>
      </c>
      <c r="U525" s="32">
        <v>0</v>
      </c>
      <c r="V525" s="33">
        <v>9</v>
      </c>
      <c r="W525" s="32">
        <v>21127.5</v>
      </c>
      <c r="X525" s="33">
        <v>0</v>
      </c>
      <c r="Y525" s="32">
        <v>0</v>
      </c>
      <c r="Z525" s="33">
        <v>0</v>
      </c>
      <c r="AA525" s="32">
        <v>0</v>
      </c>
      <c r="AB525" s="39">
        <v>0</v>
      </c>
      <c r="AC525" s="32">
        <v>0</v>
      </c>
      <c r="AD525" s="32">
        <f t="shared" si="60"/>
        <v>0</v>
      </c>
      <c r="AE525" s="32">
        <v>0</v>
      </c>
      <c r="AF525" s="32">
        <f t="shared" si="61"/>
        <v>190080</v>
      </c>
      <c r="AG525" s="32">
        <f t="shared" si="63"/>
        <v>15840</v>
      </c>
      <c r="AH525" s="32">
        <v>0</v>
      </c>
      <c r="AI525" s="32">
        <v>0</v>
      </c>
      <c r="AJ525" s="32">
        <v>0</v>
      </c>
      <c r="AK525" s="34">
        <f t="shared" si="62"/>
        <v>36967.5</v>
      </c>
    </row>
    <row r="526" spans="2:37" s="6" customFormat="1" x14ac:dyDescent="0.25">
      <c r="B526" s="30">
        <v>507</v>
      </c>
      <c r="C526" s="432"/>
      <c r="D526" s="348" t="s">
        <v>31</v>
      </c>
      <c r="E526" s="45">
        <v>72.540000000000006</v>
      </c>
      <c r="F526" s="47">
        <v>0</v>
      </c>
      <c r="G526" s="32">
        <v>0</v>
      </c>
      <c r="H526" s="47">
        <v>0</v>
      </c>
      <c r="I526" s="32">
        <v>0</v>
      </c>
      <c r="J526" s="47">
        <v>0</v>
      </c>
      <c r="K526" s="32">
        <v>0</v>
      </c>
      <c r="L526" s="47">
        <v>0</v>
      </c>
      <c r="M526" s="32">
        <v>0</v>
      </c>
      <c r="N526" s="47">
        <v>0</v>
      </c>
      <c r="O526" s="32">
        <v>0</v>
      </c>
      <c r="P526" s="47">
        <v>0</v>
      </c>
      <c r="Q526" s="32">
        <v>0</v>
      </c>
      <c r="R526" s="47">
        <v>0</v>
      </c>
      <c r="S526" s="32">
        <v>0</v>
      </c>
      <c r="T526" s="47">
        <v>0</v>
      </c>
      <c r="U526" s="32">
        <v>0</v>
      </c>
      <c r="V526" s="33">
        <v>1</v>
      </c>
      <c r="W526" s="32">
        <v>2176.2000000000003</v>
      </c>
      <c r="X526" s="33">
        <v>0</v>
      </c>
      <c r="Y526" s="32">
        <v>0</v>
      </c>
      <c r="Z526" s="33">
        <v>0</v>
      </c>
      <c r="AA526" s="32">
        <v>0</v>
      </c>
      <c r="AB526" s="39">
        <v>0</v>
      </c>
      <c r="AC526" s="32">
        <v>0</v>
      </c>
      <c r="AD526" s="32">
        <f t="shared" si="60"/>
        <v>0</v>
      </c>
      <c r="AE526" s="32">
        <v>0</v>
      </c>
      <c r="AF526" s="32">
        <f t="shared" si="61"/>
        <v>21120</v>
      </c>
      <c r="AG526" s="32">
        <f t="shared" si="63"/>
        <v>1760</v>
      </c>
      <c r="AH526" s="32">
        <v>0</v>
      </c>
      <c r="AI526" s="32">
        <v>0</v>
      </c>
      <c r="AJ526" s="32">
        <v>0</v>
      </c>
      <c r="AK526" s="34">
        <f t="shared" si="62"/>
        <v>3936.2000000000003</v>
      </c>
    </row>
    <row r="527" spans="2:37" s="6" customFormat="1" x14ac:dyDescent="0.25">
      <c r="B527" s="30">
        <v>508</v>
      </c>
      <c r="C527" s="432"/>
      <c r="D527" s="348" t="s">
        <v>54</v>
      </c>
      <c r="E527" s="45">
        <v>71.400000000000006</v>
      </c>
      <c r="F527" s="47">
        <v>0</v>
      </c>
      <c r="G527" s="32">
        <v>0</v>
      </c>
      <c r="H527" s="47">
        <v>0</v>
      </c>
      <c r="I527" s="32">
        <v>0</v>
      </c>
      <c r="J527" s="47">
        <v>0</v>
      </c>
      <c r="K527" s="32">
        <v>0</v>
      </c>
      <c r="L527" s="47">
        <v>0</v>
      </c>
      <c r="M527" s="32">
        <v>0</v>
      </c>
      <c r="N527" s="47">
        <v>0</v>
      </c>
      <c r="O527" s="32">
        <v>0</v>
      </c>
      <c r="P527" s="47">
        <v>0</v>
      </c>
      <c r="Q527" s="32">
        <v>0</v>
      </c>
      <c r="R527" s="47">
        <v>0</v>
      </c>
      <c r="S527" s="32">
        <v>0</v>
      </c>
      <c r="T527" s="47">
        <v>0</v>
      </c>
      <c r="U527" s="32">
        <v>0</v>
      </c>
      <c r="V527" s="33">
        <v>1</v>
      </c>
      <c r="W527" s="32">
        <v>2142</v>
      </c>
      <c r="X527" s="33">
        <v>0</v>
      </c>
      <c r="Y527" s="32">
        <v>0</v>
      </c>
      <c r="Z527" s="33">
        <v>0</v>
      </c>
      <c r="AA527" s="32">
        <v>0</v>
      </c>
      <c r="AB527" s="39">
        <v>0</v>
      </c>
      <c r="AC527" s="32">
        <v>0</v>
      </c>
      <c r="AD527" s="32">
        <f t="shared" si="60"/>
        <v>0</v>
      </c>
      <c r="AE527" s="32">
        <v>0</v>
      </c>
      <c r="AF527" s="32">
        <f t="shared" si="61"/>
        <v>21120</v>
      </c>
      <c r="AG527" s="32">
        <f t="shared" si="63"/>
        <v>1760</v>
      </c>
      <c r="AH527" s="32">
        <v>0</v>
      </c>
      <c r="AI527" s="32">
        <v>0</v>
      </c>
      <c r="AJ527" s="32">
        <v>0</v>
      </c>
      <c r="AK527" s="34">
        <f t="shared" si="62"/>
        <v>3902</v>
      </c>
    </row>
    <row r="528" spans="2:37" s="6" customFormat="1" x14ac:dyDescent="0.25">
      <c r="B528" s="36">
        <v>509</v>
      </c>
      <c r="C528" s="432"/>
      <c r="D528" s="348" t="s">
        <v>42</v>
      </c>
      <c r="E528" s="45">
        <v>75.64</v>
      </c>
      <c r="F528" s="47">
        <v>0</v>
      </c>
      <c r="G528" s="32">
        <v>0</v>
      </c>
      <c r="H528" s="47">
        <v>0</v>
      </c>
      <c r="I528" s="32">
        <v>0</v>
      </c>
      <c r="J528" s="47">
        <v>0</v>
      </c>
      <c r="K528" s="32">
        <v>0</v>
      </c>
      <c r="L528" s="47">
        <v>0</v>
      </c>
      <c r="M528" s="32">
        <v>0</v>
      </c>
      <c r="N528" s="47">
        <v>0</v>
      </c>
      <c r="O528" s="32">
        <v>0</v>
      </c>
      <c r="P528" s="47">
        <v>0</v>
      </c>
      <c r="Q528" s="32">
        <v>0</v>
      </c>
      <c r="R528" s="47">
        <v>0</v>
      </c>
      <c r="S528" s="32">
        <v>0</v>
      </c>
      <c r="T528" s="47">
        <v>0</v>
      </c>
      <c r="U528" s="32">
        <v>0</v>
      </c>
      <c r="V528" s="33">
        <v>1</v>
      </c>
      <c r="W528" s="32">
        <v>2269.1999999999998</v>
      </c>
      <c r="X528" s="33">
        <v>0</v>
      </c>
      <c r="Y528" s="32">
        <v>0</v>
      </c>
      <c r="Z528" s="33">
        <v>0</v>
      </c>
      <c r="AA528" s="32">
        <v>0</v>
      </c>
      <c r="AB528" s="39">
        <v>0</v>
      </c>
      <c r="AC528" s="32">
        <v>0</v>
      </c>
      <c r="AD528" s="32">
        <f t="shared" si="60"/>
        <v>0</v>
      </c>
      <c r="AE528" s="32">
        <v>0</v>
      </c>
      <c r="AF528" s="32">
        <f t="shared" si="61"/>
        <v>21120</v>
      </c>
      <c r="AG528" s="32">
        <f t="shared" si="63"/>
        <v>1760</v>
      </c>
      <c r="AH528" s="32">
        <v>0</v>
      </c>
      <c r="AI528" s="32">
        <v>0</v>
      </c>
      <c r="AJ528" s="32">
        <v>0</v>
      </c>
      <c r="AK528" s="34">
        <f t="shared" si="62"/>
        <v>4029.2</v>
      </c>
    </row>
    <row r="529" spans="2:37" s="6" customFormat="1" x14ac:dyDescent="0.25">
      <c r="B529" s="36">
        <v>510</v>
      </c>
      <c r="C529" s="432"/>
      <c r="D529" s="348" t="s">
        <v>37</v>
      </c>
      <c r="E529" s="45">
        <v>80.86</v>
      </c>
      <c r="F529" s="47">
        <v>0</v>
      </c>
      <c r="G529" s="32">
        <v>0</v>
      </c>
      <c r="H529" s="47">
        <v>0</v>
      </c>
      <c r="I529" s="32">
        <v>0</v>
      </c>
      <c r="J529" s="47">
        <v>0</v>
      </c>
      <c r="K529" s="32">
        <v>0</v>
      </c>
      <c r="L529" s="47">
        <v>0</v>
      </c>
      <c r="M529" s="32">
        <v>0</v>
      </c>
      <c r="N529" s="47">
        <v>0</v>
      </c>
      <c r="O529" s="32">
        <v>0</v>
      </c>
      <c r="P529" s="47">
        <v>0</v>
      </c>
      <c r="Q529" s="32">
        <v>0</v>
      </c>
      <c r="R529" s="47">
        <v>0</v>
      </c>
      <c r="S529" s="32">
        <v>0</v>
      </c>
      <c r="T529" s="47">
        <v>0</v>
      </c>
      <c r="U529" s="32">
        <v>0</v>
      </c>
      <c r="V529" s="33">
        <v>6</v>
      </c>
      <c r="W529" s="32">
        <v>14554.8</v>
      </c>
      <c r="X529" s="33">
        <v>0</v>
      </c>
      <c r="Y529" s="32">
        <v>0</v>
      </c>
      <c r="Z529" s="33">
        <v>0</v>
      </c>
      <c r="AA529" s="32">
        <v>0</v>
      </c>
      <c r="AB529" s="39">
        <v>0</v>
      </c>
      <c r="AC529" s="32">
        <v>0</v>
      </c>
      <c r="AD529" s="32">
        <f t="shared" si="60"/>
        <v>0</v>
      </c>
      <c r="AE529" s="32">
        <v>0</v>
      </c>
      <c r="AF529" s="32">
        <f t="shared" si="61"/>
        <v>126720</v>
      </c>
      <c r="AG529" s="32">
        <f t="shared" si="63"/>
        <v>10560</v>
      </c>
      <c r="AH529" s="32">
        <v>0</v>
      </c>
      <c r="AI529" s="32">
        <v>0</v>
      </c>
      <c r="AJ529" s="32">
        <v>0</v>
      </c>
      <c r="AK529" s="34">
        <f t="shared" si="62"/>
        <v>25114.799999999999</v>
      </c>
    </row>
    <row r="530" spans="2:37" s="6" customFormat="1" x14ac:dyDescent="0.25">
      <c r="B530" s="30">
        <v>511</v>
      </c>
      <c r="C530" s="432"/>
      <c r="D530" s="348" t="s">
        <v>72</v>
      </c>
      <c r="E530" s="45">
        <v>71.400000000000006</v>
      </c>
      <c r="F530" s="47">
        <v>0</v>
      </c>
      <c r="G530" s="32">
        <v>0</v>
      </c>
      <c r="H530" s="47">
        <v>0</v>
      </c>
      <c r="I530" s="32">
        <v>0</v>
      </c>
      <c r="J530" s="47">
        <v>0</v>
      </c>
      <c r="K530" s="32">
        <v>0</v>
      </c>
      <c r="L530" s="47">
        <v>0</v>
      </c>
      <c r="M530" s="32">
        <v>0</v>
      </c>
      <c r="N530" s="47">
        <v>0</v>
      </c>
      <c r="O530" s="32">
        <v>0</v>
      </c>
      <c r="P530" s="47">
        <v>0</v>
      </c>
      <c r="Q530" s="32">
        <v>0</v>
      </c>
      <c r="R530" s="47">
        <v>0</v>
      </c>
      <c r="S530" s="32">
        <v>0</v>
      </c>
      <c r="T530" s="47">
        <v>0</v>
      </c>
      <c r="U530" s="32">
        <v>0</v>
      </c>
      <c r="V530" s="33">
        <v>4</v>
      </c>
      <c r="W530" s="32">
        <v>8568</v>
      </c>
      <c r="X530" s="33">
        <v>0</v>
      </c>
      <c r="Y530" s="32">
        <v>0</v>
      </c>
      <c r="Z530" s="33">
        <v>0</v>
      </c>
      <c r="AA530" s="32">
        <v>0</v>
      </c>
      <c r="AB530" s="39">
        <v>0</v>
      </c>
      <c r="AC530" s="32">
        <v>0</v>
      </c>
      <c r="AD530" s="32">
        <f t="shared" si="60"/>
        <v>0</v>
      </c>
      <c r="AE530" s="32">
        <v>0</v>
      </c>
      <c r="AF530" s="32">
        <f t="shared" si="61"/>
        <v>84480</v>
      </c>
      <c r="AG530" s="32">
        <f t="shared" si="63"/>
        <v>7040</v>
      </c>
      <c r="AH530" s="32">
        <v>0</v>
      </c>
      <c r="AI530" s="32">
        <v>0</v>
      </c>
      <c r="AJ530" s="32">
        <v>0</v>
      </c>
      <c r="AK530" s="34">
        <f t="shared" si="62"/>
        <v>15608</v>
      </c>
    </row>
    <row r="531" spans="2:37" s="6" customFormat="1" x14ac:dyDescent="0.25">
      <c r="B531" s="30">
        <v>512</v>
      </c>
      <c r="C531" s="432"/>
      <c r="D531" s="348" t="s">
        <v>73</v>
      </c>
      <c r="E531" s="45">
        <v>71.400000000000006</v>
      </c>
      <c r="F531" s="47">
        <v>0</v>
      </c>
      <c r="G531" s="32">
        <v>0</v>
      </c>
      <c r="H531" s="47">
        <v>0</v>
      </c>
      <c r="I531" s="32">
        <v>0</v>
      </c>
      <c r="J531" s="47">
        <v>0</v>
      </c>
      <c r="K531" s="32">
        <v>0</v>
      </c>
      <c r="L531" s="47">
        <v>0</v>
      </c>
      <c r="M531" s="32">
        <v>0</v>
      </c>
      <c r="N531" s="47">
        <v>0</v>
      </c>
      <c r="O531" s="32">
        <v>0</v>
      </c>
      <c r="P531" s="47">
        <v>0</v>
      </c>
      <c r="Q531" s="32">
        <v>0</v>
      </c>
      <c r="R531" s="47">
        <v>0</v>
      </c>
      <c r="S531" s="32">
        <v>0</v>
      </c>
      <c r="T531" s="47">
        <v>0</v>
      </c>
      <c r="U531" s="32">
        <v>0</v>
      </c>
      <c r="V531" s="33">
        <v>2</v>
      </c>
      <c r="W531" s="32">
        <v>4284</v>
      </c>
      <c r="X531" s="33">
        <v>0</v>
      </c>
      <c r="Y531" s="32">
        <v>0</v>
      </c>
      <c r="Z531" s="33">
        <v>0</v>
      </c>
      <c r="AA531" s="32">
        <v>0</v>
      </c>
      <c r="AB531" s="39">
        <v>0</v>
      </c>
      <c r="AC531" s="32">
        <v>0</v>
      </c>
      <c r="AD531" s="32">
        <f t="shared" si="60"/>
        <v>0</v>
      </c>
      <c r="AE531" s="32">
        <v>0</v>
      </c>
      <c r="AF531" s="32">
        <f t="shared" si="61"/>
        <v>42240</v>
      </c>
      <c r="AG531" s="32">
        <f t="shared" si="63"/>
        <v>3520</v>
      </c>
      <c r="AH531" s="32">
        <v>0</v>
      </c>
      <c r="AI531" s="32">
        <v>0</v>
      </c>
      <c r="AJ531" s="32">
        <v>0</v>
      </c>
      <c r="AK531" s="34">
        <f t="shared" si="62"/>
        <v>7804</v>
      </c>
    </row>
    <row r="532" spans="2:37" s="6" customFormat="1" x14ac:dyDescent="0.25">
      <c r="B532" s="36">
        <v>513</v>
      </c>
      <c r="C532" s="432"/>
      <c r="D532" s="348" t="s">
        <v>32</v>
      </c>
      <c r="E532" s="45">
        <v>71.400000000000006</v>
      </c>
      <c r="F532" s="47">
        <v>0</v>
      </c>
      <c r="G532" s="32">
        <v>0</v>
      </c>
      <c r="H532" s="47">
        <v>0</v>
      </c>
      <c r="I532" s="32">
        <v>0</v>
      </c>
      <c r="J532" s="47">
        <v>0</v>
      </c>
      <c r="K532" s="32">
        <v>0</v>
      </c>
      <c r="L532" s="47">
        <v>0</v>
      </c>
      <c r="M532" s="32">
        <v>0</v>
      </c>
      <c r="N532" s="47">
        <v>0</v>
      </c>
      <c r="O532" s="32">
        <v>0</v>
      </c>
      <c r="P532" s="47">
        <v>0</v>
      </c>
      <c r="Q532" s="32">
        <v>0</v>
      </c>
      <c r="R532" s="47">
        <v>0</v>
      </c>
      <c r="S532" s="32">
        <v>0</v>
      </c>
      <c r="T532" s="47">
        <v>0</v>
      </c>
      <c r="U532" s="32">
        <v>0</v>
      </c>
      <c r="V532" s="33">
        <v>1</v>
      </c>
      <c r="W532" s="32">
        <v>2142</v>
      </c>
      <c r="X532" s="33">
        <v>0</v>
      </c>
      <c r="Y532" s="32">
        <v>0</v>
      </c>
      <c r="Z532" s="33">
        <v>0</v>
      </c>
      <c r="AA532" s="32">
        <v>0</v>
      </c>
      <c r="AB532" s="39">
        <v>0</v>
      </c>
      <c r="AC532" s="32">
        <v>0</v>
      </c>
      <c r="AD532" s="32">
        <f t="shared" si="60"/>
        <v>0</v>
      </c>
      <c r="AE532" s="32">
        <v>0</v>
      </c>
      <c r="AF532" s="32">
        <f t="shared" si="61"/>
        <v>21120</v>
      </c>
      <c r="AG532" s="32">
        <f t="shared" si="63"/>
        <v>1760</v>
      </c>
      <c r="AH532" s="32">
        <v>0</v>
      </c>
      <c r="AI532" s="32">
        <v>0</v>
      </c>
      <c r="AJ532" s="32">
        <v>0</v>
      </c>
      <c r="AK532" s="34">
        <f t="shared" si="62"/>
        <v>3902</v>
      </c>
    </row>
    <row r="533" spans="2:37" s="6" customFormat="1" x14ac:dyDescent="0.25">
      <c r="B533" s="36">
        <v>514</v>
      </c>
      <c r="C533" s="432"/>
      <c r="D533" s="348" t="s">
        <v>44</v>
      </c>
      <c r="E533" s="45">
        <v>72.540000000000006</v>
      </c>
      <c r="F533" s="47">
        <v>0</v>
      </c>
      <c r="G533" s="32">
        <v>0</v>
      </c>
      <c r="H533" s="47">
        <v>0</v>
      </c>
      <c r="I533" s="32">
        <v>0</v>
      </c>
      <c r="J533" s="47">
        <v>0</v>
      </c>
      <c r="K533" s="32">
        <v>0</v>
      </c>
      <c r="L533" s="47">
        <v>0</v>
      </c>
      <c r="M533" s="32">
        <v>0</v>
      </c>
      <c r="N533" s="47">
        <v>0</v>
      </c>
      <c r="O533" s="32">
        <v>0</v>
      </c>
      <c r="P533" s="47">
        <v>0</v>
      </c>
      <c r="Q533" s="32">
        <v>0</v>
      </c>
      <c r="R533" s="47">
        <v>0</v>
      </c>
      <c r="S533" s="32">
        <v>0</v>
      </c>
      <c r="T533" s="47">
        <v>0</v>
      </c>
      <c r="U533" s="32">
        <v>0</v>
      </c>
      <c r="V533" s="33">
        <v>4</v>
      </c>
      <c r="W533" s="32">
        <v>8704.8000000000011</v>
      </c>
      <c r="X533" s="33">
        <v>0</v>
      </c>
      <c r="Y533" s="32">
        <v>0</v>
      </c>
      <c r="Z533" s="33">
        <v>0</v>
      </c>
      <c r="AA533" s="32">
        <v>0</v>
      </c>
      <c r="AB533" s="39">
        <v>0</v>
      </c>
      <c r="AC533" s="32">
        <v>0</v>
      </c>
      <c r="AD533" s="32">
        <f t="shared" si="60"/>
        <v>0</v>
      </c>
      <c r="AE533" s="32">
        <v>0</v>
      </c>
      <c r="AF533" s="32">
        <f t="shared" si="61"/>
        <v>84480</v>
      </c>
      <c r="AG533" s="32">
        <f t="shared" si="63"/>
        <v>7040</v>
      </c>
      <c r="AH533" s="32">
        <v>0</v>
      </c>
      <c r="AI533" s="32">
        <v>0</v>
      </c>
      <c r="AJ533" s="32">
        <v>0</v>
      </c>
      <c r="AK533" s="34">
        <f t="shared" si="62"/>
        <v>15744.800000000001</v>
      </c>
    </row>
    <row r="534" spans="2:37" s="6" customFormat="1" x14ac:dyDescent="0.25">
      <c r="B534" s="30">
        <v>515</v>
      </c>
      <c r="C534" s="433"/>
      <c r="D534" s="348" t="s">
        <v>35</v>
      </c>
      <c r="E534" s="45">
        <v>71.400000000000006</v>
      </c>
      <c r="F534" s="47">
        <v>0</v>
      </c>
      <c r="G534" s="32">
        <v>0</v>
      </c>
      <c r="H534" s="47">
        <v>0</v>
      </c>
      <c r="I534" s="32">
        <v>0</v>
      </c>
      <c r="J534" s="47">
        <v>0</v>
      </c>
      <c r="K534" s="32">
        <v>0</v>
      </c>
      <c r="L534" s="47">
        <v>0</v>
      </c>
      <c r="M534" s="32">
        <v>0</v>
      </c>
      <c r="N534" s="47">
        <v>0</v>
      </c>
      <c r="O534" s="32">
        <v>0</v>
      </c>
      <c r="P534" s="47">
        <v>0</v>
      </c>
      <c r="Q534" s="32">
        <v>0</v>
      </c>
      <c r="R534" s="47">
        <v>0</v>
      </c>
      <c r="S534" s="32">
        <v>0</v>
      </c>
      <c r="T534" s="47">
        <v>0</v>
      </c>
      <c r="U534" s="32">
        <v>0</v>
      </c>
      <c r="V534" s="33">
        <v>1</v>
      </c>
      <c r="W534" s="32">
        <v>2142</v>
      </c>
      <c r="X534" s="33">
        <v>0</v>
      </c>
      <c r="Y534" s="32">
        <v>0</v>
      </c>
      <c r="Z534" s="33">
        <v>0</v>
      </c>
      <c r="AA534" s="32">
        <v>0</v>
      </c>
      <c r="AB534" s="39">
        <v>0</v>
      </c>
      <c r="AC534" s="32">
        <v>0</v>
      </c>
      <c r="AD534" s="32">
        <f t="shared" si="60"/>
        <v>0</v>
      </c>
      <c r="AE534" s="32">
        <v>0</v>
      </c>
      <c r="AF534" s="32">
        <f t="shared" si="61"/>
        <v>21120</v>
      </c>
      <c r="AG534" s="32">
        <f t="shared" si="63"/>
        <v>1760</v>
      </c>
      <c r="AH534" s="32">
        <v>0</v>
      </c>
      <c r="AI534" s="32">
        <v>0</v>
      </c>
      <c r="AJ534" s="32">
        <v>0</v>
      </c>
      <c r="AK534" s="34">
        <f t="shared" si="62"/>
        <v>3902</v>
      </c>
    </row>
    <row r="535" spans="2:37" s="6" customFormat="1" ht="15" customHeight="1" x14ac:dyDescent="0.25">
      <c r="B535" s="30">
        <v>516</v>
      </c>
      <c r="C535" s="477" t="s">
        <v>76</v>
      </c>
      <c r="D535" s="270" t="s">
        <v>44</v>
      </c>
      <c r="E535" s="45">
        <v>72.540000000000006</v>
      </c>
      <c r="F535" s="47">
        <v>20</v>
      </c>
      <c r="G535" s="32">
        <f>'REPRO SEPTIEMBRE'!G431</f>
        <v>44974.8</v>
      </c>
      <c r="H535" s="47">
        <v>20</v>
      </c>
      <c r="I535" s="32">
        <f>'REPRO SEPTIEMBRE'!H431</f>
        <v>40622.400000000009</v>
      </c>
      <c r="J535" s="47">
        <v>20</v>
      </c>
      <c r="K535" s="32">
        <f>'REPRO SEPTIEMBRE'!I431</f>
        <v>44974.8</v>
      </c>
      <c r="L535" s="47">
        <v>20</v>
      </c>
      <c r="M535" s="38">
        <f>'REPRO SEPTIEMBRE'!J431</f>
        <v>43524.000000000007</v>
      </c>
      <c r="N535" s="47">
        <v>20</v>
      </c>
      <c r="O535" s="32">
        <f>'REPRO SEPTIEMBRE'!K431</f>
        <v>44974.8</v>
      </c>
      <c r="P535" s="47">
        <v>20</v>
      </c>
      <c r="Q535" s="32">
        <f>'REPRO SEPTIEMBRE'!L431</f>
        <v>43524.000000000007</v>
      </c>
      <c r="R535" s="47">
        <v>20</v>
      </c>
      <c r="S535" s="32">
        <f>'REPRO SEPTIEMBRE'!M431</f>
        <v>44974.8</v>
      </c>
      <c r="T535" s="47">
        <v>20</v>
      </c>
      <c r="U535" s="32">
        <f>'REPRO SEPTIEMBRE'!N431</f>
        <v>0</v>
      </c>
      <c r="V535" s="33">
        <v>0</v>
      </c>
      <c r="W535" s="32">
        <v>0</v>
      </c>
      <c r="X535" s="33">
        <v>0</v>
      </c>
      <c r="Y535" s="32">
        <v>0</v>
      </c>
      <c r="Z535" s="33">
        <v>0</v>
      </c>
      <c r="AA535" s="32">
        <v>0</v>
      </c>
      <c r="AB535" s="39">
        <v>0</v>
      </c>
      <c r="AC535" s="32">
        <v>0</v>
      </c>
      <c r="AD535" s="32">
        <f t="shared" si="57"/>
        <v>17100</v>
      </c>
      <c r="AE535" s="32">
        <v>1425</v>
      </c>
      <c r="AF535" s="32">
        <f t="shared" si="59"/>
        <v>422400</v>
      </c>
      <c r="AG535" s="32">
        <f t="shared" si="56"/>
        <v>35200</v>
      </c>
      <c r="AH535" s="32">
        <v>0</v>
      </c>
      <c r="AI535" s="32">
        <v>0</v>
      </c>
      <c r="AJ535" s="32">
        <v>0</v>
      </c>
      <c r="AK535" s="34">
        <f t="shared" si="58"/>
        <v>344194.60000000003</v>
      </c>
    </row>
    <row r="536" spans="2:37" s="6" customFormat="1" x14ac:dyDescent="0.25">
      <c r="B536" s="36">
        <v>517</v>
      </c>
      <c r="C536" s="477"/>
      <c r="D536" s="44" t="s">
        <v>46</v>
      </c>
      <c r="E536" s="45">
        <v>73.59</v>
      </c>
      <c r="F536" s="47">
        <v>17</v>
      </c>
      <c r="G536" s="32">
        <f>'REPRO SEPTIEMBRE'!G432</f>
        <v>38781.93</v>
      </c>
      <c r="H536" s="47">
        <v>17</v>
      </c>
      <c r="I536" s="32">
        <f>'REPRO SEPTIEMBRE'!H432</f>
        <v>35028.839999999997</v>
      </c>
      <c r="J536" s="47">
        <v>17</v>
      </c>
      <c r="K536" s="32">
        <f>'REPRO SEPTIEMBRE'!I432</f>
        <v>38781.93</v>
      </c>
      <c r="L536" s="47">
        <v>17</v>
      </c>
      <c r="M536" s="38">
        <f>'REPRO SEPTIEMBRE'!J432</f>
        <v>37530.9</v>
      </c>
      <c r="N536" s="47">
        <v>17</v>
      </c>
      <c r="O536" s="32">
        <f>'REPRO SEPTIEMBRE'!K432</f>
        <v>38781.93</v>
      </c>
      <c r="P536" s="47">
        <v>17</v>
      </c>
      <c r="Q536" s="32">
        <f>'REPRO SEPTIEMBRE'!L432</f>
        <v>37530.9</v>
      </c>
      <c r="R536" s="47">
        <v>17</v>
      </c>
      <c r="S536" s="32">
        <f>'REPRO SEPTIEMBRE'!M432</f>
        <v>38781.93</v>
      </c>
      <c r="T536" s="47">
        <v>17</v>
      </c>
      <c r="U536" s="32">
        <f>'REPRO SEPTIEMBRE'!N432</f>
        <v>0</v>
      </c>
      <c r="V536" s="33">
        <v>0</v>
      </c>
      <c r="W536" s="32">
        <v>0</v>
      </c>
      <c r="X536" s="33">
        <v>0</v>
      </c>
      <c r="Y536" s="32">
        <v>0</v>
      </c>
      <c r="Z536" s="33">
        <v>0</v>
      </c>
      <c r="AA536" s="32">
        <v>0</v>
      </c>
      <c r="AB536" s="39">
        <v>0</v>
      </c>
      <c r="AC536" s="32">
        <v>0</v>
      </c>
      <c r="AD536" s="32">
        <f t="shared" si="57"/>
        <v>15300</v>
      </c>
      <c r="AE536" s="32">
        <v>1275</v>
      </c>
      <c r="AF536" s="32">
        <f t="shared" si="59"/>
        <v>359040</v>
      </c>
      <c r="AG536" s="32">
        <f t="shared" si="56"/>
        <v>29920</v>
      </c>
      <c r="AH536" s="32">
        <v>0</v>
      </c>
      <c r="AI536" s="32">
        <v>0</v>
      </c>
      <c r="AJ536" s="32">
        <v>0</v>
      </c>
      <c r="AK536" s="34">
        <f t="shared" si="58"/>
        <v>296413.36</v>
      </c>
    </row>
    <row r="537" spans="2:37" s="6" customFormat="1" x14ac:dyDescent="0.25">
      <c r="B537" s="36">
        <v>518</v>
      </c>
      <c r="C537" s="477"/>
      <c r="D537" s="44" t="s">
        <v>47</v>
      </c>
      <c r="E537" s="45">
        <v>74.63</v>
      </c>
      <c r="F537" s="47">
        <v>12</v>
      </c>
      <c r="G537" s="32">
        <f>'REPRO SEPTIEMBRE'!G433</f>
        <v>27762.359999999997</v>
      </c>
      <c r="H537" s="47">
        <v>12</v>
      </c>
      <c r="I537" s="32">
        <f>'REPRO SEPTIEMBRE'!H433</f>
        <v>25075.68</v>
      </c>
      <c r="J537" s="47">
        <v>12</v>
      </c>
      <c r="K537" s="32">
        <f>'REPRO SEPTIEMBRE'!I433</f>
        <v>27762.359999999997</v>
      </c>
      <c r="L537" s="47">
        <v>12</v>
      </c>
      <c r="M537" s="38">
        <f>'REPRO SEPTIEMBRE'!J433</f>
        <v>26866.799999999999</v>
      </c>
      <c r="N537" s="47">
        <v>12</v>
      </c>
      <c r="O537" s="32">
        <f>'REPRO SEPTIEMBRE'!K433</f>
        <v>27762.359999999997</v>
      </c>
      <c r="P537" s="47">
        <v>12</v>
      </c>
      <c r="Q537" s="32">
        <f>'REPRO SEPTIEMBRE'!L433</f>
        <v>26866.799999999999</v>
      </c>
      <c r="R537" s="47">
        <v>12</v>
      </c>
      <c r="S537" s="32">
        <f>'REPRO SEPTIEMBRE'!M433</f>
        <v>27762.359999999997</v>
      </c>
      <c r="T537" s="47">
        <v>12</v>
      </c>
      <c r="U537" s="32">
        <f>'REPRO SEPTIEMBRE'!N433</f>
        <v>0</v>
      </c>
      <c r="V537" s="33">
        <v>0</v>
      </c>
      <c r="W537" s="32">
        <v>0</v>
      </c>
      <c r="X537" s="33">
        <v>0</v>
      </c>
      <c r="Y537" s="32">
        <v>0</v>
      </c>
      <c r="Z537" s="33">
        <v>0</v>
      </c>
      <c r="AA537" s="32">
        <v>0</v>
      </c>
      <c r="AB537" s="39">
        <v>0</v>
      </c>
      <c r="AC537" s="32">
        <v>0</v>
      </c>
      <c r="AD537" s="32">
        <f t="shared" si="57"/>
        <v>0</v>
      </c>
      <c r="AE537" s="32">
        <v>0</v>
      </c>
      <c r="AF537" s="32">
        <f t="shared" ref="AF537:AF576" si="64">+AG537*12</f>
        <v>253440</v>
      </c>
      <c r="AG537" s="32">
        <f t="shared" ref="AG537:AG576" si="65">1760*T537</f>
        <v>21120</v>
      </c>
      <c r="AH537" s="32">
        <v>0</v>
      </c>
      <c r="AI537" s="32">
        <v>0</v>
      </c>
      <c r="AJ537" s="32">
        <v>0</v>
      </c>
      <c r="AK537" s="34">
        <f t="shared" si="58"/>
        <v>210978.71999999997</v>
      </c>
    </row>
    <row r="538" spans="2:37" s="6" customFormat="1" x14ac:dyDescent="0.25">
      <c r="B538" s="36">
        <v>519</v>
      </c>
      <c r="C538" s="477"/>
      <c r="D538" s="44" t="s">
        <v>47</v>
      </c>
      <c r="E538" s="45">
        <v>74.63</v>
      </c>
      <c r="F538" s="47">
        <v>1</v>
      </c>
      <c r="G538" s="32">
        <f>'REPRO SEPTIEMBRE'!G434</f>
        <v>2313.5299999999997</v>
      </c>
      <c r="H538" s="47">
        <v>1</v>
      </c>
      <c r="I538" s="32">
        <f>'REPRO SEPTIEMBRE'!H434</f>
        <v>0</v>
      </c>
      <c r="J538" s="47">
        <v>1</v>
      </c>
      <c r="K538" s="32">
        <f>'REPRO SEPTIEMBRE'!I434</f>
        <v>0</v>
      </c>
      <c r="L538" s="47">
        <v>1</v>
      </c>
      <c r="M538" s="38">
        <f>'REPRO SEPTIEMBRE'!J434</f>
        <v>0</v>
      </c>
      <c r="N538" s="47">
        <v>1</v>
      </c>
      <c r="O538" s="32">
        <f>'REPRO SEPTIEMBRE'!K434</f>
        <v>0</v>
      </c>
      <c r="P538" s="47">
        <v>1</v>
      </c>
      <c r="Q538" s="32">
        <f>'REPRO SEPTIEMBRE'!L434</f>
        <v>0</v>
      </c>
      <c r="R538" s="47">
        <v>1</v>
      </c>
      <c r="S538" s="32">
        <f>'REPRO SEPTIEMBRE'!M434</f>
        <v>0</v>
      </c>
      <c r="T538" s="47">
        <v>1</v>
      </c>
      <c r="U538" s="32">
        <f>'REPRO SEPTIEMBRE'!N434</f>
        <v>0</v>
      </c>
      <c r="V538" s="33">
        <v>0</v>
      </c>
      <c r="W538" s="32">
        <v>0</v>
      </c>
      <c r="X538" s="33">
        <v>0</v>
      </c>
      <c r="Y538" s="32">
        <v>0</v>
      </c>
      <c r="Z538" s="33">
        <v>0</v>
      </c>
      <c r="AA538" s="32">
        <v>0</v>
      </c>
      <c r="AB538" s="39">
        <v>0</v>
      </c>
      <c r="AC538" s="32">
        <v>0</v>
      </c>
      <c r="AD538" s="32">
        <f t="shared" si="57"/>
        <v>0</v>
      </c>
      <c r="AE538" s="32">
        <v>0</v>
      </c>
      <c r="AF538" s="32">
        <f t="shared" si="64"/>
        <v>21120</v>
      </c>
      <c r="AG538" s="32">
        <f t="shared" si="65"/>
        <v>1760</v>
      </c>
      <c r="AH538" s="32">
        <v>0</v>
      </c>
      <c r="AI538" s="32">
        <v>0</v>
      </c>
      <c r="AJ538" s="32">
        <v>0</v>
      </c>
      <c r="AK538" s="34">
        <f t="shared" si="58"/>
        <v>4073.5299999999997</v>
      </c>
    </row>
    <row r="539" spans="2:37" s="6" customFormat="1" x14ac:dyDescent="0.25">
      <c r="B539" s="30">
        <v>520</v>
      </c>
      <c r="C539" s="477"/>
      <c r="D539" s="44" t="s">
        <v>47</v>
      </c>
      <c r="E539" s="45">
        <v>74.63</v>
      </c>
      <c r="F539" s="47">
        <v>1</v>
      </c>
      <c r="G539" s="32">
        <f>'REPRO SEPTIEMBRE'!G435</f>
        <v>0</v>
      </c>
      <c r="H539" s="47">
        <v>1</v>
      </c>
      <c r="I539" s="32">
        <f>'REPRO SEPTIEMBRE'!H435</f>
        <v>3209.0899999999997</v>
      </c>
      <c r="J539" s="47">
        <v>1</v>
      </c>
      <c r="K539" s="32">
        <f>'REPRO SEPTIEMBRE'!I435</f>
        <v>2313.5299999999997</v>
      </c>
      <c r="L539" s="47">
        <v>1</v>
      </c>
      <c r="M539" s="38">
        <f>'REPRO SEPTIEMBRE'!J435</f>
        <v>0</v>
      </c>
      <c r="N539" s="47">
        <v>1</v>
      </c>
      <c r="O539" s="32">
        <f>'REPRO SEPTIEMBRE'!K435</f>
        <v>0</v>
      </c>
      <c r="P539" s="47">
        <v>1</v>
      </c>
      <c r="Q539" s="32">
        <f>'REPRO SEPTIEMBRE'!L435</f>
        <v>0</v>
      </c>
      <c r="R539" s="47">
        <v>1</v>
      </c>
      <c r="S539" s="32">
        <f>'REPRO SEPTIEMBRE'!M435</f>
        <v>0</v>
      </c>
      <c r="T539" s="47">
        <v>1</v>
      </c>
      <c r="U539" s="32">
        <f>'REPRO SEPTIEMBRE'!N435</f>
        <v>0</v>
      </c>
      <c r="V539" s="33">
        <v>0</v>
      </c>
      <c r="W539" s="32">
        <v>0</v>
      </c>
      <c r="X539" s="33">
        <v>0</v>
      </c>
      <c r="Y539" s="32">
        <v>0</v>
      </c>
      <c r="Z539" s="33">
        <v>0</v>
      </c>
      <c r="AA539" s="32">
        <v>0</v>
      </c>
      <c r="AB539" s="39">
        <v>0</v>
      </c>
      <c r="AC539" s="32">
        <v>0</v>
      </c>
      <c r="AD539" s="32">
        <f t="shared" si="57"/>
        <v>0</v>
      </c>
      <c r="AE539" s="32">
        <v>0</v>
      </c>
      <c r="AF539" s="32">
        <f t="shared" si="64"/>
        <v>21120</v>
      </c>
      <c r="AG539" s="32">
        <f t="shared" si="65"/>
        <v>1760</v>
      </c>
      <c r="AH539" s="32">
        <v>0</v>
      </c>
      <c r="AI539" s="32">
        <v>0</v>
      </c>
      <c r="AJ539" s="32">
        <v>0</v>
      </c>
      <c r="AK539" s="34">
        <f t="shared" si="58"/>
        <v>7282.619999999999</v>
      </c>
    </row>
    <row r="540" spans="2:37" s="6" customFormat="1" x14ac:dyDescent="0.25">
      <c r="B540" s="30">
        <v>521</v>
      </c>
      <c r="C540" s="477"/>
      <c r="D540" s="44" t="s">
        <v>47</v>
      </c>
      <c r="E540" s="45">
        <v>74.63</v>
      </c>
      <c r="F540" s="47">
        <v>1</v>
      </c>
      <c r="G540" s="32">
        <f>'REPRO SEPTIEMBRE'!G436</f>
        <v>0</v>
      </c>
      <c r="H540" s="47">
        <v>1</v>
      </c>
      <c r="I540" s="32">
        <f>'REPRO SEPTIEMBRE'!H436</f>
        <v>0</v>
      </c>
      <c r="J540" s="47">
        <v>1</v>
      </c>
      <c r="K540" s="32">
        <f>'REPRO SEPTIEMBRE'!I436</f>
        <v>0</v>
      </c>
      <c r="L540" s="47">
        <v>1</v>
      </c>
      <c r="M540" s="38">
        <f>'REPRO SEPTIEMBRE'!J436</f>
        <v>2238.8999999999996</v>
      </c>
      <c r="N540" s="47">
        <v>1</v>
      </c>
      <c r="O540" s="32">
        <f>'REPRO SEPTIEMBRE'!K436</f>
        <v>2313.5299999999997</v>
      </c>
      <c r="P540" s="47">
        <v>1</v>
      </c>
      <c r="Q540" s="32">
        <f>'REPRO SEPTIEMBRE'!L436</f>
        <v>2238.8999999999996</v>
      </c>
      <c r="R540" s="47">
        <v>1</v>
      </c>
      <c r="S540" s="32">
        <f>'REPRO SEPTIEMBRE'!M436</f>
        <v>0</v>
      </c>
      <c r="T540" s="47">
        <v>1</v>
      </c>
      <c r="U540" s="32">
        <f>'REPRO SEPTIEMBRE'!N436</f>
        <v>0</v>
      </c>
      <c r="V540" s="33">
        <v>0</v>
      </c>
      <c r="W540" s="32">
        <v>0</v>
      </c>
      <c r="X540" s="33">
        <v>0</v>
      </c>
      <c r="Y540" s="32">
        <v>0</v>
      </c>
      <c r="Z540" s="33">
        <v>0</v>
      </c>
      <c r="AA540" s="32">
        <v>0</v>
      </c>
      <c r="AB540" s="39">
        <v>0</v>
      </c>
      <c r="AC540" s="32">
        <v>0</v>
      </c>
      <c r="AD540" s="32">
        <f t="shared" si="57"/>
        <v>0</v>
      </c>
      <c r="AE540" s="32">
        <v>0</v>
      </c>
      <c r="AF540" s="32">
        <f t="shared" si="64"/>
        <v>21120</v>
      </c>
      <c r="AG540" s="32">
        <f t="shared" si="65"/>
        <v>1760</v>
      </c>
      <c r="AH540" s="32">
        <v>0</v>
      </c>
      <c r="AI540" s="32">
        <v>0</v>
      </c>
      <c r="AJ540" s="32">
        <v>0</v>
      </c>
      <c r="AK540" s="34">
        <f t="shared" si="58"/>
        <v>8551.3299999999981</v>
      </c>
    </row>
    <row r="541" spans="2:37" s="6" customFormat="1" x14ac:dyDescent="0.25">
      <c r="B541" s="36">
        <v>522</v>
      </c>
      <c r="C541" s="477"/>
      <c r="D541" s="44" t="s">
        <v>72</v>
      </c>
      <c r="E541" s="45">
        <v>71.400000000000006</v>
      </c>
      <c r="F541" s="47">
        <v>5</v>
      </c>
      <c r="G541" s="32">
        <f>'REPRO SEPTIEMBRE'!G437</f>
        <v>11067</v>
      </c>
      <c r="H541" s="47">
        <v>5</v>
      </c>
      <c r="I541" s="32">
        <f>'REPRO SEPTIEMBRE'!H437</f>
        <v>9996</v>
      </c>
      <c r="J541" s="47">
        <v>5</v>
      </c>
      <c r="K541" s="32">
        <f>'REPRO SEPTIEMBRE'!I437</f>
        <v>11067</v>
      </c>
      <c r="L541" s="47">
        <v>5</v>
      </c>
      <c r="M541" s="38">
        <f>'REPRO SEPTIEMBRE'!J437</f>
        <v>10710</v>
      </c>
      <c r="N541" s="47">
        <v>5</v>
      </c>
      <c r="O541" s="32">
        <f>'REPRO SEPTIEMBRE'!K437</f>
        <v>11067</v>
      </c>
      <c r="P541" s="47">
        <v>5</v>
      </c>
      <c r="Q541" s="32">
        <f>'REPRO SEPTIEMBRE'!L437</f>
        <v>10710</v>
      </c>
      <c r="R541" s="47">
        <v>5</v>
      </c>
      <c r="S541" s="32">
        <f>'REPRO SEPTIEMBRE'!M437</f>
        <v>11067</v>
      </c>
      <c r="T541" s="47">
        <v>5</v>
      </c>
      <c r="U541" s="32">
        <f>'REPRO SEPTIEMBRE'!N437</f>
        <v>0</v>
      </c>
      <c r="V541" s="33">
        <v>0</v>
      </c>
      <c r="W541" s="32">
        <v>0</v>
      </c>
      <c r="X541" s="33">
        <v>0</v>
      </c>
      <c r="Y541" s="32">
        <v>0</v>
      </c>
      <c r="Z541" s="33">
        <v>0</v>
      </c>
      <c r="AA541" s="32">
        <v>0</v>
      </c>
      <c r="AB541" s="39">
        <v>0</v>
      </c>
      <c r="AC541" s="32">
        <v>0</v>
      </c>
      <c r="AD541" s="32">
        <f t="shared" si="57"/>
        <v>0</v>
      </c>
      <c r="AE541" s="32">
        <v>0</v>
      </c>
      <c r="AF541" s="32">
        <f t="shared" si="64"/>
        <v>105600</v>
      </c>
      <c r="AG541" s="32">
        <f t="shared" si="65"/>
        <v>8800</v>
      </c>
      <c r="AH541" s="32">
        <v>0</v>
      </c>
      <c r="AI541" s="32">
        <v>0</v>
      </c>
      <c r="AJ541" s="32">
        <v>0</v>
      </c>
      <c r="AK541" s="34">
        <f t="shared" si="58"/>
        <v>84484</v>
      </c>
    </row>
    <row r="542" spans="2:37" s="6" customFormat="1" x14ac:dyDescent="0.25">
      <c r="B542" s="36">
        <v>523</v>
      </c>
      <c r="C542" s="477"/>
      <c r="D542" s="44" t="s">
        <v>73</v>
      </c>
      <c r="E542" s="45">
        <v>71.400000000000006</v>
      </c>
      <c r="F542" s="47">
        <v>1</v>
      </c>
      <c r="G542" s="32">
        <f>'REPRO SEPTIEMBRE'!G438</f>
        <v>2213.4</v>
      </c>
      <c r="H542" s="47">
        <v>1</v>
      </c>
      <c r="I542" s="32">
        <f>'REPRO SEPTIEMBRE'!H438</f>
        <v>1999.2000000000003</v>
      </c>
      <c r="J542" s="47">
        <v>1</v>
      </c>
      <c r="K542" s="32">
        <f>'REPRO SEPTIEMBRE'!I438</f>
        <v>2213.4</v>
      </c>
      <c r="L542" s="47">
        <v>1</v>
      </c>
      <c r="M542" s="38">
        <f>'REPRO SEPTIEMBRE'!J438</f>
        <v>2142</v>
      </c>
      <c r="N542" s="47">
        <v>1</v>
      </c>
      <c r="O542" s="32">
        <f>'REPRO SEPTIEMBRE'!K438</f>
        <v>2213.4</v>
      </c>
      <c r="P542" s="47">
        <v>1</v>
      </c>
      <c r="Q542" s="32">
        <f>'REPRO SEPTIEMBRE'!L438</f>
        <v>2142</v>
      </c>
      <c r="R542" s="47">
        <v>1</v>
      </c>
      <c r="S542" s="32">
        <f>'REPRO SEPTIEMBRE'!M438</f>
        <v>2213.4</v>
      </c>
      <c r="T542" s="47">
        <v>1</v>
      </c>
      <c r="U542" s="32">
        <f>'REPRO SEPTIEMBRE'!N438</f>
        <v>0</v>
      </c>
      <c r="V542" s="33">
        <v>0</v>
      </c>
      <c r="W542" s="32">
        <v>0</v>
      </c>
      <c r="X542" s="33">
        <v>0</v>
      </c>
      <c r="Y542" s="32">
        <v>0</v>
      </c>
      <c r="Z542" s="33">
        <v>0</v>
      </c>
      <c r="AA542" s="32">
        <v>0</v>
      </c>
      <c r="AB542" s="39">
        <v>0</v>
      </c>
      <c r="AC542" s="32">
        <v>0</v>
      </c>
      <c r="AD542" s="32">
        <f t="shared" si="57"/>
        <v>0</v>
      </c>
      <c r="AE542" s="32">
        <v>0</v>
      </c>
      <c r="AF542" s="32">
        <f t="shared" si="64"/>
        <v>21120</v>
      </c>
      <c r="AG542" s="32">
        <f t="shared" si="65"/>
        <v>1760</v>
      </c>
      <c r="AH542" s="32">
        <v>0</v>
      </c>
      <c r="AI542" s="32">
        <v>0</v>
      </c>
      <c r="AJ542" s="32">
        <v>0</v>
      </c>
      <c r="AK542" s="34">
        <f t="shared" si="58"/>
        <v>16896.8</v>
      </c>
    </row>
    <row r="543" spans="2:37" s="6" customFormat="1" x14ac:dyDescent="0.25">
      <c r="B543" s="30">
        <v>524</v>
      </c>
      <c r="C543" s="477"/>
      <c r="D543" s="44" t="s">
        <v>35</v>
      </c>
      <c r="E543" s="45">
        <v>71.400000000000006</v>
      </c>
      <c r="F543" s="47">
        <v>4</v>
      </c>
      <c r="G543" s="32">
        <f>'REPRO SEPTIEMBRE'!G439</f>
        <v>8853.6</v>
      </c>
      <c r="H543" s="47">
        <v>4</v>
      </c>
      <c r="I543" s="32">
        <f>'REPRO SEPTIEMBRE'!H439</f>
        <v>7996.8000000000011</v>
      </c>
      <c r="J543" s="47">
        <v>4</v>
      </c>
      <c r="K543" s="32">
        <f>'REPRO SEPTIEMBRE'!I439</f>
        <v>8853.6</v>
      </c>
      <c r="L543" s="47">
        <v>4</v>
      </c>
      <c r="M543" s="38">
        <f>'REPRO SEPTIEMBRE'!J439</f>
        <v>8568</v>
      </c>
      <c r="N543" s="47">
        <v>4</v>
      </c>
      <c r="O543" s="32">
        <f>'REPRO SEPTIEMBRE'!K439</f>
        <v>8853.6</v>
      </c>
      <c r="P543" s="47">
        <v>4</v>
      </c>
      <c r="Q543" s="32">
        <f>'REPRO SEPTIEMBRE'!L439</f>
        <v>8568</v>
      </c>
      <c r="R543" s="47">
        <v>4</v>
      </c>
      <c r="S543" s="32">
        <f>'REPRO SEPTIEMBRE'!M439</f>
        <v>8853.6</v>
      </c>
      <c r="T543" s="47">
        <v>4</v>
      </c>
      <c r="U543" s="32">
        <f>'REPRO SEPTIEMBRE'!N439</f>
        <v>0</v>
      </c>
      <c r="V543" s="33">
        <v>0</v>
      </c>
      <c r="W543" s="32">
        <v>0</v>
      </c>
      <c r="X543" s="33">
        <v>0</v>
      </c>
      <c r="Y543" s="32">
        <v>0</v>
      </c>
      <c r="Z543" s="33">
        <v>0</v>
      </c>
      <c r="AA543" s="32">
        <v>0</v>
      </c>
      <c r="AB543" s="39">
        <v>0</v>
      </c>
      <c r="AC543" s="32">
        <v>0</v>
      </c>
      <c r="AD543" s="32">
        <f t="shared" si="57"/>
        <v>0</v>
      </c>
      <c r="AE543" s="32">
        <v>0</v>
      </c>
      <c r="AF543" s="32">
        <f t="shared" si="64"/>
        <v>84480</v>
      </c>
      <c r="AG543" s="32">
        <f t="shared" si="65"/>
        <v>7040</v>
      </c>
      <c r="AH543" s="32">
        <v>0</v>
      </c>
      <c r="AI543" s="32">
        <v>0</v>
      </c>
      <c r="AJ543" s="32">
        <v>0</v>
      </c>
      <c r="AK543" s="34">
        <f t="shared" si="58"/>
        <v>67587.199999999997</v>
      </c>
    </row>
    <row r="544" spans="2:37" s="6" customFormat="1" x14ac:dyDescent="0.25">
      <c r="B544" s="30">
        <v>525</v>
      </c>
      <c r="C544" s="477"/>
      <c r="D544" s="44" t="s">
        <v>67</v>
      </c>
      <c r="E544" s="45">
        <v>73.59</v>
      </c>
      <c r="F544" s="47">
        <v>4</v>
      </c>
      <c r="G544" s="32">
        <f>'REPRO SEPTIEMBRE'!G440</f>
        <v>9125.16</v>
      </c>
      <c r="H544" s="47">
        <v>4</v>
      </c>
      <c r="I544" s="32">
        <f>'REPRO SEPTIEMBRE'!H440</f>
        <v>8242.08</v>
      </c>
      <c r="J544" s="47">
        <v>4</v>
      </c>
      <c r="K544" s="32">
        <f>'REPRO SEPTIEMBRE'!I440</f>
        <v>9125.16</v>
      </c>
      <c r="L544" s="47">
        <v>4</v>
      </c>
      <c r="M544" s="38">
        <f>'REPRO SEPTIEMBRE'!J440</f>
        <v>8830.8000000000011</v>
      </c>
      <c r="N544" s="47">
        <v>4</v>
      </c>
      <c r="O544" s="32">
        <f>'REPRO SEPTIEMBRE'!K440</f>
        <v>9125.16</v>
      </c>
      <c r="P544" s="47">
        <v>4</v>
      </c>
      <c r="Q544" s="32">
        <f>'REPRO SEPTIEMBRE'!L440</f>
        <v>8830.8000000000011</v>
      </c>
      <c r="R544" s="47">
        <v>4</v>
      </c>
      <c r="S544" s="32">
        <f>'REPRO SEPTIEMBRE'!M440</f>
        <v>9125.16</v>
      </c>
      <c r="T544" s="47">
        <v>4</v>
      </c>
      <c r="U544" s="32">
        <f>'REPRO SEPTIEMBRE'!N440</f>
        <v>0</v>
      </c>
      <c r="V544" s="33">
        <v>0</v>
      </c>
      <c r="W544" s="32">
        <v>0</v>
      </c>
      <c r="X544" s="33">
        <v>0</v>
      </c>
      <c r="Y544" s="32">
        <v>0</v>
      </c>
      <c r="Z544" s="33">
        <v>0</v>
      </c>
      <c r="AA544" s="32">
        <v>0</v>
      </c>
      <c r="AB544" s="39">
        <v>0</v>
      </c>
      <c r="AC544" s="32">
        <v>0</v>
      </c>
      <c r="AD544" s="32">
        <f t="shared" si="57"/>
        <v>0</v>
      </c>
      <c r="AE544" s="32">
        <v>0</v>
      </c>
      <c r="AF544" s="32">
        <f t="shared" si="64"/>
        <v>84480</v>
      </c>
      <c r="AG544" s="32">
        <f t="shared" si="65"/>
        <v>7040</v>
      </c>
      <c r="AH544" s="32">
        <v>0</v>
      </c>
      <c r="AI544" s="32">
        <v>0</v>
      </c>
      <c r="AJ544" s="32">
        <v>0</v>
      </c>
      <c r="AK544" s="34">
        <f t="shared" si="58"/>
        <v>69444.320000000007</v>
      </c>
    </row>
    <row r="545" spans="2:37" s="6" customFormat="1" x14ac:dyDescent="0.25">
      <c r="B545" s="36">
        <v>526</v>
      </c>
      <c r="C545" s="477"/>
      <c r="D545" s="44" t="s">
        <v>50</v>
      </c>
      <c r="E545" s="45">
        <v>74.63</v>
      </c>
      <c r="F545" s="47">
        <v>1</v>
      </c>
      <c r="G545" s="32">
        <f>'REPRO SEPTIEMBRE'!G441</f>
        <v>2313.5299999999997</v>
      </c>
      <c r="H545" s="47">
        <v>1</v>
      </c>
      <c r="I545" s="32">
        <f>'REPRO SEPTIEMBRE'!H441</f>
        <v>2089.64</v>
      </c>
      <c r="J545" s="47">
        <v>1</v>
      </c>
      <c r="K545" s="32">
        <f>'REPRO SEPTIEMBRE'!I441</f>
        <v>2313.5299999999997</v>
      </c>
      <c r="L545" s="47">
        <v>1</v>
      </c>
      <c r="M545" s="38">
        <f>'REPRO SEPTIEMBRE'!J441</f>
        <v>2238.8999999999996</v>
      </c>
      <c r="N545" s="47">
        <v>1</v>
      </c>
      <c r="O545" s="32">
        <f>'REPRO SEPTIEMBRE'!K441</f>
        <v>2313.5299999999997</v>
      </c>
      <c r="P545" s="47">
        <v>1</v>
      </c>
      <c r="Q545" s="32">
        <f>'REPRO SEPTIEMBRE'!L441</f>
        <v>2238.8999999999996</v>
      </c>
      <c r="R545" s="47">
        <v>1</v>
      </c>
      <c r="S545" s="32">
        <f>'REPRO SEPTIEMBRE'!M441</f>
        <v>2313.5299999999997</v>
      </c>
      <c r="T545" s="47">
        <v>1</v>
      </c>
      <c r="U545" s="32">
        <f>'REPRO SEPTIEMBRE'!N441</f>
        <v>0</v>
      </c>
      <c r="V545" s="33">
        <v>0</v>
      </c>
      <c r="W545" s="32">
        <v>0</v>
      </c>
      <c r="X545" s="33">
        <v>0</v>
      </c>
      <c r="Y545" s="32">
        <v>0</v>
      </c>
      <c r="Z545" s="33">
        <v>0</v>
      </c>
      <c r="AA545" s="32">
        <v>0</v>
      </c>
      <c r="AB545" s="39">
        <v>0</v>
      </c>
      <c r="AC545" s="32">
        <v>0</v>
      </c>
      <c r="AD545" s="32">
        <f t="shared" si="57"/>
        <v>0</v>
      </c>
      <c r="AE545" s="32">
        <v>0</v>
      </c>
      <c r="AF545" s="32">
        <f t="shared" si="64"/>
        <v>21120</v>
      </c>
      <c r="AG545" s="32">
        <f t="shared" si="65"/>
        <v>1760</v>
      </c>
      <c r="AH545" s="32">
        <v>0</v>
      </c>
      <c r="AI545" s="32">
        <v>0</v>
      </c>
      <c r="AJ545" s="32">
        <v>0</v>
      </c>
      <c r="AK545" s="34">
        <f t="shared" si="58"/>
        <v>17581.559999999998</v>
      </c>
    </row>
    <row r="546" spans="2:37" s="6" customFormat="1" x14ac:dyDescent="0.25">
      <c r="B546" s="36">
        <v>527</v>
      </c>
      <c r="C546" s="477"/>
      <c r="D546" s="44" t="s">
        <v>77</v>
      </c>
      <c r="E546" s="45">
        <v>72.540000000000006</v>
      </c>
      <c r="F546" s="47">
        <v>1</v>
      </c>
      <c r="G546" s="32">
        <f>'REPRO SEPTIEMBRE'!G442</f>
        <v>2248.7400000000002</v>
      </c>
      <c r="H546" s="47">
        <v>1</v>
      </c>
      <c r="I546" s="32">
        <f>'REPRO SEPTIEMBRE'!H442</f>
        <v>2031.1200000000001</v>
      </c>
      <c r="J546" s="47">
        <v>1</v>
      </c>
      <c r="K546" s="32">
        <f>'REPRO SEPTIEMBRE'!I442</f>
        <v>2248.7400000000002</v>
      </c>
      <c r="L546" s="47">
        <v>1</v>
      </c>
      <c r="M546" s="38">
        <f>'REPRO SEPTIEMBRE'!J442</f>
        <v>2176.2000000000003</v>
      </c>
      <c r="N546" s="47">
        <v>1</v>
      </c>
      <c r="O546" s="32">
        <f>'REPRO SEPTIEMBRE'!K442</f>
        <v>2248.7400000000002</v>
      </c>
      <c r="P546" s="47">
        <v>1</v>
      </c>
      <c r="Q546" s="32">
        <f>'REPRO SEPTIEMBRE'!L442</f>
        <v>2176.2000000000003</v>
      </c>
      <c r="R546" s="47">
        <v>1</v>
      </c>
      <c r="S546" s="32">
        <f>'REPRO SEPTIEMBRE'!M442</f>
        <v>2248.7400000000002</v>
      </c>
      <c r="T546" s="47">
        <v>1</v>
      </c>
      <c r="U546" s="32">
        <f>'REPRO SEPTIEMBRE'!N442</f>
        <v>0</v>
      </c>
      <c r="V546" s="33">
        <v>0</v>
      </c>
      <c r="W546" s="32">
        <v>0</v>
      </c>
      <c r="X546" s="33">
        <v>0</v>
      </c>
      <c r="Y546" s="32">
        <v>0</v>
      </c>
      <c r="Z546" s="33">
        <v>0</v>
      </c>
      <c r="AA546" s="32">
        <v>0</v>
      </c>
      <c r="AB546" s="39">
        <v>0</v>
      </c>
      <c r="AC546" s="32">
        <v>0</v>
      </c>
      <c r="AD546" s="32">
        <f t="shared" si="57"/>
        <v>0</v>
      </c>
      <c r="AE546" s="32">
        <v>0</v>
      </c>
      <c r="AF546" s="32">
        <f t="shared" si="64"/>
        <v>21120</v>
      </c>
      <c r="AG546" s="32">
        <f t="shared" si="65"/>
        <v>1760</v>
      </c>
      <c r="AH546" s="32">
        <v>0</v>
      </c>
      <c r="AI546" s="32">
        <v>0</v>
      </c>
      <c r="AJ546" s="32">
        <v>0</v>
      </c>
      <c r="AK546" s="34">
        <f t="shared" si="58"/>
        <v>17138.480000000003</v>
      </c>
    </row>
    <row r="547" spans="2:37" s="6" customFormat="1" x14ac:dyDescent="0.25">
      <c r="B547" s="30">
        <v>528</v>
      </c>
      <c r="C547" s="477"/>
      <c r="D547" s="44" t="s">
        <v>38</v>
      </c>
      <c r="E547" s="45">
        <v>71.400000000000006</v>
      </c>
      <c r="F547" s="47">
        <v>1</v>
      </c>
      <c r="G547" s="32">
        <f>'REPRO SEPTIEMBRE'!G443</f>
        <v>2213.4</v>
      </c>
      <c r="H547" s="47">
        <v>1</v>
      </c>
      <c r="I547" s="32">
        <f>'REPRO SEPTIEMBRE'!H443</f>
        <v>1999.2000000000003</v>
      </c>
      <c r="J547" s="47">
        <v>1</v>
      </c>
      <c r="K547" s="32">
        <f>'REPRO SEPTIEMBRE'!I443</f>
        <v>2213.4</v>
      </c>
      <c r="L547" s="47">
        <v>1</v>
      </c>
      <c r="M547" s="38">
        <f>'REPRO SEPTIEMBRE'!J443</f>
        <v>2142</v>
      </c>
      <c r="N547" s="47">
        <v>1</v>
      </c>
      <c r="O547" s="32">
        <f>'REPRO SEPTIEMBRE'!K443</f>
        <v>2213.4</v>
      </c>
      <c r="P547" s="47">
        <v>1</v>
      </c>
      <c r="Q547" s="32">
        <f>'REPRO SEPTIEMBRE'!L443</f>
        <v>2142</v>
      </c>
      <c r="R547" s="47">
        <v>1</v>
      </c>
      <c r="S547" s="32">
        <f>'REPRO SEPTIEMBRE'!M443</f>
        <v>2213.4</v>
      </c>
      <c r="T547" s="47">
        <v>1</v>
      </c>
      <c r="U547" s="32">
        <f>'REPRO SEPTIEMBRE'!N443</f>
        <v>0</v>
      </c>
      <c r="V547" s="33">
        <v>0</v>
      </c>
      <c r="W547" s="32">
        <v>0</v>
      </c>
      <c r="X547" s="33">
        <v>0</v>
      </c>
      <c r="Y547" s="32">
        <v>0</v>
      </c>
      <c r="Z547" s="33">
        <v>0</v>
      </c>
      <c r="AA547" s="32">
        <v>0</v>
      </c>
      <c r="AB547" s="39">
        <v>0</v>
      </c>
      <c r="AC547" s="32">
        <v>0</v>
      </c>
      <c r="AD547" s="32">
        <f t="shared" si="57"/>
        <v>0</v>
      </c>
      <c r="AE547" s="32">
        <v>0</v>
      </c>
      <c r="AF547" s="32">
        <f t="shared" si="64"/>
        <v>21120</v>
      </c>
      <c r="AG547" s="32">
        <f t="shared" si="65"/>
        <v>1760</v>
      </c>
      <c r="AH547" s="32">
        <v>0</v>
      </c>
      <c r="AI547" s="32">
        <v>0</v>
      </c>
      <c r="AJ547" s="32">
        <v>0</v>
      </c>
      <c r="AK547" s="34">
        <f t="shared" si="58"/>
        <v>16896.8</v>
      </c>
    </row>
    <row r="548" spans="2:37" s="6" customFormat="1" x14ac:dyDescent="0.25">
      <c r="B548" s="30">
        <v>529</v>
      </c>
      <c r="C548" s="477"/>
      <c r="D548" s="44" t="s">
        <v>38</v>
      </c>
      <c r="E548" s="45">
        <v>71.400000000000006</v>
      </c>
      <c r="F548" s="47">
        <v>1</v>
      </c>
      <c r="G548" s="32">
        <f>'REPRO SEPTIEMBRE'!G444</f>
        <v>2213.4</v>
      </c>
      <c r="H548" s="47">
        <v>1</v>
      </c>
      <c r="I548" s="32">
        <f>'REPRO SEPTIEMBRE'!H444</f>
        <v>1999.2000000000003</v>
      </c>
      <c r="J548" s="47">
        <v>1</v>
      </c>
      <c r="K548" s="32">
        <f>'REPRO SEPTIEMBRE'!I444</f>
        <v>357</v>
      </c>
      <c r="L548" s="47">
        <v>1</v>
      </c>
      <c r="M548" s="38">
        <f>'REPRO SEPTIEMBRE'!J444</f>
        <v>0</v>
      </c>
      <c r="N548" s="47">
        <v>1</v>
      </c>
      <c r="O548" s="32">
        <f>'REPRO SEPTIEMBRE'!K444</f>
        <v>0</v>
      </c>
      <c r="P548" s="47">
        <v>1</v>
      </c>
      <c r="Q548" s="32">
        <f>'REPRO SEPTIEMBRE'!L444</f>
        <v>0</v>
      </c>
      <c r="R548" s="47">
        <v>1</v>
      </c>
      <c r="S548" s="32">
        <f>'REPRO SEPTIEMBRE'!M444</f>
        <v>2213.4</v>
      </c>
      <c r="T548" s="47">
        <v>1</v>
      </c>
      <c r="U548" s="32">
        <f>'REPRO SEPTIEMBRE'!N444</f>
        <v>0</v>
      </c>
      <c r="V548" s="33">
        <v>0</v>
      </c>
      <c r="W548" s="32">
        <v>0</v>
      </c>
      <c r="X548" s="33">
        <v>0</v>
      </c>
      <c r="Y548" s="32">
        <v>0</v>
      </c>
      <c r="Z548" s="33">
        <v>0</v>
      </c>
      <c r="AA548" s="32">
        <v>0</v>
      </c>
      <c r="AB548" s="39">
        <v>0</v>
      </c>
      <c r="AC548" s="32">
        <v>0</v>
      </c>
      <c r="AD548" s="32">
        <f t="shared" si="57"/>
        <v>0</v>
      </c>
      <c r="AE548" s="32">
        <v>0</v>
      </c>
      <c r="AF548" s="32">
        <f t="shared" si="64"/>
        <v>21120</v>
      </c>
      <c r="AG548" s="32">
        <f t="shared" si="65"/>
        <v>1760</v>
      </c>
      <c r="AH548" s="32">
        <v>0</v>
      </c>
      <c r="AI548" s="32">
        <v>0</v>
      </c>
      <c r="AJ548" s="32">
        <v>0</v>
      </c>
      <c r="AK548" s="34">
        <f t="shared" si="58"/>
        <v>8543</v>
      </c>
    </row>
    <row r="549" spans="2:37" s="6" customFormat="1" x14ac:dyDescent="0.25">
      <c r="B549" s="36">
        <v>530</v>
      </c>
      <c r="C549" s="477"/>
      <c r="D549" s="44" t="s">
        <v>63</v>
      </c>
      <c r="E549" s="45">
        <v>80.86</v>
      </c>
      <c r="F549" s="47">
        <v>1</v>
      </c>
      <c r="G549" s="32">
        <f>'REPRO SEPTIEMBRE'!G445</f>
        <v>2506.66</v>
      </c>
      <c r="H549" s="47">
        <v>1</v>
      </c>
      <c r="I549" s="32">
        <f>'REPRO SEPTIEMBRE'!H445</f>
        <v>2264.08</v>
      </c>
      <c r="J549" s="47">
        <v>1</v>
      </c>
      <c r="K549" s="32">
        <f>'REPRO SEPTIEMBRE'!I445</f>
        <v>2506.66</v>
      </c>
      <c r="L549" s="47">
        <v>1</v>
      </c>
      <c r="M549" s="38">
        <f>'REPRO SEPTIEMBRE'!J445</f>
        <v>2425.8000000000002</v>
      </c>
      <c r="N549" s="47">
        <v>1</v>
      </c>
      <c r="O549" s="32">
        <f>'REPRO SEPTIEMBRE'!K445</f>
        <v>2506.66</v>
      </c>
      <c r="P549" s="47">
        <v>1</v>
      </c>
      <c r="Q549" s="32">
        <f>'REPRO SEPTIEMBRE'!L445</f>
        <v>2425.8000000000002</v>
      </c>
      <c r="R549" s="47">
        <v>1</v>
      </c>
      <c r="S549" s="32">
        <f>'REPRO SEPTIEMBRE'!M445</f>
        <v>2506.66</v>
      </c>
      <c r="T549" s="47">
        <v>1</v>
      </c>
      <c r="U549" s="32">
        <f>'REPRO SEPTIEMBRE'!N445</f>
        <v>0</v>
      </c>
      <c r="V549" s="33">
        <v>0</v>
      </c>
      <c r="W549" s="32">
        <v>0</v>
      </c>
      <c r="X549" s="33">
        <v>0</v>
      </c>
      <c r="Y549" s="32">
        <v>0</v>
      </c>
      <c r="Z549" s="33">
        <v>0</v>
      </c>
      <c r="AA549" s="32">
        <v>0</v>
      </c>
      <c r="AB549" s="39">
        <v>0</v>
      </c>
      <c r="AC549" s="32">
        <v>0</v>
      </c>
      <c r="AD549" s="32">
        <f t="shared" si="57"/>
        <v>0</v>
      </c>
      <c r="AE549" s="32">
        <v>0</v>
      </c>
      <c r="AF549" s="32">
        <f t="shared" si="64"/>
        <v>21120</v>
      </c>
      <c r="AG549" s="32">
        <f t="shared" si="65"/>
        <v>1760</v>
      </c>
      <c r="AH549" s="32">
        <v>0</v>
      </c>
      <c r="AI549" s="32">
        <v>0</v>
      </c>
      <c r="AJ549" s="32">
        <v>0</v>
      </c>
      <c r="AK549" s="34">
        <f t="shared" si="58"/>
        <v>18902.32</v>
      </c>
    </row>
    <row r="550" spans="2:37" s="6" customFormat="1" x14ac:dyDescent="0.25">
      <c r="B550" s="36">
        <v>531</v>
      </c>
      <c r="C550" s="477"/>
      <c r="D550" s="44" t="s">
        <v>39</v>
      </c>
      <c r="E550" s="45">
        <v>78.25</v>
      </c>
      <c r="F550" s="47">
        <v>20</v>
      </c>
      <c r="G550" s="32">
        <f>'REPRO SEPTIEMBRE'!G446</f>
        <v>48515</v>
      </c>
      <c r="H550" s="47">
        <v>20</v>
      </c>
      <c r="I550" s="32">
        <f>'REPRO SEPTIEMBRE'!H446</f>
        <v>43820</v>
      </c>
      <c r="J550" s="47">
        <v>20</v>
      </c>
      <c r="K550" s="32">
        <f>'REPRO SEPTIEMBRE'!I446</f>
        <v>48515</v>
      </c>
      <c r="L550" s="47">
        <v>20</v>
      </c>
      <c r="M550" s="38">
        <f>'REPRO SEPTIEMBRE'!J446</f>
        <v>46950</v>
      </c>
      <c r="N550" s="47">
        <v>20</v>
      </c>
      <c r="O550" s="32">
        <f>'REPRO SEPTIEMBRE'!K446</f>
        <v>48515</v>
      </c>
      <c r="P550" s="47">
        <v>20</v>
      </c>
      <c r="Q550" s="32">
        <f>'REPRO SEPTIEMBRE'!L446</f>
        <v>46950</v>
      </c>
      <c r="R550" s="47">
        <v>20</v>
      </c>
      <c r="S550" s="32">
        <f>'REPRO SEPTIEMBRE'!M446</f>
        <v>48515</v>
      </c>
      <c r="T550" s="47">
        <v>20</v>
      </c>
      <c r="U550" s="32">
        <f>'REPRO SEPTIEMBRE'!N446</f>
        <v>0</v>
      </c>
      <c r="V550" s="33">
        <v>0</v>
      </c>
      <c r="W550" s="32">
        <v>0</v>
      </c>
      <c r="X550" s="33">
        <v>0</v>
      </c>
      <c r="Y550" s="32">
        <v>0</v>
      </c>
      <c r="Z550" s="33">
        <v>0</v>
      </c>
      <c r="AA550" s="32">
        <v>0</v>
      </c>
      <c r="AB550" s="39">
        <v>0</v>
      </c>
      <c r="AC550" s="32">
        <v>0</v>
      </c>
      <c r="AD550" s="32">
        <f t="shared" si="57"/>
        <v>0</v>
      </c>
      <c r="AE550" s="32">
        <v>0</v>
      </c>
      <c r="AF550" s="32">
        <f t="shared" si="64"/>
        <v>422400</v>
      </c>
      <c r="AG550" s="32">
        <f t="shared" si="65"/>
        <v>35200</v>
      </c>
      <c r="AH550" s="32">
        <v>0</v>
      </c>
      <c r="AI550" s="32">
        <v>0</v>
      </c>
      <c r="AJ550" s="32">
        <v>0</v>
      </c>
      <c r="AK550" s="34">
        <f t="shared" si="58"/>
        <v>366980</v>
      </c>
    </row>
    <row r="551" spans="2:37" s="6" customFormat="1" x14ac:dyDescent="0.25">
      <c r="B551" s="30">
        <v>532</v>
      </c>
      <c r="C551" s="477"/>
      <c r="D551" s="44" t="s">
        <v>78</v>
      </c>
      <c r="E551" s="45">
        <v>72.540000000000006</v>
      </c>
      <c r="F551" s="47">
        <v>2</v>
      </c>
      <c r="G551" s="32">
        <f>'REPRO SEPTIEMBRE'!G447</f>
        <v>4497.4800000000005</v>
      </c>
      <c r="H551" s="47">
        <v>2</v>
      </c>
      <c r="I551" s="32">
        <f>'REPRO SEPTIEMBRE'!H447</f>
        <v>4062.2400000000002</v>
      </c>
      <c r="J551" s="47">
        <v>2</v>
      </c>
      <c r="K551" s="32">
        <f>'REPRO SEPTIEMBRE'!I447</f>
        <v>4497.4800000000005</v>
      </c>
      <c r="L551" s="47">
        <v>2</v>
      </c>
      <c r="M551" s="38">
        <f>'REPRO SEPTIEMBRE'!J447</f>
        <v>4352.4000000000005</v>
      </c>
      <c r="N551" s="47">
        <v>2</v>
      </c>
      <c r="O551" s="32">
        <f>'REPRO SEPTIEMBRE'!K447</f>
        <v>4497.4800000000005</v>
      </c>
      <c r="P551" s="47">
        <v>2</v>
      </c>
      <c r="Q551" s="32">
        <f>'REPRO SEPTIEMBRE'!L447</f>
        <v>4352.4000000000005</v>
      </c>
      <c r="R551" s="47">
        <v>2</v>
      </c>
      <c r="S551" s="32">
        <f>'REPRO SEPTIEMBRE'!M447</f>
        <v>4497.4800000000005</v>
      </c>
      <c r="T551" s="47">
        <v>2</v>
      </c>
      <c r="U551" s="32">
        <f>'REPRO SEPTIEMBRE'!N447</f>
        <v>0</v>
      </c>
      <c r="V551" s="33">
        <v>0</v>
      </c>
      <c r="W551" s="32">
        <v>0</v>
      </c>
      <c r="X551" s="33">
        <v>0</v>
      </c>
      <c r="Y551" s="32">
        <v>0</v>
      </c>
      <c r="Z551" s="33">
        <v>0</v>
      </c>
      <c r="AA551" s="32">
        <v>0</v>
      </c>
      <c r="AB551" s="39">
        <v>0</v>
      </c>
      <c r="AC551" s="32">
        <v>0</v>
      </c>
      <c r="AD551" s="32">
        <f t="shared" si="57"/>
        <v>0</v>
      </c>
      <c r="AE551" s="32">
        <v>0</v>
      </c>
      <c r="AF551" s="32">
        <f t="shared" si="64"/>
        <v>42240</v>
      </c>
      <c r="AG551" s="32">
        <f t="shared" si="65"/>
        <v>3520</v>
      </c>
      <c r="AH551" s="32">
        <v>0</v>
      </c>
      <c r="AI551" s="32">
        <v>0</v>
      </c>
      <c r="AJ551" s="32">
        <v>0</v>
      </c>
      <c r="AK551" s="34">
        <f t="shared" si="58"/>
        <v>34276.960000000006</v>
      </c>
    </row>
    <row r="552" spans="2:37" s="6" customFormat="1" x14ac:dyDescent="0.25">
      <c r="B552" s="30">
        <v>533</v>
      </c>
      <c r="C552" s="477"/>
      <c r="D552" s="44" t="s">
        <v>32</v>
      </c>
      <c r="E552" s="45">
        <v>71.400000000000006</v>
      </c>
      <c r="F552" s="47">
        <v>38</v>
      </c>
      <c r="G552" s="32">
        <f>'REPRO SEPTIEMBRE'!G448</f>
        <v>84109.200000000012</v>
      </c>
      <c r="H552" s="47">
        <v>38</v>
      </c>
      <c r="I552" s="32">
        <f>'REPRO SEPTIEMBRE'!H448</f>
        <v>75969.600000000006</v>
      </c>
      <c r="J552" s="47">
        <v>38</v>
      </c>
      <c r="K552" s="32">
        <f>'REPRO SEPTIEMBRE'!I448</f>
        <v>84109.200000000012</v>
      </c>
      <c r="L552" s="47">
        <v>38</v>
      </c>
      <c r="M552" s="38">
        <f>'REPRO SEPTIEMBRE'!J448</f>
        <v>81396.000000000015</v>
      </c>
      <c r="N552" s="47">
        <v>38</v>
      </c>
      <c r="O552" s="32">
        <f>'REPRO SEPTIEMBRE'!K448</f>
        <v>84109.200000000012</v>
      </c>
      <c r="P552" s="47">
        <v>38</v>
      </c>
      <c r="Q552" s="32">
        <f>'REPRO SEPTIEMBRE'!L448</f>
        <v>81396.000000000015</v>
      </c>
      <c r="R552" s="47">
        <v>38</v>
      </c>
      <c r="S552" s="32">
        <f>'REPRO SEPTIEMBRE'!M448</f>
        <v>84109.200000000012</v>
      </c>
      <c r="T552" s="47">
        <v>38</v>
      </c>
      <c r="U552" s="32">
        <f>'REPRO SEPTIEMBRE'!N448</f>
        <v>0</v>
      </c>
      <c r="V552" s="33">
        <v>0</v>
      </c>
      <c r="W552" s="32">
        <v>0</v>
      </c>
      <c r="X552" s="33">
        <v>0</v>
      </c>
      <c r="Y552" s="32">
        <v>0</v>
      </c>
      <c r="Z552" s="33">
        <v>0</v>
      </c>
      <c r="AA552" s="32">
        <v>0</v>
      </c>
      <c r="AB552" s="39">
        <v>0</v>
      </c>
      <c r="AC552" s="32">
        <v>0</v>
      </c>
      <c r="AD552" s="32">
        <f t="shared" si="57"/>
        <v>0</v>
      </c>
      <c r="AE552" s="32">
        <v>0</v>
      </c>
      <c r="AF552" s="32">
        <f t="shared" si="64"/>
        <v>802560</v>
      </c>
      <c r="AG552" s="32">
        <f t="shared" si="65"/>
        <v>66880</v>
      </c>
      <c r="AH552" s="32">
        <v>0</v>
      </c>
      <c r="AI552" s="32">
        <v>0</v>
      </c>
      <c r="AJ552" s="32">
        <v>0</v>
      </c>
      <c r="AK552" s="34">
        <f t="shared" si="58"/>
        <v>642078.40000000014</v>
      </c>
    </row>
    <row r="553" spans="2:37" s="6" customFormat="1" x14ac:dyDescent="0.25">
      <c r="B553" s="36">
        <v>534</v>
      </c>
      <c r="C553" s="477"/>
      <c r="D553" s="44" t="s">
        <v>54</v>
      </c>
      <c r="E553" s="45">
        <v>71.400000000000006</v>
      </c>
      <c r="F553" s="47">
        <v>26</v>
      </c>
      <c r="G553" s="32">
        <f>'REPRO SEPTIEMBRE'!G449</f>
        <v>57548.4</v>
      </c>
      <c r="H553" s="47">
        <v>26</v>
      </c>
      <c r="I553" s="32">
        <f>'REPRO SEPTIEMBRE'!H449</f>
        <v>51979.200000000004</v>
      </c>
      <c r="J553" s="47">
        <v>26</v>
      </c>
      <c r="K553" s="32">
        <f>'REPRO SEPTIEMBRE'!I449</f>
        <v>57548.4</v>
      </c>
      <c r="L553" s="47">
        <v>26</v>
      </c>
      <c r="M553" s="38">
        <f>'REPRO SEPTIEMBRE'!J449</f>
        <v>55692</v>
      </c>
      <c r="N553" s="47">
        <v>26</v>
      </c>
      <c r="O553" s="32">
        <f>'REPRO SEPTIEMBRE'!K449</f>
        <v>57548.4</v>
      </c>
      <c r="P553" s="47">
        <v>26</v>
      </c>
      <c r="Q553" s="32">
        <f>'REPRO SEPTIEMBRE'!L449</f>
        <v>55692</v>
      </c>
      <c r="R553" s="47">
        <v>26</v>
      </c>
      <c r="S553" s="32">
        <f>'REPRO SEPTIEMBRE'!M449</f>
        <v>57548.4</v>
      </c>
      <c r="T553" s="47">
        <v>26</v>
      </c>
      <c r="U553" s="32">
        <f>'REPRO SEPTIEMBRE'!N449</f>
        <v>0</v>
      </c>
      <c r="V553" s="33">
        <v>0</v>
      </c>
      <c r="W553" s="32">
        <v>0</v>
      </c>
      <c r="X553" s="33">
        <v>0</v>
      </c>
      <c r="Y553" s="32">
        <v>0</v>
      </c>
      <c r="Z553" s="33">
        <v>0</v>
      </c>
      <c r="AA553" s="32">
        <v>0</v>
      </c>
      <c r="AB553" s="39">
        <v>0</v>
      </c>
      <c r="AC553" s="32">
        <v>0</v>
      </c>
      <c r="AD553" s="32">
        <f t="shared" si="57"/>
        <v>0</v>
      </c>
      <c r="AE553" s="32">
        <v>0</v>
      </c>
      <c r="AF553" s="32">
        <f t="shared" si="64"/>
        <v>549120</v>
      </c>
      <c r="AG553" s="32">
        <f t="shared" si="65"/>
        <v>45760</v>
      </c>
      <c r="AH553" s="32">
        <v>0</v>
      </c>
      <c r="AI553" s="32">
        <v>0</v>
      </c>
      <c r="AJ553" s="32">
        <v>0</v>
      </c>
      <c r="AK553" s="34">
        <f t="shared" si="58"/>
        <v>439316.80000000005</v>
      </c>
    </row>
    <row r="554" spans="2:37" s="6" customFormat="1" x14ac:dyDescent="0.25">
      <c r="B554" s="36">
        <v>535</v>
      </c>
      <c r="C554" s="477"/>
      <c r="D554" s="44" t="s">
        <v>55</v>
      </c>
      <c r="E554" s="45">
        <v>72.540000000000006</v>
      </c>
      <c r="F554" s="47">
        <v>1</v>
      </c>
      <c r="G554" s="32">
        <f>'REPRO SEPTIEMBRE'!G450</f>
        <v>2248.7400000000002</v>
      </c>
      <c r="H554" s="47">
        <v>1</v>
      </c>
      <c r="I554" s="32">
        <f>'REPRO SEPTIEMBRE'!H450</f>
        <v>2031.1200000000001</v>
      </c>
      <c r="J554" s="47">
        <v>1</v>
      </c>
      <c r="K554" s="32">
        <f>'REPRO SEPTIEMBRE'!I450</f>
        <v>2248.7400000000002</v>
      </c>
      <c r="L554" s="47">
        <v>1</v>
      </c>
      <c r="M554" s="38">
        <f>'REPRO SEPTIEMBRE'!J450</f>
        <v>2176.2000000000003</v>
      </c>
      <c r="N554" s="47">
        <v>1</v>
      </c>
      <c r="O554" s="32">
        <f>'REPRO SEPTIEMBRE'!K450</f>
        <v>2248.7400000000002</v>
      </c>
      <c r="P554" s="47">
        <v>1</v>
      </c>
      <c r="Q554" s="32">
        <f>'REPRO SEPTIEMBRE'!L450</f>
        <v>2176.2000000000003</v>
      </c>
      <c r="R554" s="47">
        <v>1</v>
      </c>
      <c r="S554" s="32">
        <f>'REPRO SEPTIEMBRE'!M450</f>
        <v>2248.7400000000002</v>
      </c>
      <c r="T554" s="47">
        <v>1</v>
      </c>
      <c r="U554" s="32">
        <f>'REPRO SEPTIEMBRE'!N450</f>
        <v>0</v>
      </c>
      <c r="V554" s="33">
        <v>0</v>
      </c>
      <c r="W554" s="32">
        <v>0</v>
      </c>
      <c r="X554" s="33">
        <v>0</v>
      </c>
      <c r="Y554" s="32">
        <v>0</v>
      </c>
      <c r="Z554" s="33">
        <v>0</v>
      </c>
      <c r="AA554" s="32">
        <v>0</v>
      </c>
      <c r="AB554" s="39">
        <v>0</v>
      </c>
      <c r="AC554" s="32">
        <v>0</v>
      </c>
      <c r="AD554" s="32">
        <f t="shared" si="57"/>
        <v>0</v>
      </c>
      <c r="AE554" s="32">
        <v>0</v>
      </c>
      <c r="AF554" s="32">
        <f t="shared" si="64"/>
        <v>21120</v>
      </c>
      <c r="AG554" s="32">
        <f t="shared" si="65"/>
        <v>1760</v>
      </c>
      <c r="AH554" s="32">
        <v>0</v>
      </c>
      <c r="AI554" s="32">
        <v>0</v>
      </c>
      <c r="AJ554" s="32">
        <v>0</v>
      </c>
      <c r="AK554" s="34">
        <f t="shared" si="58"/>
        <v>17138.480000000003</v>
      </c>
    </row>
    <row r="555" spans="2:37" s="6" customFormat="1" x14ac:dyDescent="0.25">
      <c r="B555" s="30">
        <v>536</v>
      </c>
      <c r="C555" s="477"/>
      <c r="D555" s="44" t="s">
        <v>42</v>
      </c>
      <c r="E555" s="45">
        <v>75.64</v>
      </c>
      <c r="F555" s="47">
        <v>1</v>
      </c>
      <c r="G555" s="32">
        <f>'REPRO SEPTIEMBRE'!G451</f>
        <v>2344.84</v>
      </c>
      <c r="H555" s="47">
        <v>1</v>
      </c>
      <c r="I555" s="32">
        <f>'REPRO SEPTIEMBRE'!H451</f>
        <v>2117.92</v>
      </c>
      <c r="J555" s="47">
        <v>1</v>
      </c>
      <c r="K555" s="32">
        <f>'REPRO SEPTIEMBRE'!I451</f>
        <v>2344.84</v>
      </c>
      <c r="L555" s="47">
        <v>1</v>
      </c>
      <c r="M555" s="38">
        <f>'REPRO SEPTIEMBRE'!J451</f>
        <v>2269.1999999999998</v>
      </c>
      <c r="N555" s="47">
        <v>1</v>
      </c>
      <c r="O555" s="32">
        <f>'REPRO SEPTIEMBRE'!K451</f>
        <v>2344.84</v>
      </c>
      <c r="P555" s="47">
        <v>1</v>
      </c>
      <c r="Q555" s="32">
        <f>'REPRO SEPTIEMBRE'!L451</f>
        <v>2269.1999999999998</v>
      </c>
      <c r="R555" s="47">
        <v>1</v>
      </c>
      <c r="S555" s="32">
        <f>'REPRO SEPTIEMBRE'!M451</f>
        <v>2344.84</v>
      </c>
      <c r="T555" s="47">
        <v>1</v>
      </c>
      <c r="U555" s="32">
        <f>'REPRO SEPTIEMBRE'!N451</f>
        <v>0</v>
      </c>
      <c r="V555" s="33">
        <v>0</v>
      </c>
      <c r="W555" s="32">
        <v>0</v>
      </c>
      <c r="X555" s="33">
        <v>0</v>
      </c>
      <c r="Y555" s="32">
        <v>0</v>
      </c>
      <c r="Z555" s="33">
        <v>0</v>
      </c>
      <c r="AA555" s="32">
        <v>0</v>
      </c>
      <c r="AB555" s="39">
        <v>0</v>
      </c>
      <c r="AC555" s="32">
        <v>0</v>
      </c>
      <c r="AD555" s="32">
        <f t="shared" si="57"/>
        <v>0</v>
      </c>
      <c r="AE555" s="32">
        <v>0</v>
      </c>
      <c r="AF555" s="32">
        <f t="shared" si="64"/>
        <v>21120</v>
      </c>
      <c r="AG555" s="32">
        <f t="shared" si="65"/>
        <v>1760</v>
      </c>
      <c r="AH555" s="32">
        <v>0</v>
      </c>
      <c r="AI555" s="32">
        <v>0</v>
      </c>
      <c r="AJ555" s="32">
        <v>0</v>
      </c>
      <c r="AK555" s="34">
        <f t="shared" si="58"/>
        <v>17795.68</v>
      </c>
    </row>
    <row r="556" spans="2:37" s="6" customFormat="1" x14ac:dyDescent="0.25">
      <c r="B556" s="30">
        <v>537</v>
      </c>
      <c r="C556" s="477"/>
      <c r="D556" s="270" t="s">
        <v>44</v>
      </c>
      <c r="E556" s="45">
        <v>72.540000000000006</v>
      </c>
      <c r="F556" s="47">
        <v>20</v>
      </c>
      <c r="G556" s="32">
        <f>'REPRO SEPTIEMBRE'!G452</f>
        <v>0</v>
      </c>
      <c r="H556" s="47">
        <v>20</v>
      </c>
      <c r="I556" s="32">
        <f>'REPRO SEPTIEMBRE'!H452</f>
        <v>0</v>
      </c>
      <c r="J556" s="47">
        <v>20</v>
      </c>
      <c r="K556" s="32">
        <f>'REPRO SEPTIEMBRE'!I452</f>
        <v>0</v>
      </c>
      <c r="L556" s="47">
        <v>20</v>
      </c>
      <c r="M556" s="38">
        <f>'REPRO SEPTIEMBRE'!J452</f>
        <v>0</v>
      </c>
      <c r="N556" s="47">
        <v>20</v>
      </c>
      <c r="O556" s="32">
        <f>'REPRO SEPTIEMBRE'!K452</f>
        <v>0</v>
      </c>
      <c r="P556" s="47">
        <v>20</v>
      </c>
      <c r="Q556" s="32">
        <f>'REPRO SEPTIEMBRE'!L452</f>
        <v>0</v>
      </c>
      <c r="R556" s="47">
        <v>20</v>
      </c>
      <c r="S556" s="32">
        <f>'REPRO SEPTIEMBRE'!M452</f>
        <v>0</v>
      </c>
      <c r="T556" s="47">
        <v>20</v>
      </c>
      <c r="U556" s="32">
        <f>'REPRO SEPTIEMBRE'!N452</f>
        <v>44974.8</v>
      </c>
      <c r="V556" s="33">
        <v>0</v>
      </c>
      <c r="W556" s="32">
        <v>0</v>
      </c>
      <c r="X556" s="33">
        <v>0</v>
      </c>
      <c r="Y556" s="32">
        <v>0</v>
      </c>
      <c r="Z556" s="33">
        <v>0</v>
      </c>
      <c r="AA556" s="32">
        <v>0</v>
      </c>
      <c r="AB556" s="39">
        <v>0</v>
      </c>
      <c r="AC556" s="32">
        <v>0</v>
      </c>
      <c r="AD556" s="32">
        <f t="shared" si="57"/>
        <v>0</v>
      </c>
      <c r="AE556" s="32">
        <v>0</v>
      </c>
      <c r="AF556" s="32">
        <f t="shared" si="64"/>
        <v>422400</v>
      </c>
      <c r="AG556" s="32">
        <f t="shared" si="65"/>
        <v>35200</v>
      </c>
      <c r="AH556" s="32">
        <v>0</v>
      </c>
      <c r="AI556" s="32">
        <v>0</v>
      </c>
      <c r="AJ556" s="32">
        <v>0</v>
      </c>
      <c r="AK556" s="34">
        <f t="shared" si="58"/>
        <v>80174.8</v>
      </c>
    </row>
    <row r="557" spans="2:37" s="6" customFormat="1" x14ac:dyDescent="0.25">
      <c r="B557" s="36">
        <v>538</v>
      </c>
      <c r="C557" s="477"/>
      <c r="D557" s="44" t="s">
        <v>46</v>
      </c>
      <c r="E557" s="45">
        <v>73.59</v>
      </c>
      <c r="F557" s="47">
        <v>17</v>
      </c>
      <c r="G557" s="32">
        <f>'REPRO SEPTIEMBRE'!G453</f>
        <v>0</v>
      </c>
      <c r="H557" s="47">
        <v>17</v>
      </c>
      <c r="I557" s="32">
        <f>'REPRO SEPTIEMBRE'!H453</f>
        <v>0</v>
      </c>
      <c r="J557" s="47">
        <v>17</v>
      </c>
      <c r="K557" s="32">
        <f>'REPRO SEPTIEMBRE'!I453</f>
        <v>0</v>
      </c>
      <c r="L557" s="47">
        <v>17</v>
      </c>
      <c r="M557" s="38">
        <f>'REPRO SEPTIEMBRE'!J453</f>
        <v>0</v>
      </c>
      <c r="N557" s="47">
        <v>17</v>
      </c>
      <c r="O557" s="32">
        <f>'REPRO SEPTIEMBRE'!K453</f>
        <v>0</v>
      </c>
      <c r="P557" s="47">
        <v>17</v>
      </c>
      <c r="Q557" s="32">
        <f>'REPRO SEPTIEMBRE'!L453</f>
        <v>0</v>
      </c>
      <c r="R557" s="47">
        <v>17</v>
      </c>
      <c r="S557" s="32">
        <f>'REPRO SEPTIEMBRE'!M453</f>
        <v>0</v>
      </c>
      <c r="T557" s="47">
        <v>17</v>
      </c>
      <c r="U557" s="32">
        <f>'REPRO SEPTIEMBRE'!N453</f>
        <v>38781.93</v>
      </c>
      <c r="V557" s="33">
        <v>0</v>
      </c>
      <c r="W557" s="32">
        <v>0</v>
      </c>
      <c r="X557" s="33">
        <v>0</v>
      </c>
      <c r="Y557" s="32">
        <v>0</v>
      </c>
      <c r="Z557" s="33">
        <v>0</v>
      </c>
      <c r="AA557" s="32">
        <v>0</v>
      </c>
      <c r="AB557" s="39">
        <v>0</v>
      </c>
      <c r="AC557" s="32">
        <v>0</v>
      </c>
      <c r="AD557" s="32">
        <f t="shared" si="57"/>
        <v>0</v>
      </c>
      <c r="AE557" s="32">
        <v>0</v>
      </c>
      <c r="AF557" s="32">
        <f t="shared" si="64"/>
        <v>359040</v>
      </c>
      <c r="AG557" s="32">
        <f t="shared" si="65"/>
        <v>29920</v>
      </c>
      <c r="AH557" s="32">
        <v>0</v>
      </c>
      <c r="AI557" s="32">
        <v>0</v>
      </c>
      <c r="AJ557" s="32">
        <v>0</v>
      </c>
      <c r="AK557" s="34">
        <f t="shared" si="58"/>
        <v>68701.929999999993</v>
      </c>
    </row>
    <row r="558" spans="2:37" s="6" customFormat="1" x14ac:dyDescent="0.25">
      <c r="B558" s="36">
        <v>539</v>
      </c>
      <c r="C558" s="477"/>
      <c r="D558" s="44" t="s">
        <v>47</v>
      </c>
      <c r="E558" s="45">
        <v>74.63</v>
      </c>
      <c r="F558" s="47">
        <v>12</v>
      </c>
      <c r="G558" s="32">
        <f>'REPRO SEPTIEMBRE'!G454</f>
        <v>0</v>
      </c>
      <c r="H558" s="47">
        <v>12</v>
      </c>
      <c r="I558" s="32">
        <f>'REPRO SEPTIEMBRE'!H454</f>
        <v>0</v>
      </c>
      <c r="J558" s="47">
        <v>12</v>
      </c>
      <c r="K558" s="32">
        <f>'REPRO SEPTIEMBRE'!I454</f>
        <v>0</v>
      </c>
      <c r="L558" s="47">
        <v>12</v>
      </c>
      <c r="M558" s="38">
        <f>'REPRO SEPTIEMBRE'!J454</f>
        <v>0</v>
      </c>
      <c r="N558" s="47">
        <v>12</v>
      </c>
      <c r="O558" s="32">
        <f>'REPRO SEPTIEMBRE'!K454</f>
        <v>0</v>
      </c>
      <c r="P558" s="47">
        <v>12</v>
      </c>
      <c r="Q558" s="32">
        <f>'REPRO SEPTIEMBRE'!L454</f>
        <v>0</v>
      </c>
      <c r="R558" s="47">
        <v>12</v>
      </c>
      <c r="S558" s="32">
        <f>'REPRO SEPTIEMBRE'!M454</f>
        <v>0</v>
      </c>
      <c r="T558" s="47">
        <v>12</v>
      </c>
      <c r="U558" s="32">
        <f>'REPRO SEPTIEMBRE'!N454</f>
        <v>27762.359999999997</v>
      </c>
      <c r="V558" s="33">
        <v>0</v>
      </c>
      <c r="W558" s="32">
        <v>0</v>
      </c>
      <c r="X558" s="33">
        <v>0</v>
      </c>
      <c r="Y558" s="32">
        <v>0</v>
      </c>
      <c r="Z558" s="33">
        <v>0</v>
      </c>
      <c r="AA558" s="32">
        <v>0</v>
      </c>
      <c r="AB558" s="39">
        <v>0</v>
      </c>
      <c r="AC558" s="32">
        <v>0</v>
      </c>
      <c r="AD558" s="32">
        <f t="shared" si="57"/>
        <v>0</v>
      </c>
      <c r="AE558" s="32">
        <v>0</v>
      </c>
      <c r="AF558" s="32">
        <f t="shared" si="64"/>
        <v>253440</v>
      </c>
      <c r="AG558" s="32">
        <f t="shared" si="65"/>
        <v>21120</v>
      </c>
      <c r="AH558" s="32">
        <v>0</v>
      </c>
      <c r="AI558" s="32">
        <v>0</v>
      </c>
      <c r="AJ558" s="32">
        <v>0</v>
      </c>
      <c r="AK558" s="34">
        <f t="shared" si="58"/>
        <v>48882.36</v>
      </c>
    </row>
    <row r="559" spans="2:37" s="6" customFormat="1" x14ac:dyDescent="0.25">
      <c r="B559" s="36">
        <v>540</v>
      </c>
      <c r="C559" s="477"/>
      <c r="D559" s="44" t="s">
        <v>72</v>
      </c>
      <c r="E559" s="45">
        <v>71.400000000000006</v>
      </c>
      <c r="F559" s="47">
        <v>5</v>
      </c>
      <c r="G559" s="32">
        <f>'REPRO SEPTIEMBRE'!G455</f>
        <v>0</v>
      </c>
      <c r="H559" s="47">
        <v>5</v>
      </c>
      <c r="I559" s="32">
        <f>'REPRO SEPTIEMBRE'!H455</f>
        <v>0</v>
      </c>
      <c r="J559" s="47">
        <v>5</v>
      </c>
      <c r="K559" s="32">
        <f>'REPRO SEPTIEMBRE'!I455</f>
        <v>0</v>
      </c>
      <c r="L559" s="47">
        <v>5</v>
      </c>
      <c r="M559" s="38">
        <f>'REPRO SEPTIEMBRE'!J455</f>
        <v>0</v>
      </c>
      <c r="N559" s="47">
        <v>5</v>
      </c>
      <c r="O559" s="32">
        <f>'REPRO SEPTIEMBRE'!K455</f>
        <v>0</v>
      </c>
      <c r="P559" s="47">
        <v>5</v>
      </c>
      <c r="Q559" s="32">
        <f>'REPRO SEPTIEMBRE'!L455</f>
        <v>0</v>
      </c>
      <c r="R559" s="47">
        <v>5</v>
      </c>
      <c r="S559" s="32">
        <f>'REPRO SEPTIEMBRE'!M455</f>
        <v>0</v>
      </c>
      <c r="T559" s="47">
        <v>5</v>
      </c>
      <c r="U559" s="32">
        <f>'REPRO SEPTIEMBRE'!N455</f>
        <v>11067</v>
      </c>
      <c r="V559" s="33">
        <v>0</v>
      </c>
      <c r="W559" s="32">
        <v>0</v>
      </c>
      <c r="X559" s="33">
        <v>0</v>
      </c>
      <c r="Y559" s="32">
        <v>0</v>
      </c>
      <c r="Z559" s="33">
        <v>0</v>
      </c>
      <c r="AA559" s="32">
        <v>0</v>
      </c>
      <c r="AB559" s="39">
        <v>0</v>
      </c>
      <c r="AC559" s="32">
        <v>0</v>
      </c>
      <c r="AD559" s="32">
        <f t="shared" si="57"/>
        <v>0</v>
      </c>
      <c r="AE559" s="32">
        <v>0</v>
      </c>
      <c r="AF559" s="32">
        <f t="shared" si="64"/>
        <v>105600</v>
      </c>
      <c r="AG559" s="32">
        <f t="shared" si="65"/>
        <v>8800</v>
      </c>
      <c r="AH559" s="32">
        <v>0</v>
      </c>
      <c r="AI559" s="32">
        <v>0</v>
      </c>
      <c r="AJ559" s="32">
        <v>0</v>
      </c>
      <c r="AK559" s="34">
        <f t="shared" si="58"/>
        <v>19867</v>
      </c>
    </row>
    <row r="560" spans="2:37" s="6" customFormat="1" x14ac:dyDescent="0.25">
      <c r="B560" s="30">
        <v>541</v>
      </c>
      <c r="C560" s="477"/>
      <c r="D560" s="44" t="s">
        <v>73</v>
      </c>
      <c r="E560" s="45">
        <v>71.400000000000006</v>
      </c>
      <c r="F560" s="47">
        <v>1</v>
      </c>
      <c r="G560" s="32">
        <f>'REPRO SEPTIEMBRE'!G456</f>
        <v>0</v>
      </c>
      <c r="H560" s="47">
        <v>1</v>
      </c>
      <c r="I560" s="32">
        <f>'REPRO SEPTIEMBRE'!H456</f>
        <v>0</v>
      </c>
      <c r="J560" s="47">
        <v>1</v>
      </c>
      <c r="K560" s="32">
        <f>'REPRO SEPTIEMBRE'!I456</f>
        <v>0</v>
      </c>
      <c r="L560" s="47">
        <v>1</v>
      </c>
      <c r="M560" s="38">
        <f>'REPRO SEPTIEMBRE'!J456</f>
        <v>0</v>
      </c>
      <c r="N560" s="47">
        <v>1</v>
      </c>
      <c r="O560" s="32">
        <f>'REPRO SEPTIEMBRE'!K456</f>
        <v>0</v>
      </c>
      <c r="P560" s="47">
        <v>1</v>
      </c>
      <c r="Q560" s="32">
        <f>'REPRO SEPTIEMBRE'!L456</f>
        <v>0</v>
      </c>
      <c r="R560" s="47">
        <v>1</v>
      </c>
      <c r="S560" s="32">
        <f>'REPRO SEPTIEMBRE'!M456</f>
        <v>0</v>
      </c>
      <c r="T560" s="47">
        <v>1</v>
      </c>
      <c r="U560" s="32">
        <f>'REPRO SEPTIEMBRE'!N456</f>
        <v>2213.4</v>
      </c>
      <c r="V560" s="33">
        <v>0</v>
      </c>
      <c r="W560" s="32">
        <v>0</v>
      </c>
      <c r="X560" s="33">
        <v>0</v>
      </c>
      <c r="Y560" s="32">
        <v>0</v>
      </c>
      <c r="Z560" s="33">
        <v>0</v>
      </c>
      <c r="AA560" s="32">
        <v>0</v>
      </c>
      <c r="AB560" s="39">
        <v>0</v>
      </c>
      <c r="AC560" s="32">
        <v>0</v>
      </c>
      <c r="AD560" s="32">
        <f t="shared" si="57"/>
        <v>0</v>
      </c>
      <c r="AE560" s="32">
        <v>0</v>
      </c>
      <c r="AF560" s="32">
        <f t="shared" si="64"/>
        <v>21120</v>
      </c>
      <c r="AG560" s="32">
        <f t="shared" si="65"/>
        <v>1760</v>
      </c>
      <c r="AH560" s="32">
        <v>0</v>
      </c>
      <c r="AI560" s="32">
        <v>0</v>
      </c>
      <c r="AJ560" s="32">
        <v>0</v>
      </c>
      <c r="AK560" s="34">
        <f t="shared" si="58"/>
        <v>3973.4</v>
      </c>
    </row>
    <row r="561" spans="2:37" s="6" customFormat="1" x14ac:dyDescent="0.25">
      <c r="B561" s="30">
        <v>542</v>
      </c>
      <c r="C561" s="477"/>
      <c r="D561" s="44" t="s">
        <v>35</v>
      </c>
      <c r="E561" s="45">
        <v>71.400000000000006</v>
      </c>
      <c r="F561" s="47">
        <v>4</v>
      </c>
      <c r="G561" s="32">
        <f>'REPRO SEPTIEMBRE'!G457</f>
        <v>0</v>
      </c>
      <c r="H561" s="47">
        <v>4</v>
      </c>
      <c r="I561" s="32">
        <f>'REPRO SEPTIEMBRE'!H457</f>
        <v>0</v>
      </c>
      <c r="J561" s="47">
        <v>4</v>
      </c>
      <c r="K561" s="32">
        <f>'REPRO SEPTIEMBRE'!I457</f>
        <v>0</v>
      </c>
      <c r="L561" s="47">
        <v>4</v>
      </c>
      <c r="M561" s="38">
        <f>'REPRO SEPTIEMBRE'!J457</f>
        <v>0</v>
      </c>
      <c r="N561" s="47">
        <v>4</v>
      </c>
      <c r="O561" s="32">
        <f>'REPRO SEPTIEMBRE'!K457</f>
        <v>0</v>
      </c>
      <c r="P561" s="47">
        <v>4</v>
      </c>
      <c r="Q561" s="32">
        <f>'REPRO SEPTIEMBRE'!L457</f>
        <v>0</v>
      </c>
      <c r="R561" s="47">
        <v>4</v>
      </c>
      <c r="S561" s="32">
        <f>'REPRO SEPTIEMBRE'!M457</f>
        <v>0</v>
      </c>
      <c r="T561" s="47">
        <v>4</v>
      </c>
      <c r="U561" s="32">
        <f>'REPRO SEPTIEMBRE'!N457</f>
        <v>8853.6</v>
      </c>
      <c r="V561" s="33">
        <v>0</v>
      </c>
      <c r="W561" s="32">
        <v>0</v>
      </c>
      <c r="X561" s="33">
        <v>0</v>
      </c>
      <c r="Y561" s="32">
        <v>0</v>
      </c>
      <c r="Z561" s="33">
        <v>0</v>
      </c>
      <c r="AA561" s="32">
        <v>0</v>
      </c>
      <c r="AB561" s="39">
        <v>0</v>
      </c>
      <c r="AC561" s="32">
        <v>0</v>
      </c>
      <c r="AD561" s="32">
        <f t="shared" si="57"/>
        <v>0</v>
      </c>
      <c r="AE561" s="32">
        <v>0</v>
      </c>
      <c r="AF561" s="32">
        <f t="shared" si="64"/>
        <v>84480</v>
      </c>
      <c r="AG561" s="32">
        <f t="shared" si="65"/>
        <v>7040</v>
      </c>
      <c r="AH561" s="32">
        <v>0</v>
      </c>
      <c r="AI561" s="32">
        <v>0</v>
      </c>
      <c r="AJ561" s="32">
        <v>0</v>
      </c>
      <c r="AK561" s="34">
        <f t="shared" si="58"/>
        <v>15893.6</v>
      </c>
    </row>
    <row r="562" spans="2:37" s="6" customFormat="1" x14ac:dyDescent="0.25">
      <c r="B562" s="36">
        <v>543</v>
      </c>
      <c r="C562" s="477"/>
      <c r="D562" s="44" t="s">
        <v>67</v>
      </c>
      <c r="E562" s="45">
        <v>73.59</v>
      </c>
      <c r="F562" s="47">
        <v>4</v>
      </c>
      <c r="G562" s="32">
        <f>'REPRO SEPTIEMBRE'!G458</f>
        <v>0</v>
      </c>
      <c r="H562" s="47">
        <v>4</v>
      </c>
      <c r="I562" s="32">
        <f>'REPRO SEPTIEMBRE'!H458</f>
        <v>0</v>
      </c>
      <c r="J562" s="47">
        <v>4</v>
      </c>
      <c r="K562" s="32">
        <f>'REPRO SEPTIEMBRE'!I458</f>
        <v>0</v>
      </c>
      <c r="L562" s="47">
        <v>4</v>
      </c>
      <c r="M562" s="38">
        <f>'REPRO SEPTIEMBRE'!J458</f>
        <v>0</v>
      </c>
      <c r="N562" s="47">
        <v>4</v>
      </c>
      <c r="O562" s="32">
        <f>'REPRO SEPTIEMBRE'!K458</f>
        <v>0</v>
      </c>
      <c r="P562" s="47">
        <v>4</v>
      </c>
      <c r="Q562" s="32">
        <f>'REPRO SEPTIEMBRE'!L458</f>
        <v>0</v>
      </c>
      <c r="R562" s="47">
        <v>4</v>
      </c>
      <c r="S562" s="32">
        <f>'REPRO SEPTIEMBRE'!M458</f>
        <v>0</v>
      </c>
      <c r="T562" s="47">
        <v>4</v>
      </c>
      <c r="U562" s="32">
        <f>'REPRO SEPTIEMBRE'!N458</f>
        <v>9125.16</v>
      </c>
      <c r="V562" s="33">
        <v>0</v>
      </c>
      <c r="W562" s="32">
        <v>0</v>
      </c>
      <c r="X562" s="33">
        <v>0</v>
      </c>
      <c r="Y562" s="32">
        <v>0</v>
      </c>
      <c r="Z562" s="33">
        <v>0</v>
      </c>
      <c r="AA562" s="32">
        <v>0</v>
      </c>
      <c r="AB562" s="39">
        <v>0</v>
      </c>
      <c r="AC562" s="32">
        <v>0</v>
      </c>
      <c r="AD562" s="32">
        <f t="shared" si="57"/>
        <v>0</v>
      </c>
      <c r="AE562" s="32">
        <v>0</v>
      </c>
      <c r="AF562" s="32">
        <f t="shared" si="64"/>
        <v>84480</v>
      </c>
      <c r="AG562" s="32">
        <f t="shared" si="65"/>
        <v>7040</v>
      </c>
      <c r="AH562" s="32">
        <v>0</v>
      </c>
      <c r="AI562" s="32">
        <v>0</v>
      </c>
      <c r="AJ562" s="32">
        <v>0</v>
      </c>
      <c r="AK562" s="34">
        <f t="shared" si="58"/>
        <v>16165.16</v>
      </c>
    </row>
    <row r="563" spans="2:37" s="6" customFormat="1" x14ac:dyDescent="0.25">
      <c r="B563" s="36">
        <v>544</v>
      </c>
      <c r="C563" s="477"/>
      <c r="D563" s="44" t="s">
        <v>50</v>
      </c>
      <c r="E563" s="45">
        <v>74.63</v>
      </c>
      <c r="F563" s="47">
        <v>1</v>
      </c>
      <c r="G563" s="32">
        <f>'REPRO SEPTIEMBRE'!G459</f>
        <v>0</v>
      </c>
      <c r="H563" s="47">
        <v>1</v>
      </c>
      <c r="I563" s="32">
        <f>'REPRO SEPTIEMBRE'!H459</f>
        <v>0</v>
      </c>
      <c r="J563" s="47">
        <v>1</v>
      </c>
      <c r="K563" s="32">
        <f>'REPRO SEPTIEMBRE'!I459</f>
        <v>0</v>
      </c>
      <c r="L563" s="47">
        <v>1</v>
      </c>
      <c r="M563" s="38">
        <f>'REPRO SEPTIEMBRE'!J459</f>
        <v>0</v>
      </c>
      <c r="N563" s="47">
        <v>1</v>
      </c>
      <c r="O563" s="32">
        <f>'REPRO SEPTIEMBRE'!K459</f>
        <v>0</v>
      </c>
      <c r="P563" s="47">
        <v>1</v>
      </c>
      <c r="Q563" s="32">
        <f>'REPRO SEPTIEMBRE'!L459</f>
        <v>0</v>
      </c>
      <c r="R563" s="47">
        <v>1</v>
      </c>
      <c r="S563" s="32">
        <f>'REPRO SEPTIEMBRE'!M459</f>
        <v>0</v>
      </c>
      <c r="T563" s="47">
        <v>1</v>
      </c>
      <c r="U563" s="32">
        <f>'REPRO SEPTIEMBRE'!N459</f>
        <v>2313.5299999999997</v>
      </c>
      <c r="V563" s="33">
        <v>0</v>
      </c>
      <c r="W563" s="32">
        <v>0</v>
      </c>
      <c r="X563" s="33">
        <v>0</v>
      </c>
      <c r="Y563" s="32">
        <v>0</v>
      </c>
      <c r="Z563" s="33">
        <v>0</v>
      </c>
      <c r="AA563" s="32">
        <v>0</v>
      </c>
      <c r="AB563" s="39">
        <v>0</v>
      </c>
      <c r="AC563" s="32">
        <v>0</v>
      </c>
      <c r="AD563" s="32">
        <f t="shared" si="57"/>
        <v>0</v>
      </c>
      <c r="AE563" s="32">
        <v>0</v>
      </c>
      <c r="AF563" s="32">
        <f t="shared" si="64"/>
        <v>21120</v>
      </c>
      <c r="AG563" s="32">
        <f t="shared" si="65"/>
        <v>1760</v>
      </c>
      <c r="AH563" s="32">
        <v>0</v>
      </c>
      <c r="AI563" s="32">
        <v>0</v>
      </c>
      <c r="AJ563" s="32">
        <v>0</v>
      </c>
      <c r="AK563" s="34">
        <f t="shared" si="58"/>
        <v>4073.5299999999997</v>
      </c>
    </row>
    <row r="564" spans="2:37" s="6" customFormat="1" x14ac:dyDescent="0.25">
      <c r="B564" s="30">
        <v>545</v>
      </c>
      <c r="C564" s="477"/>
      <c r="D564" s="44" t="s">
        <v>77</v>
      </c>
      <c r="E564" s="45">
        <v>72.540000000000006</v>
      </c>
      <c r="F564" s="47">
        <v>1</v>
      </c>
      <c r="G564" s="32">
        <f>'REPRO SEPTIEMBRE'!G460</f>
        <v>0</v>
      </c>
      <c r="H564" s="47">
        <v>1</v>
      </c>
      <c r="I564" s="32">
        <f>'REPRO SEPTIEMBRE'!H460</f>
        <v>0</v>
      </c>
      <c r="J564" s="47">
        <v>1</v>
      </c>
      <c r="K564" s="32">
        <f>'REPRO SEPTIEMBRE'!I460</f>
        <v>0</v>
      </c>
      <c r="L564" s="47">
        <v>1</v>
      </c>
      <c r="M564" s="38">
        <f>'REPRO SEPTIEMBRE'!J460</f>
        <v>0</v>
      </c>
      <c r="N564" s="47">
        <v>1</v>
      </c>
      <c r="O564" s="32">
        <f>'REPRO SEPTIEMBRE'!K460</f>
        <v>0</v>
      </c>
      <c r="P564" s="47">
        <v>1</v>
      </c>
      <c r="Q564" s="32">
        <f>'REPRO SEPTIEMBRE'!L460</f>
        <v>0</v>
      </c>
      <c r="R564" s="47">
        <v>1</v>
      </c>
      <c r="S564" s="32">
        <f>'REPRO SEPTIEMBRE'!M460</f>
        <v>0</v>
      </c>
      <c r="T564" s="47">
        <v>1</v>
      </c>
      <c r="U564" s="32">
        <f>'REPRO SEPTIEMBRE'!N460</f>
        <v>2248.7400000000002</v>
      </c>
      <c r="V564" s="33">
        <v>0</v>
      </c>
      <c r="W564" s="32">
        <v>0</v>
      </c>
      <c r="X564" s="33">
        <v>0</v>
      </c>
      <c r="Y564" s="32">
        <v>0</v>
      </c>
      <c r="Z564" s="33">
        <v>0</v>
      </c>
      <c r="AA564" s="32">
        <v>0</v>
      </c>
      <c r="AB564" s="39">
        <v>0</v>
      </c>
      <c r="AC564" s="32">
        <v>0</v>
      </c>
      <c r="AD564" s="32">
        <f t="shared" si="57"/>
        <v>0</v>
      </c>
      <c r="AE564" s="32">
        <v>0</v>
      </c>
      <c r="AF564" s="32">
        <f t="shared" si="64"/>
        <v>21120</v>
      </c>
      <c r="AG564" s="32">
        <f t="shared" si="65"/>
        <v>1760</v>
      </c>
      <c r="AH564" s="32">
        <v>0</v>
      </c>
      <c r="AI564" s="32">
        <v>0</v>
      </c>
      <c r="AJ564" s="32">
        <v>0</v>
      </c>
      <c r="AK564" s="34">
        <f t="shared" si="58"/>
        <v>4008.7400000000002</v>
      </c>
    </row>
    <row r="565" spans="2:37" s="6" customFormat="1" x14ac:dyDescent="0.25">
      <c r="B565" s="30">
        <v>546</v>
      </c>
      <c r="C565" s="477"/>
      <c r="D565" s="44" t="s">
        <v>38</v>
      </c>
      <c r="E565" s="45">
        <v>71.400000000000006</v>
      </c>
      <c r="F565" s="47">
        <v>1</v>
      </c>
      <c r="G565" s="32">
        <f>'REPRO SEPTIEMBRE'!G461</f>
        <v>0</v>
      </c>
      <c r="H565" s="47">
        <v>1</v>
      </c>
      <c r="I565" s="32">
        <f>'REPRO SEPTIEMBRE'!H461</f>
        <v>0</v>
      </c>
      <c r="J565" s="47">
        <v>1</v>
      </c>
      <c r="K565" s="32">
        <f>'REPRO SEPTIEMBRE'!I461</f>
        <v>0</v>
      </c>
      <c r="L565" s="47">
        <v>1</v>
      </c>
      <c r="M565" s="38">
        <f>'REPRO SEPTIEMBRE'!J461</f>
        <v>0</v>
      </c>
      <c r="N565" s="47">
        <v>1</v>
      </c>
      <c r="O565" s="32">
        <f>'REPRO SEPTIEMBRE'!K461</f>
        <v>0</v>
      </c>
      <c r="P565" s="47">
        <v>1</v>
      </c>
      <c r="Q565" s="32">
        <f>'REPRO SEPTIEMBRE'!L461</f>
        <v>0</v>
      </c>
      <c r="R565" s="47">
        <v>1</v>
      </c>
      <c r="S565" s="32">
        <f>'REPRO SEPTIEMBRE'!M461</f>
        <v>0</v>
      </c>
      <c r="T565" s="47">
        <v>1</v>
      </c>
      <c r="U565" s="32">
        <f>'REPRO SEPTIEMBRE'!N461</f>
        <v>2213.4</v>
      </c>
      <c r="V565" s="33">
        <v>0</v>
      </c>
      <c r="W565" s="32">
        <v>0</v>
      </c>
      <c r="X565" s="33">
        <v>0</v>
      </c>
      <c r="Y565" s="32">
        <v>0</v>
      </c>
      <c r="Z565" s="33">
        <v>0</v>
      </c>
      <c r="AA565" s="32">
        <v>0</v>
      </c>
      <c r="AB565" s="39">
        <v>0</v>
      </c>
      <c r="AC565" s="32">
        <v>0</v>
      </c>
      <c r="AD565" s="32">
        <f t="shared" si="57"/>
        <v>0</v>
      </c>
      <c r="AE565" s="32">
        <v>0</v>
      </c>
      <c r="AF565" s="32">
        <f t="shared" si="64"/>
        <v>21120</v>
      </c>
      <c r="AG565" s="32">
        <f t="shared" si="65"/>
        <v>1760</v>
      </c>
      <c r="AH565" s="32">
        <v>0</v>
      </c>
      <c r="AI565" s="32">
        <v>0</v>
      </c>
      <c r="AJ565" s="32">
        <v>0</v>
      </c>
      <c r="AK565" s="34">
        <f t="shared" si="58"/>
        <v>3973.4</v>
      </c>
    </row>
    <row r="566" spans="2:37" s="6" customFormat="1" x14ac:dyDescent="0.25">
      <c r="B566" s="36">
        <v>547</v>
      </c>
      <c r="C566" s="477"/>
      <c r="D566" s="44" t="s">
        <v>38</v>
      </c>
      <c r="E566" s="45">
        <v>71.400000000000006</v>
      </c>
      <c r="F566" s="47">
        <v>1</v>
      </c>
      <c r="G566" s="32">
        <f>'REPRO SEPTIEMBRE'!G462</f>
        <v>0</v>
      </c>
      <c r="H566" s="47">
        <v>1</v>
      </c>
      <c r="I566" s="32">
        <f>'REPRO SEPTIEMBRE'!H462</f>
        <v>0</v>
      </c>
      <c r="J566" s="47">
        <v>1</v>
      </c>
      <c r="K566" s="32">
        <f>'REPRO SEPTIEMBRE'!I462</f>
        <v>0</v>
      </c>
      <c r="L566" s="47">
        <v>1</v>
      </c>
      <c r="M566" s="38">
        <f>'REPRO SEPTIEMBRE'!J462</f>
        <v>0</v>
      </c>
      <c r="N566" s="47">
        <v>1</v>
      </c>
      <c r="O566" s="32">
        <f>'REPRO SEPTIEMBRE'!K462</f>
        <v>0</v>
      </c>
      <c r="P566" s="47">
        <v>1</v>
      </c>
      <c r="Q566" s="32">
        <f>'REPRO SEPTIEMBRE'!L462</f>
        <v>0</v>
      </c>
      <c r="R566" s="47">
        <v>1</v>
      </c>
      <c r="S566" s="32">
        <f>'REPRO SEPTIEMBRE'!M462</f>
        <v>0</v>
      </c>
      <c r="T566" s="47">
        <v>1</v>
      </c>
      <c r="U566" s="32">
        <f>'REPRO SEPTIEMBRE'!N462</f>
        <v>3284.4</v>
      </c>
      <c r="V566" s="33">
        <v>0</v>
      </c>
      <c r="W566" s="32">
        <v>0</v>
      </c>
      <c r="X566" s="33">
        <v>0</v>
      </c>
      <c r="Y566" s="32">
        <v>0</v>
      </c>
      <c r="Z566" s="33">
        <v>0</v>
      </c>
      <c r="AA566" s="32">
        <v>0</v>
      </c>
      <c r="AB566" s="39">
        <v>0</v>
      </c>
      <c r="AC566" s="32">
        <v>0</v>
      </c>
      <c r="AD566" s="32">
        <f t="shared" si="57"/>
        <v>0</v>
      </c>
      <c r="AE566" s="32">
        <v>0</v>
      </c>
      <c r="AF566" s="32">
        <f t="shared" si="64"/>
        <v>21120</v>
      </c>
      <c r="AG566" s="32">
        <f t="shared" si="65"/>
        <v>1760</v>
      </c>
      <c r="AH566" s="32">
        <v>0</v>
      </c>
      <c r="AI566" s="32">
        <v>0</v>
      </c>
      <c r="AJ566" s="32">
        <v>0</v>
      </c>
      <c r="AK566" s="34">
        <f t="shared" si="58"/>
        <v>5044.3999999999996</v>
      </c>
    </row>
    <row r="567" spans="2:37" s="6" customFormat="1" x14ac:dyDescent="0.25">
      <c r="B567" s="36">
        <v>548</v>
      </c>
      <c r="C567" s="477"/>
      <c r="D567" s="44" t="s">
        <v>63</v>
      </c>
      <c r="E567" s="45">
        <v>80.86</v>
      </c>
      <c r="F567" s="47">
        <v>1</v>
      </c>
      <c r="G567" s="32">
        <f>'REPRO SEPTIEMBRE'!G463</f>
        <v>0</v>
      </c>
      <c r="H567" s="47">
        <v>1</v>
      </c>
      <c r="I567" s="32">
        <f>'REPRO SEPTIEMBRE'!H463</f>
        <v>0</v>
      </c>
      <c r="J567" s="47">
        <v>1</v>
      </c>
      <c r="K567" s="32">
        <f>'REPRO SEPTIEMBRE'!I463</f>
        <v>0</v>
      </c>
      <c r="L567" s="47">
        <v>1</v>
      </c>
      <c r="M567" s="38">
        <f>'REPRO SEPTIEMBRE'!J463</f>
        <v>0</v>
      </c>
      <c r="N567" s="47">
        <v>1</v>
      </c>
      <c r="O567" s="32">
        <f>'REPRO SEPTIEMBRE'!K463</f>
        <v>0</v>
      </c>
      <c r="P567" s="47">
        <v>1</v>
      </c>
      <c r="Q567" s="32">
        <f>'REPRO SEPTIEMBRE'!L463</f>
        <v>0</v>
      </c>
      <c r="R567" s="47">
        <v>1</v>
      </c>
      <c r="S567" s="32">
        <f>'REPRO SEPTIEMBRE'!M463</f>
        <v>0</v>
      </c>
      <c r="T567" s="47">
        <v>1</v>
      </c>
      <c r="U567" s="32">
        <f>'REPRO SEPTIEMBRE'!N463</f>
        <v>485.15999999999997</v>
      </c>
      <c r="V567" s="33">
        <v>0</v>
      </c>
      <c r="W567" s="32">
        <v>0</v>
      </c>
      <c r="X567" s="33">
        <v>0</v>
      </c>
      <c r="Y567" s="32">
        <v>0</v>
      </c>
      <c r="Z567" s="33">
        <v>0</v>
      </c>
      <c r="AA567" s="32">
        <v>0</v>
      </c>
      <c r="AB567" s="39">
        <v>0</v>
      </c>
      <c r="AC567" s="32">
        <v>0</v>
      </c>
      <c r="AD567" s="32">
        <f t="shared" ref="AD567:AD576" si="66">+AE567*12</f>
        <v>0</v>
      </c>
      <c r="AE567" s="32">
        <v>0</v>
      </c>
      <c r="AF567" s="32">
        <f t="shared" si="64"/>
        <v>21120</v>
      </c>
      <c r="AG567" s="32">
        <f t="shared" si="65"/>
        <v>1760</v>
      </c>
      <c r="AH567" s="32">
        <v>0</v>
      </c>
      <c r="AI567" s="32">
        <v>0</v>
      </c>
      <c r="AJ567" s="32">
        <v>0</v>
      </c>
      <c r="AK567" s="34">
        <f t="shared" si="58"/>
        <v>2245.16</v>
      </c>
    </row>
    <row r="568" spans="2:37" s="6" customFormat="1" x14ac:dyDescent="0.25">
      <c r="B568" s="30">
        <v>549</v>
      </c>
      <c r="C568" s="477"/>
      <c r="D568" s="44" t="s">
        <v>39</v>
      </c>
      <c r="E568" s="45">
        <v>78.25</v>
      </c>
      <c r="F568" s="47">
        <v>20</v>
      </c>
      <c r="G568" s="32">
        <f>'REPRO SEPTIEMBRE'!G464</f>
        <v>0</v>
      </c>
      <c r="H568" s="47">
        <v>20</v>
      </c>
      <c r="I568" s="32">
        <f>'REPRO SEPTIEMBRE'!H464</f>
        <v>0</v>
      </c>
      <c r="J568" s="47">
        <v>20</v>
      </c>
      <c r="K568" s="32">
        <f>'REPRO SEPTIEMBRE'!I464</f>
        <v>0</v>
      </c>
      <c r="L568" s="47">
        <v>20</v>
      </c>
      <c r="M568" s="38">
        <f>'REPRO SEPTIEMBRE'!J464</f>
        <v>0</v>
      </c>
      <c r="N568" s="47">
        <v>20</v>
      </c>
      <c r="O568" s="32">
        <f>'REPRO SEPTIEMBRE'!K464</f>
        <v>0</v>
      </c>
      <c r="P568" s="47">
        <v>20</v>
      </c>
      <c r="Q568" s="32">
        <f>'REPRO SEPTIEMBRE'!L464</f>
        <v>0</v>
      </c>
      <c r="R568" s="47">
        <v>20</v>
      </c>
      <c r="S568" s="32">
        <f>'REPRO SEPTIEMBRE'!M464</f>
        <v>0</v>
      </c>
      <c r="T568" s="47">
        <v>20</v>
      </c>
      <c r="U568" s="32">
        <f>'REPRO SEPTIEMBRE'!N464</f>
        <v>48515</v>
      </c>
      <c r="V568" s="33">
        <v>0</v>
      </c>
      <c r="W568" s="32">
        <v>0</v>
      </c>
      <c r="X568" s="33">
        <v>0</v>
      </c>
      <c r="Y568" s="32">
        <v>0</v>
      </c>
      <c r="Z568" s="33">
        <v>0</v>
      </c>
      <c r="AA568" s="32">
        <v>0</v>
      </c>
      <c r="AB568" s="39">
        <v>0</v>
      </c>
      <c r="AC568" s="32">
        <v>0</v>
      </c>
      <c r="AD568" s="32">
        <f t="shared" si="66"/>
        <v>0</v>
      </c>
      <c r="AE568" s="32">
        <v>0</v>
      </c>
      <c r="AF568" s="32">
        <f t="shared" si="64"/>
        <v>422400</v>
      </c>
      <c r="AG568" s="32">
        <f t="shared" si="65"/>
        <v>35200</v>
      </c>
      <c r="AH568" s="32">
        <v>0</v>
      </c>
      <c r="AI568" s="32">
        <v>0</v>
      </c>
      <c r="AJ568" s="32">
        <v>0</v>
      </c>
      <c r="AK568" s="34">
        <f t="shared" si="58"/>
        <v>83715</v>
      </c>
    </row>
    <row r="569" spans="2:37" s="6" customFormat="1" x14ac:dyDescent="0.25">
      <c r="B569" s="30">
        <v>550</v>
      </c>
      <c r="C569" s="477"/>
      <c r="D569" s="44" t="s">
        <v>78</v>
      </c>
      <c r="E569" s="45">
        <v>72.540000000000006</v>
      </c>
      <c r="F569" s="47">
        <v>2</v>
      </c>
      <c r="G569" s="32">
        <f>'REPRO SEPTIEMBRE'!G465</f>
        <v>0</v>
      </c>
      <c r="H569" s="47">
        <v>2</v>
      </c>
      <c r="I569" s="32">
        <f>'REPRO SEPTIEMBRE'!H465</f>
        <v>0</v>
      </c>
      <c r="J569" s="47">
        <v>2</v>
      </c>
      <c r="K569" s="32">
        <f>'REPRO SEPTIEMBRE'!I465</f>
        <v>0</v>
      </c>
      <c r="L569" s="47">
        <v>2</v>
      </c>
      <c r="M569" s="38">
        <f>'REPRO SEPTIEMBRE'!J465</f>
        <v>0</v>
      </c>
      <c r="N569" s="47">
        <v>2</v>
      </c>
      <c r="O569" s="32">
        <f>'REPRO SEPTIEMBRE'!K465</f>
        <v>0</v>
      </c>
      <c r="P569" s="47">
        <v>2</v>
      </c>
      <c r="Q569" s="32">
        <f>'REPRO SEPTIEMBRE'!L465</f>
        <v>0</v>
      </c>
      <c r="R569" s="47">
        <v>2</v>
      </c>
      <c r="S569" s="32">
        <f>'REPRO SEPTIEMBRE'!M465</f>
        <v>0</v>
      </c>
      <c r="T569" s="47">
        <v>2</v>
      </c>
      <c r="U569" s="32">
        <f>'REPRO SEPTIEMBRE'!N465</f>
        <v>4497.4800000000005</v>
      </c>
      <c r="V569" s="33">
        <v>0</v>
      </c>
      <c r="W569" s="32">
        <v>0</v>
      </c>
      <c r="X569" s="33">
        <v>0</v>
      </c>
      <c r="Y569" s="32">
        <v>0</v>
      </c>
      <c r="Z569" s="33">
        <v>0</v>
      </c>
      <c r="AA569" s="32">
        <v>0</v>
      </c>
      <c r="AB569" s="39">
        <v>0</v>
      </c>
      <c r="AC569" s="32">
        <v>0</v>
      </c>
      <c r="AD569" s="32">
        <f t="shared" si="66"/>
        <v>0</v>
      </c>
      <c r="AE569" s="32">
        <v>0</v>
      </c>
      <c r="AF569" s="32">
        <f t="shared" si="64"/>
        <v>42240</v>
      </c>
      <c r="AG569" s="32">
        <f t="shared" si="65"/>
        <v>3520</v>
      </c>
      <c r="AH569" s="32">
        <v>0</v>
      </c>
      <c r="AI569" s="32">
        <v>0</v>
      </c>
      <c r="AJ569" s="32">
        <v>0</v>
      </c>
      <c r="AK569" s="34">
        <f t="shared" si="58"/>
        <v>8017.4800000000005</v>
      </c>
    </row>
    <row r="570" spans="2:37" s="6" customFormat="1" x14ac:dyDescent="0.25">
      <c r="B570" s="36">
        <v>551</v>
      </c>
      <c r="C570" s="477"/>
      <c r="D570" s="44" t="s">
        <v>32</v>
      </c>
      <c r="E570" s="45">
        <v>71.400000000000006</v>
      </c>
      <c r="F570" s="47">
        <v>37</v>
      </c>
      <c r="G570" s="32">
        <f>'REPRO SEPTIEMBRE'!G466</f>
        <v>0</v>
      </c>
      <c r="H570" s="47">
        <v>37</v>
      </c>
      <c r="I570" s="32">
        <f>'REPRO SEPTIEMBRE'!H466</f>
        <v>0</v>
      </c>
      <c r="J570" s="47">
        <v>37</v>
      </c>
      <c r="K570" s="32">
        <f>'REPRO SEPTIEMBRE'!I466</f>
        <v>0</v>
      </c>
      <c r="L570" s="47">
        <v>37</v>
      </c>
      <c r="M570" s="38">
        <f>'REPRO SEPTIEMBRE'!J466</f>
        <v>0</v>
      </c>
      <c r="N570" s="47">
        <v>37</v>
      </c>
      <c r="O570" s="32">
        <f>'REPRO SEPTIEMBRE'!K466</f>
        <v>0</v>
      </c>
      <c r="P570" s="47">
        <v>37</v>
      </c>
      <c r="Q570" s="32">
        <f>'REPRO SEPTIEMBRE'!L466</f>
        <v>0</v>
      </c>
      <c r="R570" s="47">
        <v>37</v>
      </c>
      <c r="S570" s="32">
        <f>'REPRO SEPTIEMBRE'!M466</f>
        <v>0</v>
      </c>
      <c r="T570" s="47">
        <v>37</v>
      </c>
      <c r="U570" s="32">
        <f>'REPRO SEPTIEMBRE'!N466</f>
        <v>81895.8</v>
      </c>
      <c r="V570" s="33">
        <v>0</v>
      </c>
      <c r="W570" s="32">
        <v>0</v>
      </c>
      <c r="X570" s="33">
        <v>0</v>
      </c>
      <c r="Y570" s="32">
        <v>0</v>
      </c>
      <c r="Z570" s="33">
        <v>0</v>
      </c>
      <c r="AA570" s="32">
        <v>0</v>
      </c>
      <c r="AB570" s="39">
        <v>0</v>
      </c>
      <c r="AC570" s="32">
        <v>0</v>
      </c>
      <c r="AD570" s="32">
        <f t="shared" si="66"/>
        <v>0</v>
      </c>
      <c r="AE570" s="32">
        <v>0</v>
      </c>
      <c r="AF570" s="32">
        <f t="shared" si="64"/>
        <v>781440</v>
      </c>
      <c r="AG570" s="32">
        <f t="shared" si="65"/>
        <v>65120</v>
      </c>
      <c r="AH570" s="32">
        <v>0</v>
      </c>
      <c r="AI570" s="32">
        <v>0</v>
      </c>
      <c r="AJ570" s="32">
        <v>0</v>
      </c>
      <c r="AK570" s="34">
        <f t="shared" si="58"/>
        <v>147015.79999999999</v>
      </c>
    </row>
    <row r="571" spans="2:37" s="6" customFormat="1" x14ac:dyDescent="0.25">
      <c r="B571" s="36">
        <v>552</v>
      </c>
      <c r="C571" s="477"/>
      <c r="D571" s="44" t="s">
        <v>32</v>
      </c>
      <c r="E571" s="45">
        <v>71.400000000000006</v>
      </c>
      <c r="F571" s="47">
        <v>1</v>
      </c>
      <c r="G571" s="32">
        <f>'REPRO SEPTIEMBRE'!G467</f>
        <v>0</v>
      </c>
      <c r="H571" s="47">
        <v>1</v>
      </c>
      <c r="I571" s="32">
        <f>'REPRO SEPTIEMBRE'!H467</f>
        <v>0</v>
      </c>
      <c r="J571" s="47">
        <v>1</v>
      </c>
      <c r="K571" s="32">
        <f>'REPRO SEPTIEMBRE'!I467</f>
        <v>0</v>
      </c>
      <c r="L571" s="47">
        <v>1</v>
      </c>
      <c r="M571" s="38">
        <f>'REPRO SEPTIEMBRE'!J467</f>
        <v>0</v>
      </c>
      <c r="N571" s="47">
        <v>1</v>
      </c>
      <c r="O571" s="32">
        <f>'REPRO SEPTIEMBRE'!K467</f>
        <v>0</v>
      </c>
      <c r="P571" s="47">
        <v>1</v>
      </c>
      <c r="Q571" s="32">
        <f>'REPRO SEPTIEMBRE'!L467</f>
        <v>0</v>
      </c>
      <c r="R571" s="47">
        <v>1</v>
      </c>
      <c r="S571" s="32">
        <f>'REPRO SEPTIEMBRE'!M467</f>
        <v>0</v>
      </c>
      <c r="T571" s="47">
        <v>1</v>
      </c>
      <c r="U571" s="32">
        <f>'REPRO SEPTIEMBRE'!N467</f>
        <v>0</v>
      </c>
      <c r="V571" s="33">
        <v>0</v>
      </c>
      <c r="W571" s="32">
        <v>0</v>
      </c>
      <c r="X571" s="33">
        <v>0</v>
      </c>
      <c r="Y571" s="32">
        <v>0</v>
      </c>
      <c r="Z571" s="33">
        <v>0</v>
      </c>
      <c r="AA571" s="32">
        <v>0</v>
      </c>
      <c r="AB571" s="39">
        <v>0</v>
      </c>
      <c r="AC571" s="32">
        <v>0</v>
      </c>
      <c r="AD571" s="32">
        <f t="shared" si="66"/>
        <v>0</v>
      </c>
      <c r="AE571" s="32">
        <v>0</v>
      </c>
      <c r="AF571" s="32">
        <f t="shared" si="64"/>
        <v>21120</v>
      </c>
      <c r="AG571" s="32">
        <f t="shared" si="65"/>
        <v>1760</v>
      </c>
      <c r="AH571" s="32">
        <v>0</v>
      </c>
      <c r="AI571" s="32">
        <v>0</v>
      </c>
      <c r="AJ571" s="32">
        <v>0</v>
      </c>
      <c r="AK571" s="34">
        <f t="shared" si="58"/>
        <v>1760</v>
      </c>
    </row>
    <row r="572" spans="2:37" s="6" customFormat="1" x14ac:dyDescent="0.25">
      <c r="B572" s="30">
        <v>553</v>
      </c>
      <c r="C572" s="477"/>
      <c r="D572" s="44" t="s">
        <v>54</v>
      </c>
      <c r="E572" s="45">
        <v>71.400000000000006</v>
      </c>
      <c r="F572" s="47">
        <v>25</v>
      </c>
      <c r="G572" s="32">
        <f>'REPRO SEPTIEMBRE'!G468</f>
        <v>0</v>
      </c>
      <c r="H572" s="47">
        <v>25</v>
      </c>
      <c r="I572" s="32">
        <f>'REPRO SEPTIEMBRE'!H468</f>
        <v>0</v>
      </c>
      <c r="J572" s="47">
        <v>25</v>
      </c>
      <c r="K572" s="32">
        <f>'REPRO SEPTIEMBRE'!I468</f>
        <v>0</v>
      </c>
      <c r="L572" s="47">
        <v>25</v>
      </c>
      <c r="M572" s="38">
        <f>'REPRO SEPTIEMBRE'!J468</f>
        <v>0</v>
      </c>
      <c r="N572" s="47">
        <v>25</v>
      </c>
      <c r="O572" s="32">
        <f>'REPRO SEPTIEMBRE'!K468</f>
        <v>0</v>
      </c>
      <c r="P572" s="47">
        <v>25</v>
      </c>
      <c r="Q572" s="32">
        <f>'REPRO SEPTIEMBRE'!L468</f>
        <v>0</v>
      </c>
      <c r="R572" s="47">
        <v>25</v>
      </c>
      <c r="S572" s="32">
        <f>'REPRO SEPTIEMBRE'!M468</f>
        <v>0</v>
      </c>
      <c r="T572" s="47">
        <v>25</v>
      </c>
      <c r="U572" s="32">
        <f>'REPRO SEPTIEMBRE'!N468</f>
        <v>55335.000000000007</v>
      </c>
      <c r="V572" s="33">
        <v>0</v>
      </c>
      <c r="W572" s="32">
        <v>0</v>
      </c>
      <c r="X572" s="33">
        <v>0</v>
      </c>
      <c r="Y572" s="32">
        <v>0</v>
      </c>
      <c r="Z572" s="33">
        <v>0</v>
      </c>
      <c r="AA572" s="32">
        <v>0</v>
      </c>
      <c r="AB572" s="39">
        <v>0</v>
      </c>
      <c r="AC572" s="32">
        <v>0</v>
      </c>
      <c r="AD572" s="32">
        <f t="shared" si="66"/>
        <v>0</v>
      </c>
      <c r="AE572" s="32">
        <v>0</v>
      </c>
      <c r="AF572" s="32">
        <f t="shared" si="64"/>
        <v>528000</v>
      </c>
      <c r="AG572" s="32">
        <f t="shared" si="65"/>
        <v>44000</v>
      </c>
      <c r="AH572" s="32">
        <v>0</v>
      </c>
      <c r="AI572" s="32">
        <v>0</v>
      </c>
      <c r="AJ572" s="32">
        <v>0</v>
      </c>
      <c r="AK572" s="34">
        <f t="shared" si="58"/>
        <v>99335</v>
      </c>
    </row>
    <row r="573" spans="2:37" s="6" customFormat="1" ht="15" customHeight="1" x14ac:dyDescent="0.25">
      <c r="B573" s="30">
        <v>554</v>
      </c>
      <c r="C573" s="477"/>
      <c r="D573" s="44" t="s">
        <v>54</v>
      </c>
      <c r="E573" s="45">
        <v>71.400000000000006</v>
      </c>
      <c r="F573" s="47">
        <v>1</v>
      </c>
      <c r="G573" s="424">
        <f>'REPRO SEPTIEMBRE'!G469</f>
        <v>0</v>
      </c>
      <c r="H573" s="47">
        <v>1</v>
      </c>
      <c r="I573" s="32">
        <f>'REPRO SEPTIEMBRE'!H469</f>
        <v>0</v>
      </c>
      <c r="J573" s="47">
        <v>1</v>
      </c>
      <c r="K573" s="32">
        <f>'REPRO SEPTIEMBRE'!I469</f>
        <v>0</v>
      </c>
      <c r="L573" s="47">
        <v>1</v>
      </c>
      <c r="M573" s="38">
        <f>'REPRO SEPTIEMBRE'!J469</f>
        <v>0</v>
      </c>
      <c r="N573" s="47">
        <v>1</v>
      </c>
      <c r="O573" s="32">
        <f>'REPRO SEPTIEMBRE'!K469</f>
        <v>0</v>
      </c>
      <c r="P573" s="47">
        <v>1</v>
      </c>
      <c r="Q573" s="32">
        <f>'REPRO SEPTIEMBRE'!L469</f>
        <v>0</v>
      </c>
      <c r="R573" s="47">
        <v>1</v>
      </c>
      <c r="S573" s="32">
        <f>'REPRO SEPTIEMBRE'!M469</f>
        <v>0</v>
      </c>
      <c r="T573" s="47">
        <v>1</v>
      </c>
      <c r="U573" s="32">
        <f>'REPRO SEPTIEMBRE'!N469</f>
        <v>0</v>
      </c>
      <c r="V573" s="33">
        <v>0</v>
      </c>
      <c r="W573" s="32">
        <v>0</v>
      </c>
      <c r="X573" s="33">
        <v>0</v>
      </c>
      <c r="Y573" s="32">
        <v>0</v>
      </c>
      <c r="Z573" s="33">
        <v>0</v>
      </c>
      <c r="AA573" s="32">
        <v>0</v>
      </c>
      <c r="AB573" s="39">
        <v>0</v>
      </c>
      <c r="AC573" s="32">
        <v>0</v>
      </c>
      <c r="AD573" s="32">
        <f t="shared" si="66"/>
        <v>0</v>
      </c>
      <c r="AE573" s="32">
        <v>0</v>
      </c>
      <c r="AF573" s="32">
        <f t="shared" si="64"/>
        <v>21120</v>
      </c>
      <c r="AG573" s="32">
        <f t="shared" si="65"/>
        <v>1760</v>
      </c>
      <c r="AH573" s="32">
        <v>0</v>
      </c>
      <c r="AI573" s="32">
        <v>0</v>
      </c>
      <c r="AJ573" s="32">
        <v>0</v>
      </c>
      <c r="AK573" s="34">
        <f t="shared" si="58"/>
        <v>1760</v>
      </c>
    </row>
    <row r="574" spans="2:37" s="6" customFormat="1" x14ac:dyDescent="0.25">
      <c r="B574" s="36">
        <v>555</v>
      </c>
      <c r="C574" s="477"/>
      <c r="D574" s="44" t="s">
        <v>55</v>
      </c>
      <c r="E574" s="45">
        <v>72.540000000000006</v>
      </c>
      <c r="F574" s="47">
        <v>1</v>
      </c>
      <c r="G574" s="416">
        <f>'REPRO SEPTIEMBRE'!G470</f>
        <v>0</v>
      </c>
      <c r="H574" s="47">
        <v>1</v>
      </c>
      <c r="I574" s="32">
        <f>'REPRO SEPTIEMBRE'!H470</f>
        <v>0</v>
      </c>
      <c r="J574" s="47">
        <v>1</v>
      </c>
      <c r="K574" s="32">
        <f>'REPRO SEPTIEMBRE'!I470</f>
        <v>0</v>
      </c>
      <c r="L574" s="47">
        <v>1</v>
      </c>
      <c r="M574" s="38">
        <f>'REPRO SEPTIEMBRE'!J470</f>
        <v>0</v>
      </c>
      <c r="N574" s="47">
        <v>1</v>
      </c>
      <c r="O574" s="32">
        <f>'REPRO SEPTIEMBRE'!K470</f>
        <v>0</v>
      </c>
      <c r="P574" s="47">
        <v>1</v>
      </c>
      <c r="Q574" s="32">
        <f>'REPRO SEPTIEMBRE'!L470</f>
        <v>0</v>
      </c>
      <c r="R574" s="47">
        <v>1</v>
      </c>
      <c r="S574" s="32">
        <f>'REPRO SEPTIEMBRE'!M470</f>
        <v>0</v>
      </c>
      <c r="T574" s="47">
        <v>1</v>
      </c>
      <c r="U574" s="32">
        <f>'REPRO SEPTIEMBRE'!N470</f>
        <v>2248.7400000000002</v>
      </c>
      <c r="V574" s="33">
        <v>0</v>
      </c>
      <c r="W574" s="32">
        <v>0</v>
      </c>
      <c r="X574" s="33">
        <v>0</v>
      </c>
      <c r="Y574" s="32">
        <v>0</v>
      </c>
      <c r="Z574" s="33">
        <v>0</v>
      </c>
      <c r="AA574" s="32">
        <v>0</v>
      </c>
      <c r="AB574" s="39">
        <v>0</v>
      </c>
      <c r="AC574" s="32">
        <v>0</v>
      </c>
      <c r="AD574" s="32">
        <f t="shared" si="66"/>
        <v>0</v>
      </c>
      <c r="AE574" s="32">
        <v>0</v>
      </c>
      <c r="AF574" s="32">
        <f t="shared" si="64"/>
        <v>21120</v>
      </c>
      <c r="AG574" s="32">
        <f t="shared" si="65"/>
        <v>1760</v>
      </c>
      <c r="AH574" s="32">
        <v>0</v>
      </c>
      <c r="AI574" s="32">
        <v>0</v>
      </c>
      <c r="AJ574" s="32">
        <v>0</v>
      </c>
      <c r="AK574" s="34">
        <f t="shared" si="58"/>
        <v>4008.7400000000002</v>
      </c>
    </row>
    <row r="575" spans="2:37" s="6" customFormat="1" x14ac:dyDescent="0.25">
      <c r="B575" s="36">
        <v>556</v>
      </c>
      <c r="C575" s="477"/>
      <c r="D575" s="44" t="s">
        <v>42</v>
      </c>
      <c r="E575" s="45">
        <v>75.64</v>
      </c>
      <c r="F575" s="47">
        <v>1</v>
      </c>
      <c r="G575" s="416">
        <f>'REPRO SEPTIEMBRE'!G471</f>
        <v>0</v>
      </c>
      <c r="H575" s="47">
        <v>1</v>
      </c>
      <c r="I575" s="32">
        <f>'REPRO SEPTIEMBRE'!H471</f>
        <v>0</v>
      </c>
      <c r="J575" s="47">
        <v>1</v>
      </c>
      <c r="K575" s="32">
        <f>'REPRO SEPTIEMBRE'!I471</f>
        <v>0</v>
      </c>
      <c r="L575" s="47">
        <v>1</v>
      </c>
      <c r="M575" s="38">
        <f>'REPRO SEPTIEMBRE'!J471</f>
        <v>0</v>
      </c>
      <c r="N575" s="47">
        <v>1</v>
      </c>
      <c r="O575" s="32">
        <f>'REPRO SEPTIEMBRE'!K471</f>
        <v>0</v>
      </c>
      <c r="P575" s="47">
        <v>1</v>
      </c>
      <c r="Q575" s="32">
        <f>'REPRO SEPTIEMBRE'!L471</f>
        <v>0</v>
      </c>
      <c r="R575" s="47">
        <v>1</v>
      </c>
      <c r="S575" s="32">
        <f>'REPRO SEPTIEMBRE'!M471</f>
        <v>0</v>
      </c>
      <c r="T575" s="47">
        <v>1</v>
      </c>
      <c r="U575" s="32">
        <f>'REPRO SEPTIEMBRE'!N471</f>
        <v>2344.84</v>
      </c>
      <c r="V575" s="33">
        <v>0</v>
      </c>
      <c r="W575" s="32">
        <v>0</v>
      </c>
      <c r="X575" s="33">
        <v>0</v>
      </c>
      <c r="Y575" s="32">
        <v>0</v>
      </c>
      <c r="Z575" s="33">
        <v>0</v>
      </c>
      <c r="AA575" s="32">
        <v>0</v>
      </c>
      <c r="AB575" s="39">
        <v>0</v>
      </c>
      <c r="AC575" s="32">
        <v>0</v>
      </c>
      <c r="AD575" s="32">
        <f t="shared" si="66"/>
        <v>0</v>
      </c>
      <c r="AE575" s="32">
        <v>0</v>
      </c>
      <c r="AF575" s="32">
        <f t="shared" si="64"/>
        <v>21120</v>
      </c>
      <c r="AG575" s="32">
        <f t="shared" si="65"/>
        <v>1760</v>
      </c>
      <c r="AH575" s="32">
        <v>0</v>
      </c>
      <c r="AI575" s="32">
        <v>0</v>
      </c>
      <c r="AJ575" s="32">
        <v>0</v>
      </c>
      <c r="AK575" s="34">
        <f t="shared" si="58"/>
        <v>4104.84</v>
      </c>
    </row>
    <row r="576" spans="2:37" s="6" customFormat="1" x14ac:dyDescent="0.25">
      <c r="B576" s="30">
        <v>557</v>
      </c>
      <c r="C576" s="477"/>
      <c r="D576" s="44" t="s">
        <v>47</v>
      </c>
      <c r="E576" s="45">
        <v>74.63</v>
      </c>
      <c r="F576" s="47">
        <v>1</v>
      </c>
      <c r="G576" s="416">
        <f>'REPRO SEPTIEMBRE'!G472</f>
        <v>0</v>
      </c>
      <c r="H576" s="47">
        <v>1</v>
      </c>
      <c r="I576" s="32">
        <f>'REPRO SEPTIEMBRE'!H472</f>
        <v>0</v>
      </c>
      <c r="J576" s="47">
        <v>1</v>
      </c>
      <c r="K576" s="32">
        <f>'REPRO SEPTIEMBRE'!I472</f>
        <v>0</v>
      </c>
      <c r="L576" s="47">
        <v>1</v>
      </c>
      <c r="M576" s="38">
        <f>'REPRO SEPTIEMBRE'!J472</f>
        <v>0</v>
      </c>
      <c r="N576" s="47">
        <v>1</v>
      </c>
      <c r="O576" s="32">
        <f>'REPRO SEPTIEMBRE'!K472</f>
        <v>0</v>
      </c>
      <c r="P576" s="47">
        <v>1</v>
      </c>
      <c r="Q576" s="32">
        <f>'REPRO SEPTIEMBRE'!L472</f>
        <v>0</v>
      </c>
      <c r="R576" s="47">
        <v>1</v>
      </c>
      <c r="S576" s="32">
        <f>'REPRO SEPTIEMBRE'!M472</f>
        <v>2313.5299999999997</v>
      </c>
      <c r="T576" s="47">
        <v>1</v>
      </c>
      <c r="U576" s="32">
        <f>'REPRO SEPTIEMBRE'!N472</f>
        <v>2313.5299999999997</v>
      </c>
      <c r="V576" s="33">
        <v>0</v>
      </c>
      <c r="W576" s="32">
        <v>0</v>
      </c>
      <c r="X576" s="33">
        <v>0</v>
      </c>
      <c r="Y576" s="32">
        <v>0</v>
      </c>
      <c r="Z576" s="33">
        <v>0</v>
      </c>
      <c r="AA576" s="32">
        <v>0</v>
      </c>
      <c r="AB576" s="39">
        <v>0</v>
      </c>
      <c r="AC576" s="32">
        <v>0</v>
      </c>
      <c r="AD576" s="32">
        <f t="shared" si="66"/>
        <v>0</v>
      </c>
      <c r="AE576" s="32">
        <v>0</v>
      </c>
      <c r="AF576" s="32">
        <f t="shared" si="64"/>
        <v>21120</v>
      </c>
      <c r="AG576" s="32">
        <f t="shared" si="65"/>
        <v>1760</v>
      </c>
      <c r="AH576" s="32">
        <v>0</v>
      </c>
      <c r="AI576" s="32">
        <v>0</v>
      </c>
      <c r="AJ576" s="32">
        <v>0</v>
      </c>
      <c r="AK576" s="34">
        <f t="shared" si="58"/>
        <v>6387.0599999999995</v>
      </c>
    </row>
    <row r="577" spans="2:37" s="6" customFormat="1" x14ac:dyDescent="0.25">
      <c r="B577" s="30">
        <v>558</v>
      </c>
      <c r="C577" s="477"/>
      <c r="D577" s="44" t="s">
        <v>44</v>
      </c>
      <c r="E577" s="45">
        <v>72.540000000000006</v>
      </c>
      <c r="F577" s="47">
        <v>0</v>
      </c>
      <c r="G577" s="416">
        <v>0</v>
      </c>
      <c r="H577" s="47">
        <v>0</v>
      </c>
      <c r="I577" s="32">
        <v>0</v>
      </c>
      <c r="J577" s="47">
        <v>0</v>
      </c>
      <c r="K577" s="32">
        <v>0</v>
      </c>
      <c r="L577" s="47">
        <v>0</v>
      </c>
      <c r="M577" s="38">
        <v>0</v>
      </c>
      <c r="N577" s="47">
        <v>0</v>
      </c>
      <c r="O577" s="32">
        <v>0</v>
      </c>
      <c r="P577" s="47">
        <v>0</v>
      </c>
      <c r="Q577" s="32">
        <v>0</v>
      </c>
      <c r="R577" s="47">
        <v>0</v>
      </c>
      <c r="S577" s="32">
        <v>0</v>
      </c>
      <c r="T577" s="47">
        <v>0</v>
      </c>
      <c r="U577" s="32">
        <v>0</v>
      </c>
      <c r="V577" s="33">
        <v>20</v>
      </c>
      <c r="W577" s="32">
        <v>43524.000000000007</v>
      </c>
      <c r="X577" s="33">
        <v>0</v>
      </c>
      <c r="Y577" s="32">
        <v>0</v>
      </c>
      <c r="Z577" s="33">
        <v>0</v>
      </c>
      <c r="AA577" s="32">
        <v>0</v>
      </c>
      <c r="AB577" s="39">
        <v>0</v>
      </c>
      <c r="AC577" s="32">
        <v>0</v>
      </c>
      <c r="AD577" s="32">
        <f t="shared" ref="AD577:AD594" si="67">+AE577*12</f>
        <v>0</v>
      </c>
      <c r="AE577" s="32">
        <v>0</v>
      </c>
      <c r="AF577" s="32">
        <f t="shared" ref="AF577:AF594" si="68">+AG577*12</f>
        <v>422400</v>
      </c>
      <c r="AG577" s="32">
        <f>1760*V577</f>
        <v>35200</v>
      </c>
      <c r="AH577" s="32">
        <v>0</v>
      </c>
      <c r="AI577" s="32">
        <v>0</v>
      </c>
      <c r="AJ577" s="32">
        <v>0</v>
      </c>
      <c r="AK577" s="34">
        <f t="shared" ref="AK577:AK594" si="69">+G577+I577+K577+M577+O577+Q577+S577+U577+W577+Y577+AA577+AC577+AE577+AG577</f>
        <v>78724</v>
      </c>
    </row>
    <row r="578" spans="2:37" s="6" customFormat="1" x14ac:dyDescent="0.25">
      <c r="B578" s="36">
        <v>559</v>
      </c>
      <c r="C578" s="477"/>
      <c r="D578" s="44" t="s">
        <v>46</v>
      </c>
      <c r="E578" s="45">
        <v>73.59</v>
      </c>
      <c r="F578" s="47">
        <v>0</v>
      </c>
      <c r="G578" s="416">
        <v>0</v>
      </c>
      <c r="H578" s="47">
        <v>0</v>
      </c>
      <c r="I578" s="32">
        <v>0</v>
      </c>
      <c r="J578" s="47">
        <v>0</v>
      </c>
      <c r="K578" s="32">
        <v>0</v>
      </c>
      <c r="L578" s="47">
        <v>0</v>
      </c>
      <c r="M578" s="38">
        <v>0</v>
      </c>
      <c r="N578" s="47">
        <v>0</v>
      </c>
      <c r="O578" s="32">
        <v>0</v>
      </c>
      <c r="P578" s="47">
        <v>0</v>
      </c>
      <c r="Q578" s="32">
        <v>0</v>
      </c>
      <c r="R578" s="47">
        <v>0</v>
      </c>
      <c r="S578" s="32">
        <v>0</v>
      </c>
      <c r="T578" s="47">
        <v>0</v>
      </c>
      <c r="U578" s="32">
        <v>0</v>
      </c>
      <c r="V578" s="33">
        <v>17</v>
      </c>
      <c r="W578" s="32">
        <v>37530.9</v>
      </c>
      <c r="X578" s="33">
        <v>0</v>
      </c>
      <c r="Y578" s="32">
        <v>0</v>
      </c>
      <c r="Z578" s="33">
        <v>0</v>
      </c>
      <c r="AA578" s="32">
        <v>0</v>
      </c>
      <c r="AB578" s="39">
        <v>0</v>
      </c>
      <c r="AC578" s="32">
        <v>0</v>
      </c>
      <c r="AD578" s="32">
        <f t="shared" si="67"/>
        <v>0</v>
      </c>
      <c r="AE578" s="32">
        <v>0</v>
      </c>
      <c r="AF578" s="32">
        <f t="shared" si="68"/>
        <v>359040</v>
      </c>
      <c r="AG578" s="32">
        <f t="shared" ref="AG578:AG594" si="70">1760*V578</f>
        <v>29920</v>
      </c>
      <c r="AH578" s="32">
        <v>0</v>
      </c>
      <c r="AI578" s="32">
        <v>0</v>
      </c>
      <c r="AJ578" s="32">
        <v>0</v>
      </c>
      <c r="AK578" s="34">
        <f t="shared" si="69"/>
        <v>67450.899999999994</v>
      </c>
    </row>
    <row r="579" spans="2:37" s="6" customFormat="1" x14ac:dyDescent="0.25">
      <c r="B579" s="36">
        <v>560</v>
      </c>
      <c r="C579" s="477"/>
      <c r="D579" s="44" t="s">
        <v>47</v>
      </c>
      <c r="E579" s="45">
        <v>74.63</v>
      </c>
      <c r="F579" s="47">
        <v>0</v>
      </c>
      <c r="G579" s="416">
        <v>0</v>
      </c>
      <c r="H579" s="47">
        <v>0</v>
      </c>
      <c r="I579" s="32">
        <v>0</v>
      </c>
      <c r="J579" s="47">
        <v>0</v>
      </c>
      <c r="K579" s="32">
        <v>0</v>
      </c>
      <c r="L579" s="47">
        <v>0</v>
      </c>
      <c r="M579" s="38">
        <v>0</v>
      </c>
      <c r="N579" s="47">
        <v>0</v>
      </c>
      <c r="O579" s="32">
        <v>0</v>
      </c>
      <c r="P579" s="47">
        <v>0</v>
      </c>
      <c r="Q579" s="32">
        <v>0</v>
      </c>
      <c r="R579" s="47">
        <v>0</v>
      </c>
      <c r="S579" s="32">
        <v>0</v>
      </c>
      <c r="T579" s="47">
        <v>0</v>
      </c>
      <c r="U579" s="32">
        <v>0</v>
      </c>
      <c r="V579" s="33">
        <v>12</v>
      </c>
      <c r="W579" s="32">
        <v>26866.799999999999</v>
      </c>
      <c r="X579" s="33">
        <v>0</v>
      </c>
      <c r="Y579" s="32">
        <v>0</v>
      </c>
      <c r="Z579" s="33">
        <v>0</v>
      </c>
      <c r="AA579" s="32">
        <v>0</v>
      </c>
      <c r="AB579" s="39">
        <v>0</v>
      </c>
      <c r="AC579" s="32">
        <v>0</v>
      </c>
      <c r="AD579" s="32">
        <f t="shared" si="67"/>
        <v>0</v>
      </c>
      <c r="AE579" s="32">
        <v>0</v>
      </c>
      <c r="AF579" s="32">
        <f t="shared" si="68"/>
        <v>253440</v>
      </c>
      <c r="AG579" s="32">
        <f t="shared" si="70"/>
        <v>21120</v>
      </c>
      <c r="AH579" s="32">
        <v>0</v>
      </c>
      <c r="AI579" s="32">
        <v>0</v>
      </c>
      <c r="AJ579" s="32">
        <v>0</v>
      </c>
      <c r="AK579" s="34">
        <f t="shared" si="69"/>
        <v>47986.8</v>
      </c>
    </row>
    <row r="580" spans="2:37" s="6" customFormat="1" x14ac:dyDescent="0.25">
      <c r="B580" s="36">
        <v>561</v>
      </c>
      <c r="C580" s="477"/>
      <c r="D580" s="44" t="s">
        <v>72</v>
      </c>
      <c r="E580" s="45">
        <v>71.400000000000006</v>
      </c>
      <c r="F580" s="47">
        <v>0</v>
      </c>
      <c r="G580" s="416">
        <v>0</v>
      </c>
      <c r="H580" s="47">
        <v>0</v>
      </c>
      <c r="I580" s="32">
        <v>0</v>
      </c>
      <c r="J580" s="47">
        <v>0</v>
      </c>
      <c r="K580" s="32">
        <v>0</v>
      </c>
      <c r="L580" s="47">
        <v>0</v>
      </c>
      <c r="M580" s="38">
        <v>0</v>
      </c>
      <c r="N580" s="47">
        <v>0</v>
      </c>
      <c r="O580" s="32">
        <v>0</v>
      </c>
      <c r="P580" s="47">
        <v>0</v>
      </c>
      <c r="Q580" s="32">
        <v>0</v>
      </c>
      <c r="R580" s="47">
        <v>0</v>
      </c>
      <c r="S580" s="32">
        <v>0</v>
      </c>
      <c r="T580" s="47">
        <v>0</v>
      </c>
      <c r="U580" s="32">
        <v>0</v>
      </c>
      <c r="V580" s="33">
        <v>5</v>
      </c>
      <c r="W580" s="32">
        <v>10710</v>
      </c>
      <c r="X580" s="33">
        <v>0</v>
      </c>
      <c r="Y580" s="32">
        <v>0</v>
      </c>
      <c r="Z580" s="33">
        <v>0</v>
      </c>
      <c r="AA580" s="32">
        <v>0</v>
      </c>
      <c r="AB580" s="39">
        <v>0</v>
      </c>
      <c r="AC580" s="32">
        <v>0</v>
      </c>
      <c r="AD580" s="32">
        <f t="shared" si="67"/>
        <v>0</v>
      </c>
      <c r="AE580" s="32">
        <v>0</v>
      </c>
      <c r="AF580" s="32">
        <f t="shared" si="68"/>
        <v>105600</v>
      </c>
      <c r="AG580" s="32">
        <f t="shared" si="70"/>
        <v>8800</v>
      </c>
      <c r="AH580" s="32">
        <v>0</v>
      </c>
      <c r="AI580" s="32">
        <v>0</v>
      </c>
      <c r="AJ580" s="32">
        <v>0</v>
      </c>
      <c r="AK580" s="34">
        <f t="shared" si="69"/>
        <v>19510</v>
      </c>
    </row>
    <row r="581" spans="2:37" s="6" customFormat="1" x14ac:dyDescent="0.25">
      <c r="B581" s="30">
        <v>562</v>
      </c>
      <c r="C581" s="477"/>
      <c r="D581" s="44" t="s">
        <v>73</v>
      </c>
      <c r="E581" s="45">
        <v>71.400000000000006</v>
      </c>
      <c r="F581" s="47">
        <v>0</v>
      </c>
      <c r="G581" s="416">
        <v>0</v>
      </c>
      <c r="H581" s="47">
        <v>0</v>
      </c>
      <c r="I581" s="32">
        <v>0</v>
      </c>
      <c r="J581" s="47">
        <v>0</v>
      </c>
      <c r="K581" s="32">
        <v>0</v>
      </c>
      <c r="L581" s="47">
        <v>0</v>
      </c>
      <c r="M581" s="38">
        <v>0</v>
      </c>
      <c r="N581" s="47">
        <v>0</v>
      </c>
      <c r="O581" s="32">
        <v>0</v>
      </c>
      <c r="P581" s="47">
        <v>0</v>
      </c>
      <c r="Q581" s="32">
        <v>0</v>
      </c>
      <c r="R581" s="47">
        <v>0</v>
      </c>
      <c r="S581" s="32">
        <v>0</v>
      </c>
      <c r="T581" s="47">
        <v>0</v>
      </c>
      <c r="U581" s="32">
        <v>0</v>
      </c>
      <c r="V581" s="33">
        <v>1</v>
      </c>
      <c r="W581" s="32">
        <v>2142</v>
      </c>
      <c r="X581" s="33">
        <v>0</v>
      </c>
      <c r="Y581" s="32">
        <v>0</v>
      </c>
      <c r="Z581" s="33">
        <v>0</v>
      </c>
      <c r="AA581" s="32">
        <v>0</v>
      </c>
      <c r="AB581" s="39">
        <v>0</v>
      </c>
      <c r="AC581" s="32">
        <v>0</v>
      </c>
      <c r="AD581" s="32">
        <f t="shared" si="67"/>
        <v>0</v>
      </c>
      <c r="AE581" s="32">
        <v>0</v>
      </c>
      <c r="AF581" s="32">
        <f t="shared" si="68"/>
        <v>21120</v>
      </c>
      <c r="AG581" s="32">
        <f t="shared" si="70"/>
        <v>1760</v>
      </c>
      <c r="AH581" s="32">
        <v>0</v>
      </c>
      <c r="AI581" s="32">
        <v>0</v>
      </c>
      <c r="AJ581" s="32">
        <v>0</v>
      </c>
      <c r="AK581" s="34">
        <f t="shared" si="69"/>
        <v>3902</v>
      </c>
    </row>
    <row r="582" spans="2:37" s="6" customFormat="1" x14ac:dyDescent="0.25">
      <c r="B582" s="30">
        <v>563</v>
      </c>
      <c r="C582" s="477"/>
      <c r="D582" s="44" t="s">
        <v>35</v>
      </c>
      <c r="E582" s="45">
        <v>71.400000000000006</v>
      </c>
      <c r="F582" s="47">
        <v>0</v>
      </c>
      <c r="G582" s="416">
        <v>0</v>
      </c>
      <c r="H582" s="47">
        <v>0</v>
      </c>
      <c r="I582" s="32">
        <v>0</v>
      </c>
      <c r="J582" s="47">
        <v>0</v>
      </c>
      <c r="K582" s="32">
        <v>0</v>
      </c>
      <c r="L582" s="47">
        <v>0</v>
      </c>
      <c r="M582" s="38">
        <v>0</v>
      </c>
      <c r="N582" s="47">
        <v>0</v>
      </c>
      <c r="O582" s="32">
        <v>0</v>
      </c>
      <c r="P582" s="47">
        <v>0</v>
      </c>
      <c r="Q582" s="32">
        <v>0</v>
      </c>
      <c r="R582" s="47">
        <v>0</v>
      </c>
      <c r="S582" s="32">
        <v>0</v>
      </c>
      <c r="T582" s="47">
        <v>0</v>
      </c>
      <c r="U582" s="32">
        <v>0</v>
      </c>
      <c r="V582" s="33">
        <v>4</v>
      </c>
      <c r="W582" s="32">
        <v>8568</v>
      </c>
      <c r="X582" s="33">
        <v>0</v>
      </c>
      <c r="Y582" s="32">
        <v>0</v>
      </c>
      <c r="Z582" s="33">
        <v>0</v>
      </c>
      <c r="AA582" s="32">
        <v>0</v>
      </c>
      <c r="AB582" s="39">
        <v>0</v>
      </c>
      <c r="AC582" s="32">
        <v>0</v>
      </c>
      <c r="AD582" s="32">
        <f t="shared" si="67"/>
        <v>0</v>
      </c>
      <c r="AE582" s="32">
        <v>0</v>
      </c>
      <c r="AF582" s="32">
        <f t="shared" si="68"/>
        <v>84480</v>
      </c>
      <c r="AG582" s="32">
        <f t="shared" si="70"/>
        <v>7040</v>
      </c>
      <c r="AH582" s="32">
        <v>0</v>
      </c>
      <c r="AI582" s="32">
        <v>0</v>
      </c>
      <c r="AJ582" s="32">
        <v>0</v>
      </c>
      <c r="AK582" s="34">
        <f t="shared" si="69"/>
        <v>15608</v>
      </c>
    </row>
    <row r="583" spans="2:37" s="6" customFormat="1" x14ac:dyDescent="0.25">
      <c r="B583" s="36">
        <v>564</v>
      </c>
      <c r="C583" s="477"/>
      <c r="D583" s="44" t="s">
        <v>67</v>
      </c>
      <c r="E583" s="45">
        <v>73.59</v>
      </c>
      <c r="F583" s="47">
        <v>0</v>
      </c>
      <c r="G583" s="416">
        <v>0</v>
      </c>
      <c r="H583" s="47">
        <v>0</v>
      </c>
      <c r="I583" s="32">
        <v>0</v>
      </c>
      <c r="J583" s="47">
        <v>0</v>
      </c>
      <c r="K583" s="32">
        <v>0</v>
      </c>
      <c r="L583" s="47">
        <v>0</v>
      </c>
      <c r="M583" s="38">
        <v>0</v>
      </c>
      <c r="N583" s="47">
        <v>0</v>
      </c>
      <c r="O583" s="32">
        <v>0</v>
      </c>
      <c r="P583" s="47">
        <v>0</v>
      </c>
      <c r="Q583" s="32">
        <v>0</v>
      </c>
      <c r="R583" s="47">
        <v>0</v>
      </c>
      <c r="S583" s="32">
        <v>0</v>
      </c>
      <c r="T583" s="47">
        <v>0</v>
      </c>
      <c r="U583" s="32">
        <v>0</v>
      </c>
      <c r="V583" s="33">
        <v>4</v>
      </c>
      <c r="W583" s="32">
        <v>8830.8000000000011</v>
      </c>
      <c r="X583" s="33">
        <v>0</v>
      </c>
      <c r="Y583" s="32">
        <v>0</v>
      </c>
      <c r="Z583" s="33">
        <v>0</v>
      </c>
      <c r="AA583" s="32">
        <v>0</v>
      </c>
      <c r="AB583" s="39">
        <v>0</v>
      </c>
      <c r="AC583" s="32">
        <v>0</v>
      </c>
      <c r="AD583" s="32">
        <f t="shared" si="67"/>
        <v>0</v>
      </c>
      <c r="AE583" s="32">
        <v>0</v>
      </c>
      <c r="AF583" s="32">
        <f t="shared" si="68"/>
        <v>84480</v>
      </c>
      <c r="AG583" s="32">
        <f t="shared" si="70"/>
        <v>7040</v>
      </c>
      <c r="AH583" s="32">
        <v>0</v>
      </c>
      <c r="AI583" s="32">
        <v>0</v>
      </c>
      <c r="AJ583" s="32">
        <v>0</v>
      </c>
      <c r="AK583" s="34">
        <f t="shared" si="69"/>
        <v>15870.800000000001</v>
      </c>
    </row>
    <row r="584" spans="2:37" s="6" customFormat="1" x14ac:dyDescent="0.25">
      <c r="B584" s="36">
        <v>565</v>
      </c>
      <c r="C584" s="477"/>
      <c r="D584" s="44" t="s">
        <v>50</v>
      </c>
      <c r="E584" s="45">
        <v>74.63</v>
      </c>
      <c r="F584" s="47">
        <v>0</v>
      </c>
      <c r="G584" s="416">
        <v>0</v>
      </c>
      <c r="H584" s="47">
        <v>0</v>
      </c>
      <c r="I584" s="32">
        <v>0</v>
      </c>
      <c r="J584" s="47">
        <v>0</v>
      </c>
      <c r="K584" s="32">
        <v>0</v>
      </c>
      <c r="L584" s="47">
        <v>0</v>
      </c>
      <c r="M584" s="38">
        <v>0</v>
      </c>
      <c r="N584" s="47">
        <v>0</v>
      </c>
      <c r="O584" s="32">
        <v>0</v>
      </c>
      <c r="P584" s="47">
        <v>0</v>
      </c>
      <c r="Q584" s="32">
        <v>0</v>
      </c>
      <c r="R584" s="47">
        <v>0</v>
      </c>
      <c r="S584" s="32">
        <v>0</v>
      </c>
      <c r="T584" s="47">
        <v>0</v>
      </c>
      <c r="U584" s="32">
        <v>0</v>
      </c>
      <c r="V584" s="33">
        <v>1</v>
      </c>
      <c r="W584" s="32">
        <v>2238.8999999999996</v>
      </c>
      <c r="X584" s="33">
        <v>0</v>
      </c>
      <c r="Y584" s="32">
        <v>0</v>
      </c>
      <c r="Z584" s="33">
        <v>0</v>
      </c>
      <c r="AA584" s="32">
        <v>0</v>
      </c>
      <c r="AB584" s="39">
        <v>0</v>
      </c>
      <c r="AC584" s="32">
        <v>0</v>
      </c>
      <c r="AD584" s="32">
        <f t="shared" si="67"/>
        <v>0</v>
      </c>
      <c r="AE584" s="32">
        <v>0</v>
      </c>
      <c r="AF584" s="32">
        <f t="shared" si="68"/>
        <v>21120</v>
      </c>
      <c r="AG584" s="32">
        <f t="shared" si="70"/>
        <v>1760</v>
      </c>
      <c r="AH584" s="32">
        <v>0</v>
      </c>
      <c r="AI584" s="32">
        <v>0</v>
      </c>
      <c r="AJ584" s="32">
        <v>0</v>
      </c>
      <c r="AK584" s="34">
        <f t="shared" si="69"/>
        <v>3998.8999999999996</v>
      </c>
    </row>
    <row r="585" spans="2:37" s="6" customFormat="1" x14ac:dyDescent="0.25">
      <c r="B585" s="30">
        <v>566</v>
      </c>
      <c r="C585" s="477"/>
      <c r="D585" s="44" t="s">
        <v>77</v>
      </c>
      <c r="E585" s="45">
        <v>72.540000000000006</v>
      </c>
      <c r="F585" s="47">
        <v>0</v>
      </c>
      <c r="G585" s="416">
        <v>0</v>
      </c>
      <c r="H585" s="47">
        <v>0</v>
      </c>
      <c r="I585" s="32">
        <v>0</v>
      </c>
      <c r="J585" s="47">
        <v>0</v>
      </c>
      <c r="K585" s="32">
        <v>0</v>
      </c>
      <c r="L585" s="47">
        <v>0</v>
      </c>
      <c r="M585" s="38">
        <v>0</v>
      </c>
      <c r="N585" s="47">
        <v>0</v>
      </c>
      <c r="O585" s="32">
        <v>0</v>
      </c>
      <c r="P585" s="47">
        <v>0</v>
      </c>
      <c r="Q585" s="32">
        <v>0</v>
      </c>
      <c r="R585" s="47">
        <v>0</v>
      </c>
      <c r="S585" s="32">
        <v>0</v>
      </c>
      <c r="T585" s="47">
        <v>0</v>
      </c>
      <c r="U585" s="32">
        <v>0</v>
      </c>
      <c r="V585" s="33">
        <v>1</v>
      </c>
      <c r="W585" s="32">
        <v>2176.2000000000003</v>
      </c>
      <c r="X585" s="33">
        <v>0</v>
      </c>
      <c r="Y585" s="32">
        <v>0</v>
      </c>
      <c r="Z585" s="33">
        <v>0</v>
      </c>
      <c r="AA585" s="32">
        <v>0</v>
      </c>
      <c r="AB585" s="39">
        <v>0</v>
      </c>
      <c r="AC585" s="32">
        <v>0</v>
      </c>
      <c r="AD585" s="32">
        <f t="shared" si="67"/>
        <v>0</v>
      </c>
      <c r="AE585" s="32">
        <v>0</v>
      </c>
      <c r="AF585" s="32">
        <f t="shared" si="68"/>
        <v>21120</v>
      </c>
      <c r="AG585" s="32">
        <f t="shared" si="70"/>
        <v>1760</v>
      </c>
      <c r="AH585" s="32">
        <v>0</v>
      </c>
      <c r="AI585" s="32">
        <v>0</v>
      </c>
      <c r="AJ585" s="32">
        <v>0</v>
      </c>
      <c r="AK585" s="34">
        <f t="shared" si="69"/>
        <v>3936.2000000000003</v>
      </c>
    </row>
    <row r="586" spans="2:37" s="6" customFormat="1" x14ac:dyDescent="0.25">
      <c r="B586" s="30">
        <v>567</v>
      </c>
      <c r="C586" s="477"/>
      <c r="D586" s="313" t="s">
        <v>38</v>
      </c>
      <c r="E586" s="60">
        <v>71.400000000000006</v>
      </c>
      <c r="F586" s="59">
        <v>0</v>
      </c>
      <c r="G586" s="416">
        <v>0</v>
      </c>
      <c r="H586" s="59">
        <v>0</v>
      </c>
      <c r="I586" s="32">
        <v>0</v>
      </c>
      <c r="J586" s="59">
        <v>0</v>
      </c>
      <c r="K586" s="32">
        <v>0</v>
      </c>
      <c r="L586" s="59">
        <v>0</v>
      </c>
      <c r="M586" s="38">
        <v>0</v>
      </c>
      <c r="N586" s="59">
        <v>0</v>
      </c>
      <c r="O586" s="32">
        <v>0</v>
      </c>
      <c r="P586" s="59">
        <v>0</v>
      </c>
      <c r="Q586" s="32">
        <v>0</v>
      </c>
      <c r="R586" s="59">
        <v>0</v>
      </c>
      <c r="S586" s="32">
        <v>0</v>
      </c>
      <c r="T586" s="59">
        <v>0</v>
      </c>
      <c r="U586" s="32">
        <v>0</v>
      </c>
      <c r="V586" s="33">
        <v>1</v>
      </c>
      <c r="W586" s="32">
        <v>2142</v>
      </c>
      <c r="X586" s="33">
        <v>0</v>
      </c>
      <c r="Y586" s="32">
        <v>0</v>
      </c>
      <c r="Z586" s="33">
        <v>0</v>
      </c>
      <c r="AA586" s="32">
        <v>0</v>
      </c>
      <c r="AB586" s="39">
        <v>0</v>
      </c>
      <c r="AC586" s="32">
        <v>0</v>
      </c>
      <c r="AD586" s="32">
        <f t="shared" si="67"/>
        <v>0</v>
      </c>
      <c r="AE586" s="32">
        <v>0</v>
      </c>
      <c r="AF586" s="32">
        <f t="shared" si="68"/>
        <v>21120</v>
      </c>
      <c r="AG586" s="32">
        <f t="shared" si="70"/>
        <v>1760</v>
      </c>
      <c r="AH586" s="32">
        <v>0</v>
      </c>
      <c r="AI586" s="32">
        <v>0</v>
      </c>
      <c r="AJ586" s="32">
        <v>0</v>
      </c>
      <c r="AK586" s="34">
        <f t="shared" si="69"/>
        <v>3902</v>
      </c>
    </row>
    <row r="587" spans="2:37" s="6" customFormat="1" x14ac:dyDescent="0.25">
      <c r="B587" s="36">
        <v>568</v>
      </c>
      <c r="C587" s="477"/>
      <c r="D587" s="313" t="s">
        <v>38</v>
      </c>
      <c r="E587" s="60">
        <v>71.400000000000006</v>
      </c>
      <c r="F587" s="59">
        <v>0</v>
      </c>
      <c r="G587" s="416">
        <v>0</v>
      </c>
      <c r="H587" s="59">
        <v>0</v>
      </c>
      <c r="I587" s="32">
        <v>0</v>
      </c>
      <c r="J587" s="59">
        <v>0</v>
      </c>
      <c r="K587" s="32">
        <v>0</v>
      </c>
      <c r="L587" s="59">
        <v>0</v>
      </c>
      <c r="M587" s="38">
        <v>0</v>
      </c>
      <c r="N587" s="59">
        <v>0</v>
      </c>
      <c r="O587" s="32">
        <v>0</v>
      </c>
      <c r="P587" s="59">
        <v>0</v>
      </c>
      <c r="Q587" s="32">
        <v>0</v>
      </c>
      <c r="R587" s="59">
        <v>0</v>
      </c>
      <c r="S587" s="32">
        <v>0</v>
      </c>
      <c r="T587" s="59">
        <v>0</v>
      </c>
      <c r="U587" s="32">
        <v>0</v>
      </c>
      <c r="V587" s="33">
        <v>1</v>
      </c>
      <c r="W587" s="32">
        <v>2142</v>
      </c>
      <c r="X587" s="33">
        <v>0</v>
      </c>
      <c r="Y587" s="32">
        <v>0</v>
      </c>
      <c r="Z587" s="33">
        <v>0</v>
      </c>
      <c r="AA587" s="32">
        <v>0</v>
      </c>
      <c r="AB587" s="39">
        <v>0</v>
      </c>
      <c r="AC587" s="32">
        <v>0</v>
      </c>
      <c r="AD587" s="32">
        <f t="shared" si="67"/>
        <v>0</v>
      </c>
      <c r="AE587" s="32">
        <v>0</v>
      </c>
      <c r="AF587" s="32">
        <f t="shared" si="68"/>
        <v>21120</v>
      </c>
      <c r="AG587" s="32">
        <f t="shared" si="70"/>
        <v>1760</v>
      </c>
      <c r="AH587" s="32">
        <v>0</v>
      </c>
      <c r="AI587" s="32">
        <v>0</v>
      </c>
      <c r="AJ587" s="32">
        <v>0</v>
      </c>
      <c r="AK587" s="34">
        <f t="shared" si="69"/>
        <v>3902</v>
      </c>
    </row>
    <row r="588" spans="2:37" s="6" customFormat="1" x14ac:dyDescent="0.25">
      <c r="B588" s="36">
        <v>569</v>
      </c>
      <c r="C588" s="477"/>
      <c r="D588" s="313" t="s">
        <v>39</v>
      </c>
      <c r="E588" s="60">
        <v>78.25</v>
      </c>
      <c r="F588" s="59">
        <v>0</v>
      </c>
      <c r="G588" s="416">
        <v>0</v>
      </c>
      <c r="H588" s="59">
        <v>0</v>
      </c>
      <c r="I588" s="32">
        <v>0</v>
      </c>
      <c r="J588" s="59">
        <v>0</v>
      </c>
      <c r="K588" s="32">
        <v>0</v>
      </c>
      <c r="L588" s="59">
        <v>0</v>
      </c>
      <c r="M588" s="38">
        <v>0</v>
      </c>
      <c r="N588" s="59">
        <v>0</v>
      </c>
      <c r="O588" s="32">
        <v>0</v>
      </c>
      <c r="P588" s="59">
        <v>0</v>
      </c>
      <c r="Q588" s="32">
        <v>0</v>
      </c>
      <c r="R588" s="59">
        <v>0</v>
      </c>
      <c r="S588" s="32">
        <v>0</v>
      </c>
      <c r="T588" s="59">
        <v>0</v>
      </c>
      <c r="U588" s="32">
        <v>0</v>
      </c>
      <c r="V588" s="33">
        <v>20</v>
      </c>
      <c r="W588" s="32">
        <v>46950</v>
      </c>
      <c r="X588" s="33">
        <v>0</v>
      </c>
      <c r="Y588" s="32">
        <v>0</v>
      </c>
      <c r="Z588" s="33">
        <v>0</v>
      </c>
      <c r="AA588" s="32">
        <v>0</v>
      </c>
      <c r="AB588" s="39">
        <v>0</v>
      </c>
      <c r="AC588" s="32">
        <v>0</v>
      </c>
      <c r="AD588" s="32">
        <f t="shared" si="67"/>
        <v>0</v>
      </c>
      <c r="AE588" s="32">
        <v>0</v>
      </c>
      <c r="AF588" s="32">
        <f t="shared" si="68"/>
        <v>422400</v>
      </c>
      <c r="AG588" s="32">
        <f t="shared" si="70"/>
        <v>35200</v>
      </c>
      <c r="AH588" s="32">
        <v>0</v>
      </c>
      <c r="AI588" s="32">
        <v>0</v>
      </c>
      <c r="AJ588" s="32">
        <v>0</v>
      </c>
      <c r="AK588" s="34">
        <f t="shared" si="69"/>
        <v>82150</v>
      </c>
    </row>
    <row r="589" spans="2:37" s="6" customFormat="1" x14ac:dyDescent="0.25">
      <c r="B589" s="30">
        <v>570</v>
      </c>
      <c r="C589" s="477"/>
      <c r="D589" s="313" t="s">
        <v>78</v>
      </c>
      <c r="E589" s="60">
        <v>72.540000000000006</v>
      </c>
      <c r="F589" s="59">
        <v>0</v>
      </c>
      <c r="G589" s="416">
        <v>0</v>
      </c>
      <c r="H589" s="59">
        <v>0</v>
      </c>
      <c r="I589" s="32">
        <v>0</v>
      </c>
      <c r="J589" s="59">
        <v>0</v>
      </c>
      <c r="K589" s="32">
        <v>0</v>
      </c>
      <c r="L589" s="59">
        <v>0</v>
      </c>
      <c r="M589" s="38">
        <v>0</v>
      </c>
      <c r="N589" s="59">
        <v>0</v>
      </c>
      <c r="O589" s="32">
        <v>0</v>
      </c>
      <c r="P589" s="59">
        <v>0</v>
      </c>
      <c r="Q589" s="32">
        <v>0</v>
      </c>
      <c r="R589" s="59">
        <v>0</v>
      </c>
      <c r="S589" s="32">
        <v>0</v>
      </c>
      <c r="T589" s="59">
        <v>0</v>
      </c>
      <c r="U589" s="32">
        <v>0</v>
      </c>
      <c r="V589" s="33">
        <v>2</v>
      </c>
      <c r="W589" s="32">
        <v>4352.4000000000005</v>
      </c>
      <c r="X589" s="33">
        <v>0</v>
      </c>
      <c r="Y589" s="32">
        <v>0</v>
      </c>
      <c r="Z589" s="33">
        <v>0</v>
      </c>
      <c r="AA589" s="32">
        <v>0</v>
      </c>
      <c r="AB589" s="39">
        <v>0</v>
      </c>
      <c r="AC589" s="32">
        <v>0</v>
      </c>
      <c r="AD589" s="32">
        <f t="shared" si="67"/>
        <v>0</v>
      </c>
      <c r="AE589" s="32">
        <v>0</v>
      </c>
      <c r="AF589" s="32">
        <f t="shared" si="68"/>
        <v>42240</v>
      </c>
      <c r="AG589" s="32">
        <f t="shared" si="70"/>
        <v>3520</v>
      </c>
      <c r="AH589" s="32">
        <v>0</v>
      </c>
      <c r="AI589" s="32">
        <v>0</v>
      </c>
      <c r="AJ589" s="32">
        <v>0</v>
      </c>
      <c r="AK589" s="34">
        <f t="shared" si="69"/>
        <v>7872.4000000000005</v>
      </c>
    </row>
    <row r="590" spans="2:37" s="6" customFormat="1" x14ac:dyDescent="0.25">
      <c r="B590" s="30">
        <v>571</v>
      </c>
      <c r="C590" s="477"/>
      <c r="D590" s="313" t="s">
        <v>32</v>
      </c>
      <c r="E590" s="60">
        <v>71.400000000000006</v>
      </c>
      <c r="F590" s="59">
        <v>0</v>
      </c>
      <c r="G590" s="416">
        <v>0</v>
      </c>
      <c r="H590" s="59">
        <v>0</v>
      </c>
      <c r="I590" s="32">
        <v>0</v>
      </c>
      <c r="J590" s="59">
        <v>0</v>
      </c>
      <c r="K590" s="32">
        <v>0</v>
      </c>
      <c r="L590" s="59">
        <v>0</v>
      </c>
      <c r="M590" s="38">
        <v>0</v>
      </c>
      <c r="N590" s="59">
        <v>0</v>
      </c>
      <c r="O590" s="32">
        <v>0</v>
      </c>
      <c r="P590" s="59">
        <v>0</v>
      </c>
      <c r="Q590" s="32">
        <v>0</v>
      </c>
      <c r="R590" s="59">
        <v>0</v>
      </c>
      <c r="S590" s="32">
        <v>0</v>
      </c>
      <c r="T590" s="59">
        <v>0</v>
      </c>
      <c r="U590" s="32">
        <v>0</v>
      </c>
      <c r="V590" s="33">
        <v>37</v>
      </c>
      <c r="W590" s="32">
        <v>79254</v>
      </c>
      <c r="X590" s="33">
        <v>0</v>
      </c>
      <c r="Y590" s="32">
        <v>0</v>
      </c>
      <c r="Z590" s="33">
        <v>0</v>
      </c>
      <c r="AA590" s="32">
        <v>0</v>
      </c>
      <c r="AB590" s="39">
        <v>0</v>
      </c>
      <c r="AC590" s="32">
        <v>0</v>
      </c>
      <c r="AD590" s="32">
        <f t="shared" si="67"/>
        <v>0</v>
      </c>
      <c r="AE590" s="32">
        <v>0</v>
      </c>
      <c r="AF590" s="32">
        <f t="shared" si="68"/>
        <v>781440</v>
      </c>
      <c r="AG590" s="32">
        <f t="shared" si="70"/>
        <v>65120</v>
      </c>
      <c r="AH590" s="32">
        <v>0</v>
      </c>
      <c r="AI590" s="32">
        <v>0</v>
      </c>
      <c r="AJ590" s="32">
        <v>0</v>
      </c>
      <c r="AK590" s="34">
        <f t="shared" si="69"/>
        <v>144374</v>
      </c>
    </row>
    <row r="591" spans="2:37" s="6" customFormat="1" x14ac:dyDescent="0.25">
      <c r="B591" s="36">
        <v>572</v>
      </c>
      <c r="C591" s="477"/>
      <c r="D591" s="313" t="s">
        <v>54</v>
      </c>
      <c r="E591" s="60">
        <v>71.400000000000006</v>
      </c>
      <c r="F591" s="59">
        <v>0</v>
      </c>
      <c r="G591" s="416">
        <v>0</v>
      </c>
      <c r="H591" s="59">
        <v>0</v>
      </c>
      <c r="I591" s="32">
        <v>0</v>
      </c>
      <c r="J591" s="59">
        <v>0</v>
      </c>
      <c r="K591" s="32">
        <v>0</v>
      </c>
      <c r="L591" s="59">
        <v>0</v>
      </c>
      <c r="M591" s="38">
        <v>0</v>
      </c>
      <c r="N591" s="59">
        <v>0</v>
      </c>
      <c r="O591" s="32">
        <v>0</v>
      </c>
      <c r="P591" s="59">
        <v>0</v>
      </c>
      <c r="Q591" s="32">
        <v>0</v>
      </c>
      <c r="R591" s="59">
        <v>0</v>
      </c>
      <c r="S591" s="32">
        <v>0</v>
      </c>
      <c r="T591" s="59">
        <v>0</v>
      </c>
      <c r="U591" s="32">
        <v>0</v>
      </c>
      <c r="V591" s="33">
        <v>25</v>
      </c>
      <c r="W591" s="32">
        <v>53550.000000000007</v>
      </c>
      <c r="X591" s="33">
        <v>0</v>
      </c>
      <c r="Y591" s="32">
        <v>0</v>
      </c>
      <c r="Z591" s="33">
        <v>0</v>
      </c>
      <c r="AA591" s="32">
        <v>0</v>
      </c>
      <c r="AB591" s="39">
        <v>0</v>
      </c>
      <c r="AC591" s="32">
        <v>0</v>
      </c>
      <c r="AD591" s="32">
        <f t="shared" si="67"/>
        <v>0</v>
      </c>
      <c r="AE591" s="32">
        <v>0</v>
      </c>
      <c r="AF591" s="32">
        <f t="shared" si="68"/>
        <v>528000</v>
      </c>
      <c r="AG591" s="32">
        <f t="shared" si="70"/>
        <v>44000</v>
      </c>
      <c r="AH591" s="32">
        <v>0</v>
      </c>
      <c r="AI591" s="32">
        <v>0</v>
      </c>
      <c r="AJ591" s="32">
        <v>0</v>
      </c>
      <c r="AK591" s="34">
        <f t="shared" si="69"/>
        <v>97550</v>
      </c>
    </row>
    <row r="592" spans="2:37" s="6" customFormat="1" x14ac:dyDescent="0.25">
      <c r="B592" s="36">
        <v>573</v>
      </c>
      <c r="C592" s="477"/>
      <c r="D592" s="313" t="s">
        <v>55</v>
      </c>
      <c r="E592" s="60">
        <v>72.540000000000006</v>
      </c>
      <c r="F592" s="59">
        <v>0</v>
      </c>
      <c r="G592" s="416">
        <v>0</v>
      </c>
      <c r="H592" s="59">
        <v>0</v>
      </c>
      <c r="I592" s="32">
        <v>0</v>
      </c>
      <c r="J592" s="59">
        <v>0</v>
      </c>
      <c r="K592" s="32">
        <v>0</v>
      </c>
      <c r="L592" s="59">
        <v>0</v>
      </c>
      <c r="M592" s="38">
        <v>0</v>
      </c>
      <c r="N592" s="59">
        <v>0</v>
      </c>
      <c r="O592" s="32">
        <v>0</v>
      </c>
      <c r="P592" s="59">
        <v>0</v>
      </c>
      <c r="Q592" s="32">
        <v>0</v>
      </c>
      <c r="R592" s="59">
        <v>0</v>
      </c>
      <c r="S592" s="32">
        <v>0</v>
      </c>
      <c r="T592" s="59">
        <v>0</v>
      </c>
      <c r="U592" s="32">
        <v>0</v>
      </c>
      <c r="V592" s="33">
        <v>1</v>
      </c>
      <c r="W592" s="32">
        <v>2176.2000000000003</v>
      </c>
      <c r="X592" s="33">
        <v>0</v>
      </c>
      <c r="Y592" s="32">
        <v>0</v>
      </c>
      <c r="Z592" s="33">
        <v>0</v>
      </c>
      <c r="AA592" s="32">
        <v>0</v>
      </c>
      <c r="AB592" s="39">
        <v>0</v>
      </c>
      <c r="AC592" s="32">
        <v>0</v>
      </c>
      <c r="AD592" s="32">
        <f t="shared" si="67"/>
        <v>0</v>
      </c>
      <c r="AE592" s="32">
        <v>0</v>
      </c>
      <c r="AF592" s="32">
        <f t="shared" si="68"/>
        <v>21120</v>
      </c>
      <c r="AG592" s="32">
        <f t="shared" si="70"/>
        <v>1760</v>
      </c>
      <c r="AH592" s="32">
        <v>0</v>
      </c>
      <c r="AI592" s="32">
        <v>0</v>
      </c>
      <c r="AJ592" s="32">
        <v>0</v>
      </c>
      <c r="AK592" s="34">
        <f t="shared" si="69"/>
        <v>3936.2000000000003</v>
      </c>
    </row>
    <row r="593" spans="2:37" s="6" customFormat="1" x14ac:dyDescent="0.25">
      <c r="B593" s="30">
        <v>574</v>
      </c>
      <c r="C593" s="477"/>
      <c r="D593" s="313" t="s">
        <v>42</v>
      </c>
      <c r="E593" s="60">
        <v>75.64</v>
      </c>
      <c r="F593" s="59">
        <v>0</v>
      </c>
      <c r="G593" s="416">
        <v>0</v>
      </c>
      <c r="H593" s="59">
        <v>0</v>
      </c>
      <c r="I593" s="32">
        <v>0</v>
      </c>
      <c r="J593" s="59">
        <v>0</v>
      </c>
      <c r="K593" s="32">
        <v>0</v>
      </c>
      <c r="L593" s="59">
        <v>0</v>
      </c>
      <c r="M593" s="38">
        <v>0</v>
      </c>
      <c r="N593" s="59">
        <v>0</v>
      </c>
      <c r="O593" s="32">
        <v>0</v>
      </c>
      <c r="P593" s="59">
        <v>0</v>
      </c>
      <c r="Q593" s="32">
        <v>0</v>
      </c>
      <c r="R593" s="59">
        <v>0</v>
      </c>
      <c r="S593" s="32">
        <v>0</v>
      </c>
      <c r="T593" s="59">
        <v>0</v>
      </c>
      <c r="U593" s="32">
        <v>0</v>
      </c>
      <c r="V593" s="33">
        <v>1</v>
      </c>
      <c r="W593" s="32">
        <v>2269.1999999999998</v>
      </c>
      <c r="X593" s="33">
        <v>0</v>
      </c>
      <c r="Y593" s="32">
        <v>0</v>
      </c>
      <c r="Z593" s="33">
        <v>0</v>
      </c>
      <c r="AA593" s="32">
        <v>0</v>
      </c>
      <c r="AB593" s="39">
        <v>0</v>
      </c>
      <c r="AC593" s="32">
        <v>0</v>
      </c>
      <c r="AD593" s="32">
        <f t="shared" si="67"/>
        <v>0</v>
      </c>
      <c r="AE593" s="32">
        <v>0</v>
      </c>
      <c r="AF593" s="32">
        <f t="shared" si="68"/>
        <v>21120</v>
      </c>
      <c r="AG593" s="32">
        <f t="shared" si="70"/>
        <v>1760</v>
      </c>
      <c r="AH593" s="32">
        <v>0</v>
      </c>
      <c r="AI593" s="32">
        <v>0</v>
      </c>
      <c r="AJ593" s="32">
        <v>0</v>
      </c>
      <c r="AK593" s="34">
        <f t="shared" si="69"/>
        <v>4029.2</v>
      </c>
    </row>
    <row r="594" spans="2:37" s="6" customFormat="1" x14ac:dyDescent="0.25">
      <c r="B594" s="30">
        <v>575</v>
      </c>
      <c r="C594" s="477"/>
      <c r="D594" s="313" t="s">
        <v>47</v>
      </c>
      <c r="E594" s="60">
        <v>74.63</v>
      </c>
      <c r="F594" s="59">
        <v>0</v>
      </c>
      <c r="G594" s="416">
        <v>0</v>
      </c>
      <c r="H594" s="59">
        <v>0</v>
      </c>
      <c r="I594" s="32">
        <v>0</v>
      </c>
      <c r="J594" s="59">
        <v>0</v>
      </c>
      <c r="K594" s="32">
        <v>0</v>
      </c>
      <c r="L594" s="59">
        <v>0</v>
      </c>
      <c r="M594" s="38">
        <v>0</v>
      </c>
      <c r="N594" s="59">
        <v>0</v>
      </c>
      <c r="O594" s="32">
        <v>0</v>
      </c>
      <c r="P594" s="59">
        <v>0</v>
      </c>
      <c r="Q594" s="32">
        <v>0</v>
      </c>
      <c r="R594" s="59">
        <v>0</v>
      </c>
      <c r="S594" s="32">
        <v>0</v>
      </c>
      <c r="T594" s="59">
        <v>0</v>
      </c>
      <c r="U594" s="32">
        <v>0</v>
      </c>
      <c r="V594" s="33">
        <v>1</v>
      </c>
      <c r="W594" s="32">
        <v>2238.8999999999996</v>
      </c>
      <c r="X594" s="33">
        <v>0</v>
      </c>
      <c r="Y594" s="32">
        <v>0</v>
      </c>
      <c r="Z594" s="33">
        <v>0</v>
      </c>
      <c r="AA594" s="32">
        <v>0</v>
      </c>
      <c r="AB594" s="39">
        <v>0</v>
      </c>
      <c r="AC594" s="32">
        <v>0</v>
      </c>
      <c r="AD594" s="32">
        <f t="shared" si="67"/>
        <v>0</v>
      </c>
      <c r="AE594" s="32">
        <v>0</v>
      </c>
      <c r="AF594" s="32">
        <f t="shared" si="68"/>
        <v>21120</v>
      </c>
      <c r="AG594" s="32">
        <f t="shared" si="70"/>
        <v>1760</v>
      </c>
      <c r="AH594" s="32">
        <v>0</v>
      </c>
      <c r="AI594" s="32">
        <v>0</v>
      </c>
      <c r="AJ594" s="32">
        <v>0</v>
      </c>
      <c r="AK594" s="34">
        <f t="shared" si="69"/>
        <v>3998.8999999999996</v>
      </c>
    </row>
    <row r="595" spans="2:37" s="6" customFormat="1" ht="15" customHeight="1" x14ac:dyDescent="0.25">
      <c r="B595" s="473" t="s">
        <v>79</v>
      </c>
      <c r="C595" s="474"/>
      <c r="D595" s="474"/>
      <c r="E595" s="474"/>
      <c r="F595" s="474"/>
      <c r="G595" s="474"/>
      <c r="H595" s="474"/>
      <c r="I595" s="474"/>
      <c r="J595" s="474"/>
      <c r="K595" s="474"/>
      <c r="L595" s="474"/>
      <c r="M595" s="474"/>
      <c r="N595" s="474"/>
      <c r="O595" s="474"/>
      <c r="P595" s="474"/>
      <c r="Q595" s="474"/>
      <c r="R595" s="474"/>
      <c r="S595" s="474"/>
      <c r="T595" s="474"/>
      <c r="U595" s="474"/>
      <c r="V595" s="474"/>
      <c r="W595" s="474"/>
      <c r="X595" s="474"/>
      <c r="Y595" s="474"/>
      <c r="Z595" s="474"/>
      <c r="AA595" s="474"/>
      <c r="AB595" s="474"/>
      <c r="AC595" s="474"/>
      <c r="AD595" s="474"/>
      <c r="AE595" s="474"/>
      <c r="AF595" s="474"/>
      <c r="AG595" s="474"/>
      <c r="AH595" s="474"/>
      <c r="AI595" s="474"/>
      <c r="AJ595" s="474"/>
      <c r="AK595" s="475"/>
    </row>
    <row r="596" spans="2:37" s="6" customFormat="1" ht="15" customHeight="1" x14ac:dyDescent="0.25">
      <c r="B596" s="40">
        <v>576</v>
      </c>
      <c r="C596" s="431" t="s">
        <v>58</v>
      </c>
      <c r="D596" s="44" t="s">
        <v>44</v>
      </c>
      <c r="E596" s="45">
        <v>72.540000000000006</v>
      </c>
      <c r="F596" s="47">
        <v>2</v>
      </c>
      <c r="G596" s="424">
        <f>'REPRO SEPTIEMBRE'!G479</f>
        <v>0</v>
      </c>
      <c r="H596" s="47">
        <v>2</v>
      </c>
      <c r="I596" s="32">
        <f>'REPRO SEPTIEMBRE'!H479</f>
        <v>0</v>
      </c>
      <c r="J596" s="47">
        <v>2</v>
      </c>
      <c r="K596" s="32">
        <f>'REPRO SEPTIEMBRE'!I479</f>
        <v>0</v>
      </c>
      <c r="L596" s="47">
        <v>2</v>
      </c>
      <c r="M596" s="38">
        <f>'REPRO SEPTIEMBRE'!J479</f>
        <v>4352.4000000000005</v>
      </c>
      <c r="N596" s="47">
        <v>2</v>
      </c>
      <c r="O596" s="32">
        <f>'REPRO SEPTIEMBRE'!K479</f>
        <v>4497.4800000000005</v>
      </c>
      <c r="P596" s="47">
        <v>2</v>
      </c>
      <c r="Q596" s="32">
        <f>'REPRO SEPTIEMBRE'!L479</f>
        <v>4352.4000000000005</v>
      </c>
      <c r="R596" s="47">
        <v>2</v>
      </c>
      <c r="S596" s="32">
        <f>'REPRO SEPTIEMBRE'!M479</f>
        <v>0</v>
      </c>
      <c r="T596" s="47">
        <v>2</v>
      </c>
      <c r="U596" s="32">
        <f>'REPRO SEPTIEMBRE'!N479</f>
        <v>0</v>
      </c>
      <c r="V596" s="33">
        <v>0</v>
      </c>
      <c r="W596" s="32">
        <v>0</v>
      </c>
      <c r="X596" s="33">
        <v>0</v>
      </c>
      <c r="Y596" s="32">
        <v>0</v>
      </c>
      <c r="Z596" s="33">
        <v>0</v>
      </c>
      <c r="AA596" s="32">
        <v>0</v>
      </c>
      <c r="AB596" s="39">
        <v>0</v>
      </c>
      <c r="AC596" s="32">
        <v>0</v>
      </c>
      <c r="AD596" s="32">
        <f t="shared" ref="AD596:AD610" si="71">+AE596*12</f>
        <v>0</v>
      </c>
      <c r="AE596" s="32">
        <v>0</v>
      </c>
      <c r="AF596" s="32">
        <f t="shared" si="59"/>
        <v>42240</v>
      </c>
      <c r="AG596" s="32">
        <f t="shared" ref="AG596" si="72">1760*T596</f>
        <v>3520</v>
      </c>
      <c r="AH596" s="32">
        <v>0</v>
      </c>
      <c r="AI596" s="32">
        <v>0</v>
      </c>
      <c r="AJ596" s="32">
        <v>0</v>
      </c>
      <c r="AK596" s="34">
        <f>+E596+I596+K596+M596+O596+Q596+S596+U596+W596+Y596+AA596+AC596+AE596+AG596</f>
        <v>16794.820000000003</v>
      </c>
    </row>
    <row r="597" spans="2:37" s="6" customFormat="1" x14ac:dyDescent="0.25">
      <c r="B597" s="40">
        <v>577</v>
      </c>
      <c r="C597" s="432"/>
      <c r="D597" s="44" t="s">
        <v>35</v>
      </c>
      <c r="E597" s="45">
        <v>71.400000000000006</v>
      </c>
      <c r="F597" s="47">
        <v>11</v>
      </c>
      <c r="G597" s="416">
        <f>'REPRO SEPTIEMBRE'!G480</f>
        <v>0</v>
      </c>
      <c r="H597" s="47">
        <v>11</v>
      </c>
      <c r="I597" s="32">
        <f>'REPRO SEPTIEMBRE'!H480</f>
        <v>0</v>
      </c>
      <c r="J597" s="47">
        <v>11</v>
      </c>
      <c r="K597" s="32">
        <f>'REPRO SEPTIEMBRE'!I480</f>
        <v>0</v>
      </c>
      <c r="L597" s="47">
        <v>11</v>
      </c>
      <c r="M597" s="38">
        <f>'REPRO SEPTIEMBRE'!J480</f>
        <v>23562.000000000004</v>
      </c>
      <c r="N597" s="47">
        <v>11</v>
      </c>
      <c r="O597" s="32">
        <f>'REPRO SEPTIEMBRE'!K480</f>
        <v>24347.4</v>
      </c>
      <c r="P597" s="47">
        <v>11</v>
      </c>
      <c r="Q597" s="32">
        <f>'REPRO SEPTIEMBRE'!L480</f>
        <v>23562.000000000004</v>
      </c>
      <c r="R597" s="47">
        <v>11</v>
      </c>
      <c r="S597" s="32">
        <f>'REPRO SEPTIEMBRE'!M480</f>
        <v>0</v>
      </c>
      <c r="T597" s="47">
        <v>11</v>
      </c>
      <c r="U597" s="32">
        <f>'REPRO SEPTIEMBRE'!N480</f>
        <v>0</v>
      </c>
      <c r="V597" s="33">
        <v>0</v>
      </c>
      <c r="W597" s="32">
        <v>0</v>
      </c>
      <c r="X597" s="33">
        <v>0</v>
      </c>
      <c r="Y597" s="32">
        <v>0</v>
      </c>
      <c r="Z597" s="33">
        <v>0</v>
      </c>
      <c r="AA597" s="32">
        <v>0</v>
      </c>
      <c r="AB597" s="39">
        <v>0</v>
      </c>
      <c r="AC597" s="32">
        <v>0</v>
      </c>
      <c r="AD597" s="32">
        <f t="shared" si="71"/>
        <v>0</v>
      </c>
      <c r="AE597" s="32">
        <v>0</v>
      </c>
      <c r="AF597" s="32">
        <f t="shared" ref="AF597:AF610" si="73">+AG597*12</f>
        <v>232320</v>
      </c>
      <c r="AG597" s="32">
        <f t="shared" ref="AG597:AG610" si="74">1760*T597</f>
        <v>19360</v>
      </c>
      <c r="AH597" s="32">
        <v>0</v>
      </c>
      <c r="AI597" s="32">
        <v>0</v>
      </c>
      <c r="AJ597" s="32">
        <v>0</v>
      </c>
      <c r="AK597" s="34">
        <f t="shared" ref="AK597:AK610" si="75">+E597+I597+K597+M597+O597+Q597+S597+U597+W597+Y597+AA597+AC597+AE597+AG597</f>
        <v>90902.8</v>
      </c>
    </row>
    <row r="598" spans="2:37" s="6" customFormat="1" x14ac:dyDescent="0.25">
      <c r="B598" s="40">
        <v>578</v>
      </c>
      <c r="C598" s="432"/>
      <c r="D598" s="44" t="s">
        <v>38</v>
      </c>
      <c r="E598" s="45">
        <v>71.400000000000006</v>
      </c>
      <c r="F598" s="47">
        <v>2</v>
      </c>
      <c r="G598" s="416">
        <f>'REPRO SEPTIEMBRE'!G481</f>
        <v>0</v>
      </c>
      <c r="H598" s="47">
        <v>2</v>
      </c>
      <c r="I598" s="32">
        <f>'REPRO SEPTIEMBRE'!H481</f>
        <v>0</v>
      </c>
      <c r="J598" s="47">
        <v>2</v>
      </c>
      <c r="K598" s="32">
        <f>'REPRO SEPTIEMBRE'!I481</f>
        <v>0</v>
      </c>
      <c r="L598" s="47">
        <v>2</v>
      </c>
      <c r="M598" s="38">
        <f>'REPRO SEPTIEMBRE'!J481</f>
        <v>4284</v>
      </c>
      <c r="N598" s="47">
        <v>2</v>
      </c>
      <c r="O598" s="32">
        <f>'REPRO SEPTIEMBRE'!K481</f>
        <v>4426.8</v>
      </c>
      <c r="P598" s="47">
        <v>2</v>
      </c>
      <c r="Q598" s="32">
        <f>'REPRO SEPTIEMBRE'!L481</f>
        <v>4284</v>
      </c>
      <c r="R598" s="47">
        <v>2</v>
      </c>
      <c r="S598" s="32">
        <f>'REPRO SEPTIEMBRE'!M481</f>
        <v>0</v>
      </c>
      <c r="T598" s="47">
        <v>2</v>
      </c>
      <c r="U598" s="32">
        <f>'REPRO SEPTIEMBRE'!N481</f>
        <v>0</v>
      </c>
      <c r="V598" s="33">
        <v>0</v>
      </c>
      <c r="W598" s="32">
        <v>0</v>
      </c>
      <c r="X598" s="33">
        <v>0</v>
      </c>
      <c r="Y598" s="32">
        <v>0</v>
      </c>
      <c r="Z598" s="33">
        <v>0</v>
      </c>
      <c r="AA598" s="32">
        <v>0</v>
      </c>
      <c r="AB598" s="39">
        <v>0</v>
      </c>
      <c r="AC598" s="32">
        <v>0</v>
      </c>
      <c r="AD598" s="32">
        <f t="shared" si="71"/>
        <v>0</v>
      </c>
      <c r="AE598" s="32">
        <v>0</v>
      </c>
      <c r="AF598" s="32">
        <f t="shared" si="73"/>
        <v>42240</v>
      </c>
      <c r="AG598" s="32">
        <f t="shared" si="74"/>
        <v>3520</v>
      </c>
      <c r="AH598" s="32">
        <v>0</v>
      </c>
      <c r="AI598" s="32">
        <v>0</v>
      </c>
      <c r="AJ598" s="32">
        <v>0</v>
      </c>
      <c r="AK598" s="34">
        <f t="shared" si="75"/>
        <v>16586.2</v>
      </c>
    </row>
    <row r="599" spans="2:37" s="6" customFormat="1" x14ac:dyDescent="0.25">
      <c r="B599" s="40">
        <v>579</v>
      </c>
      <c r="C599" s="432"/>
      <c r="D599" s="44" t="s">
        <v>54</v>
      </c>
      <c r="E599" s="45">
        <v>71.400000000000006</v>
      </c>
      <c r="F599" s="47">
        <v>1</v>
      </c>
      <c r="G599" s="416">
        <f>'REPRO SEPTIEMBRE'!G482</f>
        <v>0</v>
      </c>
      <c r="H599" s="47">
        <v>1</v>
      </c>
      <c r="I599" s="32">
        <f>'REPRO SEPTIEMBRE'!H482</f>
        <v>0</v>
      </c>
      <c r="J599" s="47">
        <v>1</v>
      </c>
      <c r="K599" s="32">
        <f>'REPRO SEPTIEMBRE'!I482</f>
        <v>0</v>
      </c>
      <c r="L599" s="47">
        <v>1</v>
      </c>
      <c r="M599" s="38">
        <f>'REPRO SEPTIEMBRE'!J482</f>
        <v>2142</v>
      </c>
      <c r="N599" s="47">
        <v>1</v>
      </c>
      <c r="O599" s="32">
        <f>'REPRO SEPTIEMBRE'!K482</f>
        <v>2213.4</v>
      </c>
      <c r="P599" s="47">
        <v>1</v>
      </c>
      <c r="Q599" s="32">
        <f>'REPRO SEPTIEMBRE'!L482</f>
        <v>2142</v>
      </c>
      <c r="R599" s="47">
        <v>1</v>
      </c>
      <c r="S599" s="32">
        <f>'REPRO SEPTIEMBRE'!M482</f>
        <v>0</v>
      </c>
      <c r="T599" s="47">
        <v>1</v>
      </c>
      <c r="U599" s="32">
        <f>'REPRO SEPTIEMBRE'!N482</f>
        <v>0</v>
      </c>
      <c r="V599" s="33">
        <v>0</v>
      </c>
      <c r="W599" s="32">
        <v>0</v>
      </c>
      <c r="X599" s="33">
        <v>0</v>
      </c>
      <c r="Y599" s="32">
        <v>0</v>
      </c>
      <c r="Z599" s="33">
        <v>0</v>
      </c>
      <c r="AA599" s="32">
        <v>0</v>
      </c>
      <c r="AB599" s="39">
        <v>0</v>
      </c>
      <c r="AC599" s="32">
        <v>0</v>
      </c>
      <c r="AD599" s="32">
        <f t="shared" si="71"/>
        <v>0</v>
      </c>
      <c r="AE599" s="32">
        <v>0</v>
      </c>
      <c r="AF599" s="32">
        <f t="shared" si="73"/>
        <v>21120</v>
      </c>
      <c r="AG599" s="32">
        <f t="shared" si="74"/>
        <v>1760</v>
      </c>
      <c r="AH599" s="32">
        <v>0</v>
      </c>
      <c r="AI599" s="32">
        <v>0</v>
      </c>
      <c r="AJ599" s="32">
        <v>0</v>
      </c>
      <c r="AK599" s="34">
        <f t="shared" si="75"/>
        <v>8328.7999999999993</v>
      </c>
    </row>
    <row r="600" spans="2:37" s="6" customFormat="1" x14ac:dyDescent="0.25">
      <c r="B600" s="40">
        <v>580</v>
      </c>
      <c r="C600" s="432"/>
      <c r="D600" s="44" t="s">
        <v>35</v>
      </c>
      <c r="E600" s="45">
        <v>71.400000000000006</v>
      </c>
      <c r="F600" s="47">
        <v>4</v>
      </c>
      <c r="G600" s="416">
        <f>'REPRO SEPTIEMBRE'!G483</f>
        <v>0</v>
      </c>
      <c r="H600" s="47">
        <v>4</v>
      </c>
      <c r="I600" s="32">
        <f>'REPRO SEPTIEMBRE'!H483</f>
        <v>0</v>
      </c>
      <c r="J600" s="47">
        <v>4</v>
      </c>
      <c r="K600" s="32">
        <f>'REPRO SEPTIEMBRE'!I483</f>
        <v>0</v>
      </c>
      <c r="L600" s="47">
        <v>4</v>
      </c>
      <c r="M600" s="38">
        <f>'REPRO SEPTIEMBRE'!J483</f>
        <v>8568</v>
      </c>
      <c r="N600" s="47">
        <v>4</v>
      </c>
      <c r="O600" s="32">
        <f>'REPRO SEPTIEMBRE'!K483</f>
        <v>8853.6</v>
      </c>
      <c r="P600" s="47">
        <v>4</v>
      </c>
      <c r="Q600" s="32">
        <f>'REPRO SEPTIEMBRE'!L483</f>
        <v>8568</v>
      </c>
      <c r="R600" s="47">
        <v>4</v>
      </c>
      <c r="S600" s="32">
        <f>'REPRO SEPTIEMBRE'!M483</f>
        <v>0</v>
      </c>
      <c r="T600" s="47">
        <v>4</v>
      </c>
      <c r="U600" s="32">
        <f>'REPRO SEPTIEMBRE'!N483</f>
        <v>0</v>
      </c>
      <c r="V600" s="33">
        <v>0</v>
      </c>
      <c r="W600" s="32">
        <v>0</v>
      </c>
      <c r="X600" s="33">
        <v>0</v>
      </c>
      <c r="Y600" s="32">
        <v>0</v>
      </c>
      <c r="Z600" s="33">
        <v>0</v>
      </c>
      <c r="AA600" s="32">
        <v>0</v>
      </c>
      <c r="AB600" s="39">
        <v>0</v>
      </c>
      <c r="AC600" s="32">
        <v>0</v>
      </c>
      <c r="AD600" s="32">
        <f t="shared" si="71"/>
        <v>0</v>
      </c>
      <c r="AE600" s="32">
        <v>0</v>
      </c>
      <c r="AF600" s="32">
        <f t="shared" si="73"/>
        <v>84480</v>
      </c>
      <c r="AG600" s="32">
        <f t="shared" si="74"/>
        <v>7040</v>
      </c>
      <c r="AH600" s="32">
        <v>0</v>
      </c>
      <c r="AI600" s="32">
        <v>0</v>
      </c>
      <c r="AJ600" s="32">
        <v>0</v>
      </c>
      <c r="AK600" s="34">
        <f t="shared" si="75"/>
        <v>33101</v>
      </c>
    </row>
    <row r="601" spans="2:37" s="6" customFormat="1" x14ac:dyDescent="0.25">
      <c r="B601" s="40">
        <v>581</v>
      </c>
      <c r="C601" s="432"/>
      <c r="D601" s="44" t="s">
        <v>36</v>
      </c>
      <c r="E601" s="45">
        <v>72.540000000000006</v>
      </c>
      <c r="F601" s="47">
        <v>1</v>
      </c>
      <c r="G601" s="416">
        <f>'REPRO SEPTIEMBRE'!G484</f>
        <v>0</v>
      </c>
      <c r="H601" s="47">
        <v>1</v>
      </c>
      <c r="I601" s="32">
        <f>'REPRO SEPTIEMBRE'!H484</f>
        <v>0</v>
      </c>
      <c r="J601" s="47">
        <v>1</v>
      </c>
      <c r="K601" s="32">
        <f>'REPRO SEPTIEMBRE'!I484</f>
        <v>0</v>
      </c>
      <c r="L601" s="47">
        <v>1</v>
      </c>
      <c r="M601" s="38">
        <f>'REPRO SEPTIEMBRE'!J484</f>
        <v>2176.2000000000003</v>
      </c>
      <c r="N601" s="47">
        <v>1</v>
      </c>
      <c r="O601" s="32">
        <f>'REPRO SEPTIEMBRE'!K484</f>
        <v>2248.7400000000002</v>
      </c>
      <c r="P601" s="47">
        <v>1</v>
      </c>
      <c r="Q601" s="32">
        <f>'REPRO SEPTIEMBRE'!L484</f>
        <v>2176.2000000000003</v>
      </c>
      <c r="R601" s="47">
        <v>1</v>
      </c>
      <c r="S601" s="32">
        <f>'REPRO SEPTIEMBRE'!M484</f>
        <v>0</v>
      </c>
      <c r="T601" s="47">
        <v>1</v>
      </c>
      <c r="U601" s="32">
        <f>'REPRO SEPTIEMBRE'!N484</f>
        <v>0</v>
      </c>
      <c r="V601" s="33">
        <v>0</v>
      </c>
      <c r="W601" s="32">
        <v>0</v>
      </c>
      <c r="X601" s="33">
        <v>0</v>
      </c>
      <c r="Y601" s="32">
        <v>0</v>
      </c>
      <c r="Z601" s="33">
        <v>0</v>
      </c>
      <c r="AA601" s="32">
        <v>0</v>
      </c>
      <c r="AB601" s="39">
        <v>0</v>
      </c>
      <c r="AC601" s="32">
        <v>0</v>
      </c>
      <c r="AD601" s="32">
        <f t="shared" si="71"/>
        <v>0</v>
      </c>
      <c r="AE601" s="32">
        <v>0</v>
      </c>
      <c r="AF601" s="32">
        <f t="shared" si="73"/>
        <v>21120</v>
      </c>
      <c r="AG601" s="32">
        <f t="shared" si="74"/>
        <v>1760</v>
      </c>
      <c r="AH601" s="32">
        <v>0</v>
      </c>
      <c r="AI601" s="32">
        <v>0</v>
      </c>
      <c r="AJ601" s="32">
        <v>0</v>
      </c>
      <c r="AK601" s="34">
        <f t="shared" si="75"/>
        <v>8433.68</v>
      </c>
    </row>
    <row r="602" spans="2:37" s="6" customFormat="1" x14ac:dyDescent="0.25">
      <c r="B602" s="40">
        <v>582</v>
      </c>
      <c r="C602" s="432"/>
      <c r="D602" s="44" t="s">
        <v>54</v>
      </c>
      <c r="E602" s="45">
        <v>71.400000000000006</v>
      </c>
      <c r="F602" s="47">
        <v>3</v>
      </c>
      <c r="G602" s="416">
        <f>'REPRO SEPTIEMBRE'!G485</f>
        <v>0</v>
      </c>
      <c r="H602" s="47">
        <v>3</v>
      </c>
      <c r="I602" s="32">
        <f>'REPRO SEPTIEMBRE'!H485</f>
        <v>0</v>
      </c>
      <c r="J602" s="47">
        <v>3</v>
      </c>
      <c r="K602" s="32">
        <f>'REPRO SEPTIEMBRE'!I485</f>
        <v>0</v>
      </c>
      <c r="L602" s="47">
        <v>3</v>
      </c>
      <c r="M602" s="38">
        <f>'REPRO SEPTIEMBRE'!J485</f>
        <v>6426.0000000000009</v>
      </c>
      <c r="N602" s="47">
        <v>3</v>
      </c>
      <c r="O602" s="32">
        <f>'REPRO SEPTIEMBRE'!K485</f>
        <v>6640.2000000000007</v>
      </c>
      <c r="P602" s="47">
        <v>3</v>
      </c>
      <c r="Q602" s="32">
        <f>'REPRO SEPTIEMBRE'!L485</f>
        <v>6426.0000000000009</v>
      </c>
      <c r="R602" s="47">
        <v>3</v>
      </c>
      <c r="S602" s="32">
        <f>'REPRO SEPTIEMBRE'!M485</f>
        <v>0</v>
      </c>
      <c r="T602" s="47">
        <v>3</v>
      </c>
      <c r="U602" s="32">
        <f>'REPRO SEPTIEMBRE'!N485</f>
        <v>0</v>
      </c>
      <c r="V602" s="33">
        <v>0</v>
      </c>
      <c r="W602" s="32">
        <v>0</v>
      </c>
      <c r="X602" s="33">
        <v>0</v>
      </c>
      <c r="Y602" s="32">
        <v>0</v>
      </c>
      <c r="Z602" s="33">
        <v>0</v>
      </c>
      <c r="AA602" s="32">
        <v>0</v>
      </c>
      <c r="AB602" s="39">
        <v>0</v>
      </c>
      <c r="AC602" s="32">
        <v>0</v>
      </c>
      <c r="AD602" s="32">
        <f t="shared" si="71"/>
        <v>0</v>
      </c>
      <c r="AE602" s="32">
        <v>0</v>
      </c>
      <c r="AF602" s="32">
        <f t="shared" si="73"/>
        <v>63360</v>
      </c>
      <c r="AG602" s="32">
        <f t="shared" si="74"/>
        <v>5280</v>
      </c>
      <c r="AH602" s="32">
        <v>0</v>
      </c>
      <c r="AI602" s="32">
        <v>0</v>
      </c>
      <c r="AJ602" s="32">
        <v>0</v>
      </c>
      <c r="AK602" s="34">
        <f t="shared" si="75"/>
        <v>24843.600000000002</v>
      </c>
    </row>
    <row r="603" spans="2:37" s="6" customFormat="1" x14ac:dyDescent="0.25">
      <c r="B603" s="40">
        <v>583</v>
      </c>
      <c r="C603" s="432"/>
      <c r="D603" s="44" t="s">
        <v>44</v>
      </c>
      <c r="E603" s="45">
        <v>72.540000000000006</v>
      </c>
      <c r="F603" s="47">
        <v>2</v>
      </c>
      <c r="G603" s="416">
        <f>'REPRO SEPTIEMBRE'!G486</f>
        <v>0</v>
      </c>
      <c r="H603" s="47">
        <v>2</v>
      </c>
      <c r="I603" s="32">
        <f>'REPRO SEPTIEMBRE'!H486</f>
        <v>0</v>
      </c>
      <c r="J603" s="47">
        <v>2</v>
      </c>
      <c r="K603" s="32">
        <f>'REPRO SEPTIEMBRE'!I486</f>
        <v>0</v>
      </c>
      <c r="L603" s="47">
        <v>2</v>
      </c>
      <c r="M603" s="38">
        <f>'REPRO SEPTIEMBRE'!J486</f>
        <v>0</v>
      </c>
      <c r="N603" s="47">
        <v>2</v>
      </c>
      <c r="O603" s="32">
        <f>'REPRO SEPTIEMBRE'!K486</f>
        <v>0</v>
      </c>
      <c r="P603" s="47">
        <v>2</v>
      </c>
      <c r="Q603" s="32">
        <f>'REPRO SEPTIEMBRE'!L486</f>
        <v>0</v>
      </c>
      <c r="R603" s="47">
        <v>2</v>
      </c>
      <c r="S603" s="32">
        <f>'REPRO SEPTIEMBRE'!M486</f>
        <v>4497.4800000000005</v>
      </c>
      <c r="T603" s="47">
        <v>2</v>
      </c>
      <c r="U603" s="32">
        <f>'REPRO SEPTIEMBRE'!N486</f>
        <v>4497.4800000000005</v>
      </c>
      <c r="V603" s="33">
        <v>0</v>
      </c>
      <c r="W603" s="32">
        <v>0</v>
      </c>
      <c r="X603" s="33">
        <v>0</v>
      </c>
      <c r="Y603" s="32">
        <v>0</v>
      </c>
      <c r="Z603" s="33">
        <v>0</v>
      </c>
      <c r="AA603" s="32">
        <v>0</v>
      </c>
      <c r="AB603" s="39">
        <v>0</v>
      </c>
      <c r="AC603" s="32">
        <v>0</v>
      </c>
      <c r="AD603" s="32">
        <f t="shared" si="71"/>
        <v>0</v>
      </c>
      <c r="AE603" s="32">
        <v>0</v>
      </c>
      <c r="AF603" s="32">
        <f t="shared" si="73"/>
        <v>42240</v>
      </c>
      <c r="AG603" s="32">
        <f t="shared" si="74"/>
        <v>3520</v>
      </c>
      <c r="AH603" s="32">
        <v>0</v>
      </c>
      <c r="AI603" s="32">
        <v>0</v>
      </c>
      <c r="AJ603" s="32">
        <v>0</v>
      </c>
      <c r="AK603" s="34">
        <f t="shared" si="75"/>
        <v>12587.5</v>
      </c>
    </row>
    <row r="604" spans="2:37" s="6" customFormat="1" x14ac:dyDescent="0.25">
      <c r="B604" s="40">
        <v>584</v>
      </c>
      <c r="C604" s="432"/>
      <c r="D604" s="44" t="s">
        <v>35</v>
      </c>
      <c r="E604" s="45">
        <v>71.400000000000006</v>
      </c>
      <c r="F604" s="47">
        <v>11</v>
      </c>
      <c r="G604" s="416">
        <f>'REPRO SEPTIEMBRE'!G487</f>
        <v>0</v>
      </c>
      <c r="H604" s="47">
        <v>11</v>
      </c>
      <c r="I604" s="32">
        <f>'REPRO SEPTIEMBRE'!H487</f>
        <v>0</v>
      </c>
      <c r="J604" s="47">
        <v>11</v>
      </c>
      <c r="K604" s="32">
        <f>'REPRO SEPTIEMBRE'!I487</f>
        <v>0</v>
      </c>
      <c r="L604" s="47">
        <v>11</v>
      </c>
      <c r="M604" s="38">
        <f>'REPRO SEPTIEMBRE'!J487</f>
        <v>0</v>
      </c>
      <c r="N604" s="47">
        <v>11</v>
      </c>
      <c r="O604" s="32">
        <f>'REPRO SEPTIEMBRE'!K487</f>
        <v>0</v>
      </c>
      <c r="P604" s="47">
        <v>11</v>
      </c>
      <c r="Q604" s="32">
        <f>'REPRO SEPTIEMBRE'!L487</f>
        <v>0</v>
      </c>
      <c r="R604" s="47">
        <v>11</v>
      </c>
      <c r="S604" s="32">
        <f>'REPRO SEPTIEMBRE'!M487</f>
        <v>24347.4</v>
      </c>
      <c r="T604" s="47">
        <v>11</v>
      </c>
      <c r="U604" s="32">
        <f>'REPRO SEPTIEMBRE'!N487</f>
        <v>24347.4</v>
      </c>
      <c r="V604" s="33">
        <v>0</v>
      </c>
      <c r="W604" s="32">
        <v>0</v>
      </c>
      <c r="X604" s="33">
        <v>0</v>
      </c>
      <c r="Y604" s="32">
        <v>0</v>
      </c>
      <c r="Z604" s="33">
        <v>0</v>
      </c>
      <c r="AA604" s="32">
        <v>0</v>
      </c>
      <c r="AB604" s="39">
        <v>0</v>
      </c>
      <c r="AC604" s="32">
        <v>0</v>
      </c>
      <c r="AD604" s="32">
        <f t="shared" si="71"/>
        <v>0</v>
      </c>
      <c r="AE604" s="32">
        <v>0</v>
      </c>
      <c r="AF604" s="32">
        <f t="shared" si="73"/>
        <v>232320</v>
      </c>
      <c r="AG604" s="32">
        <f t="shared" si="74"/>
        <v>19360</v>
      </c>
      <c r="AH604" s="32">
        <v>0</v>
      </c>
      <c r="AI604" s="32">
        <v>0</v>
      </c>
      <c r="AJ604" s="32">
        <v>0</v>
      </c>
      <c r="AK604" s="34">
        <f t="shared" si="75"/>
        <v>68126.200000000012</v>
      </c>
    </row>
    <row r="605" spans="2:37" s="6" customFormat="1" x14ac:dyDescent="0.25">
      <c r="B605" s="40">
        <v>585</v>
      </c>
      <c r="C605" s="432"/>
      <c r="D605" s="44" t="s">
        <v>38</v>
      </c>
      <c r="E605" s="45">
        <v>71.400000000000006</v>
      </c>
      <c r="F605" s="47">
        <v>2</v>
      </c>
      <c r="G605" s="416">
        <f>'REPRO SEPTIEMBRE'!G488</f>
        <v>0</v>
      </c>
      <c r="H605" s="47">
        <v>2</v>
      </c>
      <c r="I605" s="32">
        <f>'REPRO SEPTIEMBRE'!H488</f>
        <v>0</v>
      </c>
      <c r="J605" s="47">
        <v>2</v>
      </c>
      <c r="K605" s="32">
        <f>'REPRO SEPTIEMBRE'!I488</f>
        <v>0</v>
      </c>
      <c r="L605" s="47">
        <v>2</v>
      </c>
      <c r="M605" s="38">
        <f>'REPRO SEPTIEMBRE'!J488</f>
        <v>0</v>
      </c>
      <c r="N605" s="47">
        <v>2</v>
      </c>
      <c r="O605" s="32">
        <f>'REPRO SEPTIEMBRE'!K488</f>
        <v>0</v>
      </c>
      <c r="P605" s="47">
        <v>2</v>
      </c>
      <c r="Q605" s="32">
        <f>'REPRO SEPTIEMBRE'!L488</f>
        <v>0</v>
      </c>
      <c r="R605" s="47">
        <v>2</v>
      </c>
      <c r="S605" s="32">
        <f>'REPRO SEPTIEMBRE'!M488</f>
        <v>4426.8</v>
      </c>
      <c r="T605" s="47">
        <v>2</v>
      </c>
      <c r="U605" s="32">
        <f>'REPRO SEPTIEMBRE'!N488</f>
        <v>4426.8</v>
      </c>
      <c r="V605" s="33">
        <v>0</v>
      </c>
      <c r="W605" s="32">
        <v>0</v>
      </c>
      <c r="X605" s="33">
        <v>0</v>
      </c>
      <c r="Y605" s="32">
        <v>0</v>
      </c>
      <c r="Z605" s="33">
        <v>0</v>
      </c>
      <c r="AA605" s="32">
        <v>0</v>
      </c>
      <c r="AB605" s="39">
        <v>0</v>
      </c>
      <c r="AC605" s="32">
        <v>0</v>
      </c>
      <c r="AD605" s="32">
        <f t="shared" si="71"/>
        <v>0</v>
      </c>
      <c r="AE605" s="32">
        <v>0</v>
      </c>
      <c r="AF605" s="32">
        <f t="shared" si="73"/>
        <v>42240</v>
      </c>
      <c r="AG605" s="32">
        <f t="shared" si="74"/>
        <v>3520</v>
      </c>
      <c r="AH605" s="32">
        <v>0</v>
      </c>
      <c r="AI605" s="32">
        <v>0</v>
      </c>
      <c r="AJ605" s="32">
        <v>0</v>
      </c>
      <c r="AK605" s="34">
        <f t="shared" si="75"/>
        <v>12445</v>
      </c>
    </row>
    <row r="606" spans="2:37" s="6" customFormat="1" x14ac:dyDescent="0.25">
      <c r="B606" s="40">
        <v>586</v>
      </c>
      <c r="C606" s="432"/>
      <c r="D606" s="44" t="s">
        <v>54</v>
      </c>
      <c r="E606" s="45">
        <v>71.400000000000006</v>
      </c>
      <c r="F606" s="47">
        <v>1</v>
      </c>
      <c r="G606" s="416">
        <f>'REPRO SEPTIEMBRE'!G489</f>
        <v>0</v>
      </c>
      <c r="H606" s="47">
        <v>1</v>
      </c>
      <c r="I606" s="32">
        <f>'REPRO SEPTIEMBRE'!H489</f>
        <v>0</v>
      </c>
      <c r="J606" s="47">
        <v>1</v>
      </c>
      <c r="K606" s="32">
        <f>'REPRO SEPTIEMBRE'!I489</f>
        <v>0</v>
      </c>
      <c r="L606" s="47">
        <v>1</v>
      </c>
      <c r="M606" s="38">
        <f>'REPRO SEPTIEMBRE'!J489</f>
        <v>0</v>
      </c>
      <c r="N606" s="47">
        <v>1</v>
      </c>
      <c r="O606" s="32">
        <f>'REPRO SEPTIEMBRE'!K489</f>
        <v>0</v>
      </c>
      <c r="P606" s="47">
        <v>1</v>
      </c>
      <c r="Q606" s="32">
        <f>'REPRO SEPTIEMBRE'!L489</f>
        <v>0</v>
      </c>
      <c r="R606" s="47">
        <v>1</v>
      </c>
      <c r="S606" s="32">
        <f>'REPRO SEPTIEMBRE'!M489</f>
        <v>2213.4</v>
      </c>
      <c r="T606" s="47">
        <v>1</v>
      </c>
      <c r="U606" s="32">
        <f>'REPRO SEPTIEMBRE'!N489</f>
        <v>2213.4</v>
      </c>
      <c r="V606" s="33">
        <v>0</v>
      </c>
      <c r="W606" s="32">
        <v>0</v>
      </c>
      <c r="X606" s="33">
        <v>0</v>
      </c>
      <c r="Y606" s="32">
        <v>0</v>
      </c>
      <c r="Z606" s="33">
        <v>0</v>
      </c>
      <c r="AA606" s="32">
        <v>0</v>
      </c>
      <c r="AB606" s="39">
        <v>0</v>
      </c>
      <c r="AC606" s="32">
        <v>0</v>
      </c>
      <c r="AD606" s="32">
        <f t="shared" si="71"/>
        <v>0</v>
      </c>
      <c r="AE606" s="32">
        <v>0</v>
      </c>
      <c r="AF606" s="32">
        <f t="shared" si="73"/>
        <v>21120</v>
      </c>
      <c r="AG606" s="32">
        <f t="shared" si="74"/>
        <v>1760</v>
      </c>
      <c r="AH606" s="32">
        <v>0</v>
      </c>
      <c r="AI606" s="32">
        <v>0</v>
      </c>
      <c r="AJ606" s="32">
        <v>0</v>
      </c>
      <c r="AK606" s="34">
        <f t="shared" si="75"/>
        <v>6258.2000000000007</v>
      </c>
    </row>
    <row r="607" spans="2:37" s="6" customFormat="1" x14ac:dyDescent="0.25">
      <c r="B607" s="40">
        <v>587</v>
      </c>
      <c r="C607" s="432"/>
      <c r="D607" s="44" t="s">
        <v>35</v>
      </c>
      <c r="E607" s="45">
        <v>71.400000000000006</v>
      </c>
      <c r="F607" s="47">
        <v>4</v>
      </c>
      <c r="G607" s="416">
        <f>'REPRO SEPTIEMBRE'!G490</f>
        <v>0</v>
      </c>
      <c r="H607" s="47">
        <v>4</v>
      </c>
      <c r="I607" s="32">
        <f>'REPRO SEPTIEMBRE'!H490</f>
        <v>0</v>
      </c>
      <c r="J607" s="47">
        <v>4</v>
      </c>
      <c r="K607" s="32">
        <f>'REPRO SEPTIEMBRE'!I490</f>
        <v>0</v>
      </c>
      <c r="L607" s="47">
        <v>4</v>
      </c>
      <c r="M607" s="38">
        <f>'REPRO SEPTIEMBRE'!J490</f>
        <v>0</v>
      </c>
      <c r="N607" s="47">
        <v>4</v>
      </c>
      <c r="O607" s="32">
        <f>'REPRO SEPTIEMBRE'!K490</f>
        <v>0</v>
      </c>
      <c r="P607" s="47">
        <v>4</v>
      </c>
      <c r="Q607" s="32">
        <f>'REPRO SEPTIEMBRE'!L490</f>
        <v>0</v>
      </c>
      <c r="R607" s="47">
        <v>4</v>
      </c>
      <c r="S607" s="32">
        <f>'REPRO SEPTIEMBRE'!M490</f>
        <v>8853.6</v>
      </c>
      <c r="T607" s="47">
        <v>4</v>
      </c>
      <c r="U607" s="32">
        <f>'REPRO SEPTIEMBRE'!N490</f>
        <v>8853.6</v>
      </c>
      <c r="V607" s="33">
        <v>0</v>
      </c>
      <c r="W607" s="32">
        <v>0</v>
      </c>
      <c r="X607" s="33">
        <v>0</v>
      </c>
      <c r="Y607" s="32">
        <v>0</v>
      </c>
      <c r="Z607" s="33">
        <v>0</v>
      </c>
      <c r="AA607" s="32">
        <v>0</v>
      </c>
      <c r="AB607" s="39">
        <v>0</v>
      </c>
      <c r="AC607" s="32">
        <v>0</v>
      </c>
      <c r="AD607" s="32">
        <f t="shared" si="71"/>
        <v>0</v>
      </c>
      <c r="AE607" s="32">
        <v>0</v>
      </c>
      <c r="AF607" s="32">
        <f t="shared" si="73"/>
        <v>84480</v>
      </c>
      <c r="AG607" s="32">
        <f t="shared" si="74"/>
        <v>7040</v>
      </c>
      <c r="AH607" s="32">
        <v>0</v>
      </c>
      <c r="AI607" s="32">
        <v>0</v>
      </c>
      <c r="AJ607" s="32">
        <v>0</v>
      </c>
      <c r="AK607" s="34">
        <f t="shared" si="75"/>
        <v>24818.6</v>
      </c>
    </row>
    <row r="608" spans="2:37" s="6" customFormat="1" x14ac:dyDescent="0.25">
      <c r="B608" s="40">
        <v>588</v>
      </c>
      <c r="C608" s="432"/>
      <c r="D608" s="44" t="s">
        <v>36</v>
      </c>
      <c r="E608" s="45">
        <v>72.540000000000006</v>
      </c>
      <c r="F608" s="47">
        <v>1</v>
      </c>
      <c r="G608" s="416">
        <f>'REPRO SEPTIEMBRE'!G491</f>
        <v>0</v>
      </c>
      <c r="H608" s="47">
        <v>1</v>
      </c>
      <c r="I608" s="32">
        <f>'REPRO SEPTIEMBRE'!H491</f>
        <v>0</v>
      </c>
      <c r="J608" s="47">
        <v>1</v>
      </c>
      <c r="K608" s="32">
        <f>'REPRO SEPTIEMBRE'!I491</f>
        <v>0</v>
      </c>
      <c r="L608" s="47">
        <v>1</v>
      </c>
      <c r="M608" s="38">
        <f>'REPRO SEPTIEMBRE'!J491</f>
        <v>0</v>
      </c>
      <c r="N608" s="47">
        <v>1</v>
      </c>
      <c r="O608" s="32">
        <f>'REPRO SEPTIEMBRE'!K491</f>
        <v>0</v>
      </c>
      <c r="P608" s="47">
        <v>1</v>
      </c>
      <c r="Q608" s="32">
        <f>'REPRO SEPTIEMBRE'!L491</f>
        <v>0</v>
      </c>
      <c r="R608" s="47">
        <v>1</v>
      </c>
      <c r="S608" s="32">
        <f>'REPRO SEPTIEMBRE'!M491</f>
        <v>0</v>
      </c>
      <c r="T608" s="47">
        <v>1</v>
      </c>
      <c r="U608" s="32">
        <f>'REPRO SEPTIEMBRE'!N491</f>
        <v>0</v>
      </c>
      <c r="V608" s="33">
        <v>0</v>
      </c>
      <c r="W608" s="32">
        <v>0</v>
      </c>
      <c r="X608" s="33">
        <v>0</v>
      </c>
      <c r="Y608" s="32">
        <v>0</v>
      </c>
      <c r="Z608" s="33">
        <v>0</v>
      </c>
      <c r="AA608" s="32">
        <v>0</v>
      </c>
      <c r="AB608" s="39">
        <v>0</v>
      </c>
      <c r="AC608" s="32">
        <v>0</v>
      </c>
      <c r="AD608" s="32">
        <f t="shared" si="71"/>
        <v>0</v>
      </c>
      <c r="AE608" s="32">
        <v>0</v>
      </c>
      <c r="AF608" s="32">
        <f t="shared" si="73"/>
        <v>21120</v>
      </c>
      <c r="AG608" s="32">
        <f t="shared" si="74"/>
        <v>1760</v>
      </c>
      <c r="AH608" s="32">
        <v>0</v>
      </c>
      <c r="AI608" s="32">
        <v>0</v>
      </c>
      <c r="AJ608" s="32">
        <v>0</v>
      </c>
      <c r="AK608" s="34">
        <f t="shared" si="75"/>
        <v>1832.54</v>
      </c>
    </row>
    <row r="609" spans="2:37" s="6" customFormat="1" x14ac:dyDescent="0.25">
      <c r="B609" s="40">
        <v>589</v>
      </c>
      <c r="C609" s="432"/>
      <c r="D609" s="313" t="s">
        <v>54</v>
      </c>
      <c r="E609" s="60">
        <v>71.400000000000006</v>
      </c>
      <c r="F609" s="59">
        <v>3</v>
      </c>
      <c r="G609" s="416">
        <f>'REPRO SEPTIEMBRE'!G492</f>
        <v>0</v>
      </c>
      <c r="H609" s="59">
        <v>3</v>
      </c>
      <c r="I609" s="32">
        <f>'REPRO SEPTIEMBRE'!H492</f>
        <v>0</v>
      </c>
      <c r="J609" s="59">
        <v>3</v>
      </c>
      <c r="K609" s="32">
        <f>'REPRO SEPTIEMBRE'!I492</f>
        <v>0</v>
      </c>
      <c r="L609" s="59">
        <v>3</v>
      </c>
      <c r="M609" s="38">
        <f>'REPRO SEPTIEMBRE'!J492</f>
        <v>0</v>
      </c>
      <c r="N609" s="59">
        <v>3</v>
      </c>
      <c r="O609" s="32">
        <f>'REPRO SEPTIEMBRE'!K492</f>
        <v>0</v>
      </c>
      <c r="P609" s="59">
        <v>3</v>
      </c>
      <c r="Q609" s="32">
        <f>'REPRO SEPTIEMBRE'!L492</f>
        <v>0</v>
      </c>
      <c r="R609" s="59">
        <v>3</v>
      </c>
      <c r="S609" s="32">
        <f>'REPRO SEPTIEMBRE'!M492</f>
        <v>6640.2000000000007</v>
      </c>
      <c r="T609" s="59">
        <v>3</v>
      </c>
      <c r="U609" s="32">
        <f>'REPRO SEPTIEMBRE'!N492</f>
        <v>6640.2000000000007</v>
      </c>
      <c r="V609" s="33">
        <v>0</v>
      </c>
      <c r="W609" s="32">
        <v>0</v>
      </c>
      <c r="X609" s="33">
        <v>0</v>
      </c>
      <c r="Y609" s="32">
        <v>0</v>
      </c>
      <c r="Z609" s="33">
        <v>0</v>
      </c>
      <c r="AA609" s="32">
        <v>0</v>
      </c>
      <c r="AB609" s="39">
        <v>0</v>
      </c>
      <c r="AC609" s="32">
        <v>0</v>
      </c>
      <c r="AD609" s="32">
        <f t="shared" si="71"/>
        <v>0</v>
      </c>
      <c r="AE609" s="32">
        <v>0</v>
      </c>
      <c r="AF609" s="32">
        <f t="shared" si="73"/>
        <v>63360</v>
      </c>
      <c r="AG609" s="32">
        <f t="shared" si="74"/>
        <v>5280</v>
      </c>
      <c r="AH609" s="32">
        <v>0</v>
      </c>
      <c r="AI609" s="32">
        <v>0</v>
      </c>
      <c r="AJ609" s="32">
        <v>0</v>
      </c>
      <c r="AK609" s="34">
        <f t="shared" si="75"/>
        <v>18631.800000000003</v>
      </c>
    </row>
    <row r="610" spans="2:37" s="6" customFormat="1" x14ac:dyDescent="0.25">
      <c r="B610" s="40">
        <v>590</v>
      </c>
      <c r="C610" s="432"/>
      <c r="D610" s="313" t="s">
        <v>55</v>
      </c>
      <c r="E610" s="60">
        <v>72.540000000000006</v>
      </c>
      <c r="F610" s="59">
        <v>1</v>
      </c>
      <c r="G610" s="416">
        <f>'REPRO SEPTIEMBRE'!G493</f>
        <v>0</v>
      </c>
      <c r="H610" s="59">
        <v>1</v>
      </c>
      <c r="I610" s="32">
        <f>'REPRO SEPTIEMBRE'!H493</f>
        <v>0</v>
      </c>
      <c r="J610" s="59">
        <v>1</v>
      </c>
      <c r="K610" s="32">
        <f>'REPRO SEPTIEMBRE'!I493</f>
        <v>0</v>
      </c>
      <c r="L610" s="59">
        <v>1</v>
      </c>
      <c r="M610" s="38">
        <f>'REPRO SEPTIEMBRE'!J493</f>
        <v>0</v>
      </c>
      <c r="N610" s="59">
        <v>1</v>
      </c>
      <c r="O610" s="32">
        <f>'REPRO SEPTIEMBRE'!K493</f>
        <v>0</v>
      </c>
      <c r="P610" s="59">
        <v>1</v>
      </c>
      <c r="Q610" s="32">
        <f>'REPRO SEPTIEMBRE'!L493</f>
        <v>0</v>
      </c>
      <c r="R610" s="59">
        <v>1</v>
      </c>
      <c r="S610" s="32">
        <f>'REPRO SEPTIEMBRE'!M493</f>
        <v>0</v>
      </c>
      <c r="T610" s="59">
        <v>1</v>
      </c>
      <c r="U610" s="32">
        <f>'REPRO SEPTIEMBRE'!N493</f>
        <v>0</v>
      </c>
      <c r="V610" s="33">
        <v>0</v>
      </c>
      <c r="W610" s="32">
        <v>0</v>
      </c>
      <c r="X610" s="33">
        <v>0</v>
      </c>
      <c r="Y610" s="32">
        <v>0</v>
      </c>
      <c r="Z610" s="33">
        <v>0</v>
      </c>
      <c r="AA610" s="32">
        <v>0</v>
      </c>
      <c r="AB610" s="39">
        <v>0</v>
      </c>
      <c r="AC610" s="32">
        <v>0</v>
      </c>
      <c r="AD610" s="32">
        <f t="shared" si="71"/>
        <v>0</v>
      </c>
      <c r="AE610" s="32">
        <v>0</v>
      </c>
      <c r="AF610" s="32">
        <f t="shared" si="73"/>
        <v>21120</v>
      </c>
      <c r="AG610" s="32">
        <f t="shared" si="74"/>
        <v>1760</v>
      </c>
      <c r="AH610" s="32">
        <v>0</v>
      </c>
      <c r="AI610" s="32">
        <v>0</v>
      </c>
      <c r="AJ610" s="32">
        <v>0</v>
      </c>
      <c r="AK610" s="34">
        <f t="shared" si="75"/>
        <v>1832.54</v>
      </c>
    </row>
    <row r="611" spans="2:37" s="6" customFormat="1" x14ac:dyDescent="0.25">
      <c r="B611" s="40">
        <v>591</v>
      </c>
      <c r="C611" s="432"/>
      <c r="D611" s="313" t="s">
        <v>44</v>
      </c>
      <c r="E611" s="60">
        <v>72.540000000000006</v>
      </c>
      <c r="F611" s="59">
        <v>0</v>
      </c>
      <c r="G611" s="416">
        <v>0</v>
      </c>
      <c r="H611" s="59">
        <v>0</v>
      </c>
      <c r="I611" s="32">
        <v>0</v>
      </c>
      <c r="J611" s="59">
        <v>0</v>
      </c>
      <c r="K611" s="32">
        <v>0</v>
      </c>
      <c r="L611" s="59">
        <v>0</v>
      </c>
      <c r="M611" s="38">
        <v>0</v>
      </c>
      <c r="N611" s="59">
        <v>0</v>
      </c>
      <c r="O611" s="32">
        <v>0</v>
      </c>
      <c r="P611" s="59">
        <v>0</v>
      </c>
      <c r="Q611" s="32">
        <v>0</v>
      </c>
      <c r="R611" s="59">
        <v>0</v>
      </c>
      <c r="S611" s="32">
        <v>0</v>
      </c>
      <c r="T611" s="59">
        <v>0</v>
      </c>
      <c r="U611" s="32">
        <v>0</v>
      </c>
      <c r="V611" s="33">
        <v>2</v>
      </c>
      <c r="W611" s="32">
        <v>4352.4000000000005</v>
      </c>
      <c r="X611" s="33">
        <v>0</v>
      </c>
      <c r="Y611" s="32">
        <v>0</v>
      </c>
      <c r="Z611" s="33">
        <v>0</v>
      </c>
      <c r="AA611" s="32">
        <v>0</v>
      </c>
      <c r="AB611" s="39">
        <v>0</v>
      </c>
      <c r="AC611" s="32">
        <v>0</v>
      </c>
      <c r="AD611" s="32">
        <f t="shared" ref="AD611:AD617" si="76">+AE611*12</f>
        <v>0</v>
      </c>
      <c r="AE611" s="32">
        <v>0</v>
      </c>
      <c r="AF611" s="32">
        <f t="shared" ref="AF611:AF617" si="77">+AG611*12</f>
        <v>42240</v>
      </c>
      <c r="AG611" s="32">
        <f>1760*V611</f>
        <v>3520</v>
      </c>
      <c r="AH611" s="32">
        <v>0</v>
      </c>
      <c r="AI611" s="32">
        <v>0</v>
      </c>
      <c r="AJ611" s="32">
        <v>0</v>
      </c>
      <c r="AK611" s="34">
        <f t="shared" ref="AK611:AK617" si="78">+E611+I611+K611+M611+O611+Q611+S611+U611+W611+Y611+AA611+AC611+AE611+AG611</f>
        <v>7944.9400000000005</v>
      </c>
    </row>
    <row r="612" spans="2:37" s="6" customFormat="1" x14ac:dyDescent="0.25">
      <c r="B612" s="40">
        <v>592</v>
      </c>
      <c r="C612" s="432"/>
      <c r="D612" s="313" t="s">
        <v>35</v>
      </c>
      <c r="E612" s="60">
        <v>71.400000000000006</v>
      </c>
      <c r="F612" s="59">
        <v>0</v>
      </c>
      <c r="G612" s="416">
        <v>0</v>
      </c>
      <c r="H612" s="59">
        <v>0</v>
      </c>
      <c r="I612" s="32">
        <v>0</v>
      </c>
      <c r="J612" s="59">
        <v>0</v>
      </c>
      <c r="K612" s="32">
        <v>0</v>
      </c>
      <c r="L612" s="59">
        <v>0</v>
      </c>
      <c r="M612" s="38">
        <v>0</v>
      </c>
      <c r="N612" s="59">
        <v>0</v>
      </c>
      <c r="O612" s="32">
        <v>0</v>
      </c>
      <c r="P612" s="59">
        <v>0</v>
      </c>
      <c r="Q612" s="32">
        <v>0</v>
      </c>
      <c r="R612" s="59">
        <v>0</v>
      </c>
      <c r="S612" s="32">
        <v>0</v>
      </c>
      <c r="T612" s="59">
        <v>0</v>
      </c>
      <c r="U612" s="32">
        <v>0</v>
      </c>
      <c r="V612" s="33">
        <v>11</v>
      </c>
      <c r="W612" s="32">
        <v>23562.000000000004</v>
      </c>
      <c r="X612" s="33">
        <v>0</v>
      </c>
      <c r="Y612" s="32">
        <v>0</v>
      </c>
      <c r="Z612" s="33">
        <v>0</v>
      </c>
      <c r="AA612" s="32">
        <v>0</v>
      </c>
      <c r="AB612" s="39">
        <v>0</v>
      </c>
      <c r="AC612" s="32">
        <v>0</v>
      </c>
      <c r="AD612" s="32">
        <f t="shared" si="76"/>
        <v>0</v>
      </c>
      <c r="AE612" s="32">
        <v>0</v>
      </c>
      <c r="AF612" s="32">
        <f t="shared" si="77"/>
        <v>232320</v>
      </c>
      <c r="AG612" s="32">
        <f t="shared" ref="AG612:AG617" si="79">1760*V612</f>
        <v>19360</v>
      </c>
      <c r="AH612" s="32">
        <v>0</v>
      </c>
      <c r="AI612" s="32">
        <v>0</v>
      </c>
      <c r="AJ612" s="32">
        <v>0</v>
      </c>
      <c r="AK612" s="34">
        <f t="shared" si="78"/>
        <v>42993.400000000009</v>
      </c>
    </row>
    <row r="613" spans="2:37" s="6" customFormat="1" x14ac:dyDescent="0.25">
      <c r="B613" s="40">
        <v>593</v>
      </c>
      <c r="C613" s="432"/>
      <c r="D613" s="313" t="s">
        <v>38</v>
      </c>
      <c r="E613" s="60">
        <v>71.400000000000006</v>
      </c>
      <c r="F613" s="59">
        <v>0</v>
      </c>
      <c r="G613" s="416">
        <v>0</v>
      </c>
      <c r="H613" s="59">
        <v>0</v>
      </c>
      <c r="I613" s="32">
        <v>0</v>
      </c>
      <c r="J613" s="59">
        <v>0</v>
      </c>
      <c r="K613" s="32">
        <v>0</v>
      </c>
      <c r="L613" s="59">
        <v>0</v>
      </c>
      <c r="M613" s="38">
        <v>0</v>
      </c>
      <c r="N613" s="59">
        <v>0</v>
      </c>
      <c r="O613" s="32">
        <v>0</v>
      </c>
      <c r="P613" s="59">
        <v>0</v>
      </c>
      <c r="Q613" s="32">
        <v>0</v>
      </c>
      <c r="R613" s="59">
        <v>0</v>
      </c>
      <c r="S613" s="32">
        <v>0</v>
      </c>
      <c r="T613" s="59">
        <v>0</v>
      </c>
      <c r="U613" s="32">
        <v>0</v>
      </c>
      <c r="V613" s="33">
        <v>2</v>
      </c>
      <c r="W613" s="32">
        <v>4284</v>
      </c>
      <c r="X613" s="33">
        <v>0</v>
      </c>
      <c r="Y613" s="32">
        <v>0</v>
      </c>
      <c r="Z613" s="33">
        <v>0</v>
      </c>
      <c r="AA613" s="32">
        <v>0</v>
      </c>
      <c r="AB613" s="39">
        <v>0</v>
      </c>
      <c r="AC613" s="32">
        <v>0</v>
      </c>
      <c r="AD613" s="32">
        <f t="shared" si="76"/>
        <v>0</v>
      </c>
      <c r="AE613" s="32">
        <v>0</v>
      </c>
      <c r="AF613" s="32">
        <f t="shared" si="77"/>
        <v>42240</v>
      </c>
      <c r="AG613" s="32">
        <f t="shared" si="79"/>
        <v>3520</v>
      </c>
      <c r="AH613" s="32">
        <v>0</v>
      </c>
      <c r="AI613" s="32">
        <v>0</v>
      </c>
      <c r="AJ613" s="32">
        <v>0</v>
      </c>
      <c r="AK613" s="34">
        <f t="shared" si="78"/>
        <v>7875.4</v>
      </c>
    </row>
    <row r="614" spans="2:37" s="6" customFormat="1" x14ac:dyDescent="0.25">
      <c r="B614" s="40">
        <v>594</v>
      </c>
      <c r="C614" s="432"/>
      <c r="D614" s="313" t="s">
        <v>54</v>
      </c>
      <c r="E614" s="60">
        <v>71.400000000000006</v>
      </c>
      <c r="F614" s="59">
        <v>0</v>
      </c>
      <c r="G614" s="416">
        <v>0</v>
      </c>
      <c r="H614" s="59">
        <v>0</v>
      </c>
      <c r="I614" s="32">
        <v>0</v>
      </c>
      <c r="J614" s="59">
        <v>0</v>
      </c>
      <c r="K614" s="32">
        <v>0</v>
      </c>
      <c r="L614" s="59">
        <v>0</v>
      </c>
      <c r="M614" s="38">
        <v>0</v>
      </c>
      <c r="N614" s="59">
        <v>0</v>
      </c>
      <c r="O614" s="32">
        <v>0</v>
      </c>
      <c r="P614" s="59">
        <v>0</v>
      </c>
      <c r="Q614" s="32">
        <v>0</v>
      </c>
      <c r="R614" s="59">
        <v>0</v>
      </c>
      <c r="S614" s="32">
        <v>0</v>
      </c>
      <c r="T614" s="59">
        <v>0</v>
      </c>
      <c r="U614" s="32">
        <v>0</v>
      </c>
      <c r="V614" s="33">
        <v>1</v>
      </c>
      <c r="W614" s="32">
        <v>2142</v>
      </c>
      <c r="X614" s="33">
        <v>0</v>
      </c>
      <c r="Y614" s="32">
        <v>0</v>
      </c>
      <c r="Z614" s="33">
        <v>0</v>
      </c>
      <c r="AA614" s="32">
        <v>0</v>
      </c>
      <c r="AB614" s="39">
        <v>0</v>
      </c>
      <c r="AC614" s="32">
        <v>0</v>
      </c>
      <c r="AD614" s="32">
        <f t="shared" si="76"/>
        <v>0</v>
      </c>
      <c r="AE614" s="32">
        <v>0</v>
      </c>
      <c r="AF614" s="32">
        <f t="shared" si="77"/>
        <v>21120</v>
      </c>
      <c r="AG614" s="32">
        <f t="shared" si="79"/>
        <v>1760</v>
      </c>
      <c r="AH614" s="32">
        <v>0</v>
      </c>
      <c r="AI614" s="32">
        <v>0</v>
      </c>
      <c r="AJ614" s="32">
        <v>0</v>
      </c>
      <c r="AK614" s="34">
        <f t="shared" si="78"/>
        <v>3973.4</v>
      </c>
    </row>
    <row r="615" spans="2:37" s="6" customFormat="1" x14ac:dyDescent="0.25">
      <c r="B615" s="40">
        <v>595</v>
      </c>
      <c r="C615" s="432"/>
      <c r="D615" s="313" t="s">
        <v>35</v>
      </c>
      <c r="E615" s="60">
        <v>71.400000000000006</v>
      </c>
      <c r="F615" s="59">
        <v>0</v>
      </c>
      <c r="G615" s="416">
        <v>0</v>
      </c>
      <c r="H615" s="59">
        <v>0</v>
      </c>
      <c r="I615" s="32">
        <v>0</v>
      </c>
      <c r="J615" s="59">
        <v>0</v>
      </c>
      <c r="K615" s="32">
        <v>0</v>
      </c>
      <c r="L615" s="59">
        <v>0</v>
      </c>
      <c r="M615" s="38">
        <v>0</v>
      </c>
      <c r="N615" s="59">
        <v>0</v>
      </c>
      <c r="O615" s="32">
        <v>0</v>
      </c>
      <c r="P615" s="59">
        <v>0</v>
      </c>
      <c r="Q615" s="32">
        <v>0</v>
      </c>
      <c r="R615" s="59">
        <v>0</v>
      </c>
      <c r="S615" s="32">
        <v>0</v>
      </c>
      <c r="T615" s="59">
        <v>0</v>
      </c>
      <c r="U615" s="32">
        <v>0</v>
      </c>
      <c r="V615" s="33">
        <v>4</v>
      </c>
      <c r="W615" s="32">
        <v>8568</v>
      </c>
      <c r="X615" s="33">
        <v>0</v>
      </c>
      <c r="Y615" s="32">
        <v>0</v>
      </c>
      <c r="Z615" s="33">
        <v>0</v>
      </c>
      <c r="AA615" s="32">
        <v>0</v>
      </c>
      <c r="AB615" s="39">
        <v>0</v>
      </c>
      <c r="AC615" s="32">
        <v>0</v>
      </c>
      <c r="AD615" s="32">
        <f t="shared" si="76"/>
        <v>0</v>
      </c>
      <c r="AE615" s="32">
        <v>0</v>
      </c>
      <c r="AF615" s="32">
        <f t="shared" si="77"/>
        <v>84480</v>
      </c>
      <c r="AG615" s="32">
        <f t="shared" si="79"/>
        <v>7040</v>
      </c>
      <c r="AH615" s="32">
        <v>0</v>
      </c>
      <c r="AI615" s="32">
        <v>0</v>
      </c>
      <c r="AJ615" s="32">
        <v>0</v>
      </c>
      <c r="AK615" s="34">
        <f t="shared" si="78"/>
        <v>15679.4</v>
      </c>
    </row>
    <row r="616" spans="2:37" s="6" customFormat="1" x14ac:dyDescent="0.25">
      <c r="B616" s="40">
        <v>596</v>
      </c>
      <c r="C616" s="432"/>
      <c r="D616" s="313" t="s">
        <v>54</v>
      </c>
      <c r="E616" s="60">
        <v>71.400000000000006</v>
      </c>
      <c r="F616" s="59">
        <v>0</v>
      </c>
      <c r="G616" s="416">
        <v>0</v>
      </c>
      <c r="H616" s="59">
        <v>0</v>
      </c>
      <c r="I616" s="32">
        <v>0</v>
      </c>
      <c r="J616" s="59">
        <v>0</v>
      </c>
      <c r="K616" s="32">
        <v>0</v>
      </c>
      <c r="L616" s="59">
        <v>0</v>
      </c>
      <c r="M616" s="38">
        <v>0</v>
      </c>
      <c r="N616" s="59">
        <v>0</v>
      </c>
      <c r="O616" s="32">
        <v>0</v>
      </c>
      <c r="P616" s="59">
        <v>0</v>
      </c>
      <c r="Q616" s="32">
        <v>0</v>
      </c>
      <c r="R616" s="59">
        <v>0</v>
      </c>
      <c r="S616" s="32">
        <v>0</v>
      </c>
      <c r="T616" s="59">
        <v>0</v>
      </c>
      <c r="U616" s="32">
        <v>0</v>
      </c>
      <c r="V616" s="33">
        <v>3</v>
      </c>
      <c r="W616" s="32">
        <v>6426.0000000000009</v>
      </c>
      <c r="X616" s="33">
        <v>0</v>
      </c>
      <c r="Y616" s="32">
        <v>0</v>
      </c>
      <c r="Z616" s="33">
        <v>0</v>
      </c>
      <c r="AA616" s="32">
        <v>0</v>
      </c>
      <c r="AB616" s="39">
        <v>0</v>
      </c>
      <c r="AC616" s="32">
        <v>0</v>
      </c>
      <c r="AD616" s="32">
        <f t="shared" si="76"/>
        <v>0</v>
      </c>
      <c r="AE616" s="32">
        <v>0</v>
      </c>
      <c r="AF616" s="32">
        <f t="shared" si="77"/>
        <v>63360</v>
      </c>
      <c r="AG616" s="32">
        <f t="shared" si="79"/>
        <v>5280</v>
      </c>
      <c r="AH616" s="32">
        <v>0</v>
      </c>
      <c r="AI616" s="32">
        <v>0</v>
      </c>
      <c r="AJ616" s="32">
        <v>0</v>
      </c>
      <c r="AK616" s="34">
        <f t="shared" si="78"/>
        <v>11777.400000000001</v>
      </c>
    </row>
    <row r="617" spans="2:37" s="6" customFormat="1" x14ac:dyDescent="0.25">
      <c r="B617" s="40">
        <v>597</v>
      </c>
      <c r="C617" s="433"/>
      <c r="D617" s="313" t="s">
        <v>55</v>
      </c>
      <c r="E617" s="60">
        <v>72.540000000000006</v>
      </c>
      <c r="F617" s="59">
        <v>0</v>
      </c>
      <c r="G617" s="416">
        <v>0</v>
      </c>
      <c r="H617" s="59">
        <v>0</v>
      </c>
      <c r="I617" s="32">
        <v>0</v>
      </c>
      <c r="J617" s="59">
        <v>0</v>
      </c>
      <c r="K617" s="32">
        <v>0</v>
      </c>
      <c r="L617" s="59">
        <v>0</v>
      </c>
      <c r="M617" s="38">
        <v>0</v>
      </c>
      <c r="N617" s="59">
        <v>0</v>
      </c>
      <c r="O617" s="32">
        <v>0</v>
      </c>
      <c r="P617" s="59">
        <v>0</v>
      </c>
      <c r="Q617" s="32">
        <v>0</v>
      </c>
      <c r="R617" s="59">
        <v>0</v>
      </c>
      <c r="S617" s="32">
        <v>0</v>
      </c>
      <c r="T617" s="59">
        <v>0</v>
      </c>
      <c r="U617" s="32">
        <v>0</v>
      </c>
      <c r="V617" s="33">
        <v>1</v>
      </c>
      <c r="W617" s="32">
        <v>5440.5000000000009</v>
      </c>
      <c r="X617" s="33">
        <v>0</v>
      </c>
      <c r="Y617" s="32">
        <v>0</v>
      </c>
      <c r="Z617" s="33">
        <v>0</v>
      </c>
      <c r="AA617" s="32">
        <v>0</v>
      </c>
      <c r="AB617" s="39">
        <v>0</v>
      </c>
      <c r="AC617" s="32">
        <v>0</v>
      </c>
      <c r="AD617" s="32">
        <f t="shared" si="76"/>
        <v>0</v>
      </c>
      <c r="AE617" s="32">
        <v>0</v>
      </c>
      <c r="AF617" s="32">
        <f t="shared" si="77"/>
        <v>21120</v>
      </c>
      <c r="AG617" s="32">
        <f t="shared" si="79"/>
        <v>1760</v>
      </c>
      <c r="AH617" s="32">
        <v>0</v>
      </c>
      <c r="AI617" s="32">
        <v>0</v>
      </c>
      <c r="AJ617" s="32">
        <v>0</v>
      </c>
      <c r="AK617" s="34">
        <f t="shared" si="78"/>
        <v>7273.0400000000009</v>
      </c>
    </row>
    <row r="618" spans="2:37" s="6" customFormat="1" ht="15" customHeight="1" x14ac:dyDescent="0.25">
      <c r="B618" s="473" t="s">
        <v>90</v>
      </c>
      <c r="C618" s="474"/>
      <c r="D618" s="474"/>
      <c r="E618" s="474"/>
      <c r="F618" s="474"/>
      <c r="G618" s="474"/>
      <c r="H618" s="474"/>
      <c r="I618" s="474"/>
      <c r="J618" s="474"/>
      <c r="K618" s="474"/>
      <c r="L618" s="474"/>
      <c r="M618" s="474"/>
      <c r="N618" s="474"/>
      <c r="O618" s="474"/>
      <c r="P618" s="474"/>
      <c r="Q618" s="474"/>
      <c r="R618" s="474"/>
      <c r="S618" s="474"/>
      <c r="T618" s="474"/>
      <c r="U618" s="474"/>
      <c r="V618" s="474"/>
      <c r="W618" s="474"/>
      <c r="X618" s="474"/>
      <c r="Y618" s="474"/>
      <c r="Z618" s="474"/>
      <c r="AA618" s="474"/>
      <c r="AB618" s="474"/>
      <c r="AC618" s="474"/>
      <c r="AD618" s="474"/>
      <c r="AE618" s="474"/>
      <c r="AF618" s="474"/>
      <c r="AG618" s="474"/>
      <c r="AH618" s="474"/>
      <c r="AI618" s="474"/>
      <c r="AJ618" s="474"/>
      <c r="AK618" s="475"/>
    </row>
    <row r="619" spans="2:37" s="6" customFormat="1" ht="16.5" customHeight="1" x14ac:dyDescent="0.25">
      <c r="B619" s="417">
        <v>598</v>
      </c>
      <c r="C619" s="431" t="s">
        <v>45</v>
      </c>
      <c r="D619" s="31" t="s">
        <v>44</v>
      </c>
      <c r="E619" s="37">
        <v>72.540000000000006</v>
      </c>
      <c r="F619" s="33">
        <v>0</v>
      </c>
      <c r="G619" s="32">
        <v>0</v>
      </c>
      <c r="H619" s="33">
        <v>0</v>
      </c>
      <c r="I619" s="32">
        <v>0</v>
      </c>
      <c r="J619" s="33">
        <v>0</v>
      </c>
      <c r="K619" s="32">
        <v>0</v>
      </c>
      <c r="L619" s="33">
        <v>0</v>
      </c>
      <c r="M619" s="32">
        <v>0</v>
      </c>
      <c r="N619" s="33">
        <v>0</v>
      </c>
      <c r="O619" s="32">
        <v>0</v>
      </c>
      <c r="P619" s="33">
        <v>0</v>
      </c>
      <c r="Q619" s="32">
        <v>0</v>
      </c>
      <c r="R619" s="33">
        <v>0</v>
      </c>
      <c r="S619" s="32">
        <v>0</v>
      </c>
      <c r="T619" s="418">
        <v>3</v>
      </c>
      <c r="U619" s="32">
        <f t="shared" ref="U619:U653" si="80">+E619*T619*31</f>
        <v>6746.22</v>
      </c>
      <c r="V619" s="33">
        <v>0</v>
      </c>
      <c r="W619" s="32">
        <v>0</v>
      </c>
      <c r="X619" s="33">
        <v>0</v>
      </c>
      <c r="Y619" s="32">
        <v>0</v>
      </c>
      <c r="Z619" s="33">
        <v>0</v>
      </c>
      <c r="AA619" s="32">
        <v>0</v>
      </c>
      <c r="AB619" s="39">
        <v>0</v>
      </c>
      <c r="AC619" s="32">
        <v>0</v>
      </c>
      <c r="AD619" s="32">
        <f t="shared" ref="AD619:AD653" si="81">+AE619*12</f>
        <v>0</v>
      </c>
      <c r="AE619" s="32">
        <v>0</v>
      </c>
      <c r="AF619" s="32">
        <f t="shared" ref="AF619:AF653" si="82">+AG619*12</f>
        <v>63360</v>
      </c>
      <c r="AG619" s="32">
        <f t="shared" ref="AG619:AG653" si="83">1760*T619</f>
        <v>5280</v>
      </c>
      <c r="AH619" s="32">
        <v>0</v>
      </c>
      <c r="AI619" s="32">
        <v>0</v>
      </c>
      <c r="AJ619" s="32">
        <v>0</v>
      </c>
      <c r="AK619" s="34">
        <f t="shared" si="58"/>
        <v>12026.220000000001</v>
      </c>
    </row>
    <row r="620" spans="2:37" s="6" customFormat="1" ht="16.5" customHeight="1" x14ac:dyDescent="0.25">
      <c r="B620" s="417">
        <v>599</v>
      </c>
      <c r="C620" s="432"/>
      <c r="D620" s="31" t="s">
        <v>72</v>
      </c>
      <c r="E620" s="37">
        <v>71.400000000000006</v>
      </c>
      <c r="F620" s="33">
        <v>0</v>
      </c>
      <c r="G620" s="32">
        <v>0</v>
      </c>
      <c r="H620" s="33">
        <v>0</v>
      </c>
      <c r="I620" s="32">
        <v>0</v>
      </c>
      <c r="J620" s="33">
        <v>0</v>
      </c>
      <c r="K620" s="32">
        <v>0</v>
      </c>
      <c r="L620" s="33">
        <v>0</v>
      </c>
      <c r="M620" s="32">
        <v>0</v>
      </c>
      <c r="N620" s="33">
        <v>0</v>
      </c>
      <c r="O620" s="32">
        <v>0</v>
      </c>
      <c r="P620" s="33">
        <v>0</v>
      </c>
      <c r="Q620" s="32">
        <v>0</v>
      </c>
      <c r="R620" s="33">
        <v>0</v>
      </c>
      <c r="S620" s="32">
        <v>0</v>
      </c>
      <c r="T620" s="418">
        <v>7</v>
      </c>
      <c r="U620" s="32">
        <f t="shared" si="80"/>
        <v>15493.800000000003</v>
      </c>
      <c r="V620" s="33">
        <v>0</v>
      </c>
      <c r="W620" s="32">
        <v>0</v>
      </c>
      <c r="X620" s="33">
        <v>0</v>
      </c>
      <c r="Y620" s="32">
        <v>0</v>
      </c>
      <c r="Z620" s="33">
        <v>0</v>
      </c>
      <c r="AA620" s="32">
        <v>0</v>
      </c>
      <c r="AB620" s="39">
        <v>0</v>
      </c>
      <c r="AC620" s="32">
        <v>0</v>
      </c>
      <c r="AD620" s="32">
        <f t="shared" si="81"/>
        <v>0</v>
      </c>
      <c r="AE620" s="32">
        <v>0</v>
      </c>
      <c r="AF620" s="32">
        <f t="shared" si="82"/>
        <v>147840</v>
      </c>
      <c r="AG620" s="32">
        <f t="shared" si="83"/>
        <v>12320</v>
      </c>
      <c r="AH620" s="32">
        <v>0</v>
      </c>
      <c r="AI620" s="32">
        <v>0</v>
      </c>
      <c r="AJ620" s="32">
        <v>0</v>
      </c>
      <c r="AK620" s="34">
        <f t="shared" si="58"/>
        <v>27813.800000000003</v>
      </c>
    </row>
    <row r="621" spans="2:37" s="6" customFormat="1" ht="16.5" customHeight="1" x14ac:dyDescent="0.25">
      <c r="B621" s="417">
        <v>600</v>
      </c>
      <c r="C621" s="432"/>
      <c r="D621" s="31" t="s">
        <v>35</v>
      </c>
      <c r="E621" s="37">
        <v>71.400000000000006</v>
      </c>
      <c r="F621" s="33">
        <v>0</v>
      </c>
      <c r="G621" s="32">
        <v>0</v>
      </c>
      <c r="H621" s="33">
        <v>0</v>
      </c>
      <c r="I621" s="32">
        <v>0</v>
      </c>
      <c r="J621" s="33">
        <v>0</v>
      </c>
      <c r="K621" s="32">
        <v>0</v>
      </c>
      <c r="L621" s="33">
        <v>0</v>
      </c>
      <c r="M621" s="32">
        <v>0</v>
      </c>
      <c r="N621" s="33">
        <v>0</v>
      </c>
      <c r="O621" s="32">
        <v>0</v>
      </c>
      <c r="P621" s="33">
        <v>0</v>
      </c>
      <c r="Q621" s="32">
        <v>0</v>
      </c>
      <c r="R621" s="33">
        <v>0</v>
      </c>
      <c r="S621" s="32">
        <v>0</v>
      </c>
      <c r="T621" s="418">
        <v>3</v>
      </c>
      <c r="U621" s="32">
        <f t="shared" si="80"/>
        <v>6640.2000000000007</v>
      </c>
      <c r="V621" s="33">
        <v>0</v>
      </c>
      <c r="W621" s="32">
        <v>0</v>
      </c>
      <c r="X621" s="33">
        <v>0</v>
      </c>
      <c r="Y621" s="32">
        <v>0</v>
      </c>
      <c r="Z621" s="33">
        <v>0</v>
      </c>
      <c r="AA621" s="32">
        <v>0</v>
      </c>
      <c r="AB621" s="39">
        <v>0</v>
      </c>
      <c r="AC621" s="32">
        <v>0</v>
      </c>
      <c r="AD621" s="32">
        <f t="shared" si="81"/>
        <v>0</v>
      </c>
      <c r="AE621" s="32">
        <v>0</v>
      </c>
      <c r="AF621" s="32">
        <f t="shared" si="82"/>
        <v>63360</v>
      </c>
      <c r="AG621" s="32">
        <f t="shared" si="83"/>
        <v>5280</v>
      </c>
      <c r="AH621" s="32">
        <v>0</v>
      </c>
      <c r="AI621" s="32">
        <v>0</v>
      </c>
      <c r="AJ621" s="32">
        <v>0</v>
      </c>
      <c r="AK621" s="34">
        <f t="shared" si="58"/>
        <v>11920.2</v>
      </c>
    </row>
    <row r="622" spans="2:37" s="6" customFormat="1" ht="16.5" customHeight="1" x14ac:dyDescent="0.25">
      <c r="B622" s="417">
        <v>601</v>
      </c>
      <c r="C622" s="432"/>
      <c r="D622" s="31" t="s">
        <v>67</v>
      </c>
      <c r="E622" s="37">
        <v>73.59</v>
      </c>
      <c r="F622" s="33">
        <v>0</v>
      </c>
      <c r="G622" s="32">
        <v>0</v>
      </c>
      <c r="H622" s="33">
        <v>0</v>
      </c>
      <c r="I622" s="32">
        <v>0</v>
      </c>
      <c r="J622" s="33">
        <v>0</v>
      </c>
      <c r="K622" s="32">
        <v>0</v>
      </c>
      <c r="L622" s="33">
        <v>0</v>
      </c>
      <c r="M622" s="32">
        <v>0</v>
      </c>
      <c r="N622" s="33">
        <v>0</v>
      </c>
      <c r="O622" s="32">
        <v>0</v>
      </c>
      <c r="P622" s="33">
        <v>0</v>
      </c>
      <c r="Q622" s="32">
        <v>0</v>
      </c>
      <c r="R622" s="33">
        <v>0</v>
      </c>
      <c r="S622" s="32">
        <v>0</v>
      </c>
      <c r="T622" s="418">
        <v>1</v>
      </c>
      <c r="U622" s="32">
        <f t="shared" si="80"/>
        <v>2281.29</v>
      </c>
      <c r="V622" s="33">
        <v>0</v>
      </c>
      <c r="W622" s="32">
        <v>0</v>
      </c>
      <c r="X622" s="33">
        <v>0</v>
      </c>
      <c r="Y622" s="32">
        <v>0</v>
      </c>
      <c r="Z622" s="33">
        <v>0</v>
      </c>
      <c r="AA622" s="32">
        <v>0</v>
      </c>
      <c r="AB622" s="39">
        <v>0</v>
      </c>
      <c r="AC622" s="32">
        <v>0</v>
      </c>
      <c r="AD622" s="32">
        <f t="shared" si="81"/>
        <v>0</v>
      </c>
      <c r="AE622" s="32">
        <v>0</v>
      </c>
      <c r="AF622" s="32">
        <f t="shared" si="82"/>
        <v>21120</v>
      </c>
      <c r="AG622" s="32">
        <f t="shared" si="83"/>
        <v>1760</v>
      </c>
      <c r="AH622" s="32">
        <v>0</v>
      </c>
      <c r="AI622" s="32">
        <v>0</v>
      </c>
      <c r="AJ622" s="32">
        <v>0</v>
      </c>
      <c r="AK622" s="34">
        <f t="shared" si="58"/>
        <v>4041.29</v>
      </c>
    </row>
    <row r="623" spans="2:37" s="6" customFormat="1" ht="16.5" customHeight="1" x14ac:dyDescent="0.25">
      <c r="B623" s="417">
        <v>602</v>
      </c>
      <c r="C623" s="432"/>
      <c r="D623" s="31" t="s">
        <v>39</v>
      </c>
      <c r="E623" s="37">
        <v>78.25</v>
      </c>
      <c r="F623" s="33">
        <v>0</v>
      </c>
      <c r="G623" s="32">
        <v>0</v>
      </c>
      <c r="H623" s="33">
        <v>0</v>
      </c>
      <c r="I623" s="32">
        <v>0</v>
      </c>
      <c r="J623" s="33">
        <v>0</v>
      </c>
      <c r="K623" s="32">
        <v>0</v>
      </c>
      <c r="L623" s="33">
        <v>0</v>
      </c>
      <c r="M623" s="32">
        <v>0</v>
      </c>
      <c r="N623" s="33">
        <v>0</v>
      </c>
      <c r="O623" s="32">
        <v>0</v>
      </c>
      <c r="P623" s="33">
        <v>0</v>
      </c>
      <c r="Q623" s="32">
        <v>0</v>
      </c>
      <c r="R623" s="33">
        <v>0</v>
      </c>
      <c r="S623" s="32">
        <v>0</v>
      </c>
      <c r="T623" s="418">
        <v>1</v>
      </c>
      <c r="U623" s="32">
        <f t="shared" si="80"/>
        <v>2425.75</v>
      </c>
      <c r="V623" s="33">
        <v>0</v>
      </c>
      <c r="W623" s="32">
        <v>0</v>
      </c>
      <c r="X623" s="33">
        <v>0</v>
      </c>
      <c r="Y623" s="32">
        <v>0</v>
      </c>
      <c r="Z623" s="33">
        <v>0</v>
      </c>
      <c r="AA623" s="32">
        <v>0</v>
      </c>
      <c r="AB623" s="39">
        <v>0</v>
      </c>
      <c r="AC623" s="32">
        <v>0</v>
      </c>
      <c r="AD623" s="32">
        <f t="shared" si="81"/>
        <v>0</v>
      </c>
      <c r="AE623" s="32">
        <v>0</v>
      </c>
      <c r="AF623" s="32">
        <f t="shared" si="82"/>
        <v>21120</v>
      </c>
      <c r="AG623" s="32">
        <f t="shared" si="83"/>
        <v>1760</v>
      </c>
      <c r="AH623" s="32">
        <v>0</v>
      </c>
      <c r="AI623" s="32">
        <v>0</v>
      </c>
      <c r="AJ623" s="32">
        <v>0</v>
      </c>
      <c r="AK623" s="34">
        <f t="shared" si="58"/>
        <v>4185.75</v>
      </c>
    </row>
    <row r="624" spans="2:37" s="6" customFormat="1" ht="16.5" customHeight="1" x14ac:dyDescent="0.25">
      <c r="B624" s="417">
        <v>603</v>
      </c>
      <c r="C624" s="432"/>
      <c r="D624" s="31" t="s">
        <v>32</v>
      </c>
      <c r="E624" s="37">
        <v>71.400000000000006</v>
      </c>
      <c r="F624" s="33">
        <v>0</v>
      </c>
      <c r="G624" s="32">
        <v>0</v>
      </c>
      <c r="H624" s="33">
        <v>0</v>
      </c>
      <c r="I624" s="32">
        <v>0</v>
      </c>
      <c r="J624" s="33">
        <v>0</v>
      </c>
      <c r="K624" s="32">
        <v>0</v>
      </c>
      <c r="L624" s="33">
        <v>0</v>
      </c>
      <c r="M624" s="32">
        <v>0</v>
      </c>
      <c r="N624" s="33">
        <v>0</v>
      </c>
      <c r="O624" s="32">
        <v>0</v>
      </c>
      <c r="P624" s="33">
        <v>0</v>
      </c>
      <c r="Q624" s="32">
        <v>0</v>
      </c>
      <c r="R624" s="33">
        <v>0</v>
      </c>
      <c r="S624" s="32">
        <v>0</v>
      </c>
      <c r="T624" s="418">
        <v>8</v>
      </c>
      <c r="U624" s="32">
        <f t="shared" si="80"/>
        <v>17707.2</v>
      </c>
      <c r="V624" s="33">
        <v>0</v>
      </c>
      <c r="W624" s="32">
        <v>0</v>
      </c>
      <c r="X624" s="33">
        <v>0</v>
      </c>
      <c r="Y624" s="32">
        <v>0</v>
      </c>
      <c r="Z624" s="33">
        <v>0</v>
      </c>
      <c r="AA624" s="32">
        <v>0</v>
      </c>
      <c r="AB624" s="39">
        <v>0</v>
      </c>
      <c r="AC624" s="32">
        <v>0</v>
      </c>
      <c r="AD624" s="32">
        <f t="shared" si="81"/>
        <v>0</v>
      </c>
      <c r="AE624" s="32">
        <v>0</v>
      </c>
      <c r="AF624" s="32">
        <f t="shared" si="82"/>
        <v>168960</v>
      </c>
      <c r="AG624" s="32">
        <f t="shared" si="83"/>
        <v>14080</v>
      </c>
      <c r="AH624" s="32">
        <v>0</v>
      </c>
      <c r="AI624" s="32">
        <v>0</v>
      </c>
      <c r="AJ624" s="32">
        <v>0</v>
      </c>
      <c r="AK624" s="34">
        <f t="shared" si="58"/>
        <v>31787.200000000001</v>
      </c>
    </row>
    <row r="625" spans="2:37" s="6" customFormat="1" ht="15.75" customHeight="1" x14ac:dyDescent="0.25">
      <c r="B625" s="417">
        <v>604</v>
      </c>
      <c r="C625" s="432"/>
      <c r="D625" s="31" t="s">
        <v>54</v>
      </c>
      <c r="E625" s="37">
        <v>71.400000000000006</v>
      </c>
      <c r="F625" s="33">
        <v>0</v>
      </c>
      <c r="G625" s="32">
        <v>0</v>
      </c>
      <c r="H625" s="33">
        <v>0</v>
      </c>
      <c r="I625" s="32">
        <v>0</v>
      </c>
      <c r="J625" s="33">
        <v>0</v>
      </c>
      <c r="K625" s="32">
        <v>0</v>
      </c>
      <c r="L625" s="33">
        <v>0</v>
      </c>
      <c r="M625" s="32">
        <v>0</v>
      </c>
      <c r="N625" s="33">
        <v>0</v>
      </c>
      <c r="O625" s="32">
        <v>0</v>
      </c>
      <c r="P625" s="33">
        <v>0</v>
      </c>
      <c r="Q625" s="32">
        <v>0</v>
      </c>
      <c r="R625" s="33">
        <v>0</v>
      </c>
      <c r="S625" s="32">
        <v>0</v>
      </c>
      <c r="T625" s="418">
        <v>15</v>
      </c>
      <c r="U625" s="32">
        <f t="shared" si="80"/>
        <v>33201</v>
      </c>
      <c r="V625" s="33">
        <v>0</v>
      </c>
      <c r="W625" s="32">
        <v>0</v>
      </c>
      <c r="X625" s="33">
        <v>0</v>
      </c>
      <c r="Y625" s="32">
        <v>0</v>
      </c>
      <c r="Z625" s="33">
        <v>0</v>
      </c>
      <c r="AA625" s="32">
        <v>0</v>
      </c>
      <c r="AB625" s="39">
        <v>0</v>
      </c>
      <c r="AC625" s="32">
        <v>0</v>
      </c>
      <c r="AD625" s="32">
        <f t="shared" si="81"/>
        <v>0</v>
      </c>
      <c r="AE625" s="32">
        <v>0</v>
      </c>
      <c r="AF625" s="32">
        <f t="shared" si="82"/>
        <v>316800</v>
      </c>
      <c r="AG625" s="32">
        <f t="shared" si="83"/>
        <v>26400</v>
      </c>
      <c r="AH625" s="32">
        <v>0</v>
      </c>
      <c r="AI625" s="32">
        <v>0</v>
      </c>
      <c r="AJ625" s="32">
        <v>0</v>
      </c>
      <c r="AK625" s="34">
        <f t="shared" si="58"/>
        <v>59601</v>
      </c>
    </row>
    <row r="626" spans="2:37" s="6" customFormat="1" ht="15.75" customHeight="1" x14ac:dyDescent="0.25">
      <c r="B626" s="417">
        <v>605</v>
      </c>
      <c r="C626" s="432"/>
      <c r="D626" s="31" t="s">
        <v>44</v>
      </c>
      <c r="E626" s="37">
        <v>72.540000000000006</v>
      </c>
      <c r="F626" s="33">
        <v>0</v>
      </c>
      <c r="G626" s="32">
        <v>0</v>
      </c>
      <c r="H626" s="33">
        <v>0</v>
      </c>
      <c r="I626" s="32">
        <v>0</v>
      </c>
      <c r="J626" s="33">
        <v>0</v>
      </c>
      <c r="K626" s="32">
        <v>0</v>
      </c>
      <c r="L626" s="33">
        <v>0</v>
      </c>
      <c r="M626" s="32">
        <v>0</v>
      </c>
      <c r="N626" s="33">
        <v>0</v>
      </c>
      <c r="O626" s="32">
        <v>0</v>
      </c>
      <c r="P626" s="33">
        <v>0</v>
      </c>
      <c r="Q626" s="32">
        <v>0</v>
      </c>
      <c r="R626" s="33">
        <v>0</v>
      </c>
      <c r="S626" s="32">
        <v>0</v>
      </c>
      <c r="T626" s="33">
        <v>0</v>
      </c>
      <c r="U626" s="32">
        <v>0</v>
      </c>
      <c r="V626" s="33">
        <v>3</v>
      </c>
      <c r="W626" s="32">
        <v>6528.6</v>
      </c>
      <c r="X626" s="33">
        <v>0</v>
      </c>
      <c r="Y626" s="32">
        <v>0</v>
      </c>
      <c r="Z626" s="33">
        <v>0</v>
      </c>
      <c r="AA626" s="32">
        <v>0</v>
      </c>
      <c r="AB626" s="39">
        <v>0</v>
      </c>
      <c r="AC626" s="32">
        <v>0</v>
      </c>
      <c r="AD626" s="32">
        <f t="shared" ref="AD626:AD632" si="84">+AE626*12</f>
        <v>0</v>
      </c>
      <c r="AE626" s="32">
        <v>0</v>
      </c>
      <c r="AF626" s="32">
        <f t="shared" ref="AF626:AF632" si="85">+AG626*12</f>
        <v>63360</v>
      </c>
      <c r="AG626" s="32">
        <f>1760*V626</f>
        <v>5280</v>
      </c>
      <c r="AH626" s="32">
        <v>0</v>
      </c>
      <c r="AI626" s="32">
        <v>0</v>
      </c>
      <c r="AJ626" s="32">
        <v>0</v>
      </c>
      <c r="AK626" s="34">
        <f t="shared" ref="AK626:AK632" si="86">+G626+I626+K626+M626+O626+Q626+S626+U626+W626+Y626+AA626+AC626+AE626+AG626</f>
        <v>11808.6</v>
      </c>
    </row>
    <row r="627" spans="2:37" s="6" customFormat="1" ht="15.75" customHeight="1" x14ac:dyDescent="0.25">
      <c r="B627" s="417">
        <v>606</v>
      </c>
      <c r="C627" s="432"/>
      <c r="D627" s="31" t="s">
        <v>72</v>
      </c>
      <c r="E627" s="37">
        <v>71.400000000000006</v>
      </c>
      <c r="F627" s="33">
        <v>0</v>
      </c>
      <c r="G627" s="32">
        <v>0</v>
      </c>
      <c r="H627" s="33">
        <v>0</v>
      </c>
      <c r="I627" s="32">
        <v>0</v>
      </c>
      <c r="J627" s="33">
        <v>0</v>
      </c>
      <c r="K627" s="32">
        <v>0</v>
      </c>
      <c r="L627" s="33">
        <v>0</v>
      </c>
      <c r="M627" s="32">
        <v>0</v>
      </c>
      <c r="N627" s="33">
        <v>0</v>
      </c>
      <c r="O627" s="32">
        <v>0</v>
      </c>
      <c r="P627" s="33">
        <v>0</v>
      </c>
      <c r="Q627" s="32">
        <v>0</v>
      </c>
      <c r="R627" s="33">
        <v>0</v>
      </c>
      <c r="S627" s="32">
        <v>0</v>
      </c>
      <c r="T627" s="33">
        <v>0</v>
      </c>
      <c r="U627" s="32">
        <v>0</v>
      </c>
      <c r="V627" s="33">
        <v>7</v>
      </c>
      <c r="W627" s="32">
        <v>14994.000000000002</v>
      </c>
      <c r="X627" s="33">
        <v>0</v>
      </c>
      <c r="Y627" s="32">
        <v>0</v>
      </c>
      <c r="Z627" s="33">
        <v>0</v>
      </c>
      <c r="AA627" s="32">
        <v>0</v>
      </c>
      <c r="AB627" s="39">
        <v>0</v>
      </c>
      <c r="AC627" s="32">
        <v>0</v>
      </c>
      <c r="AD627" s="32">
        <f t="shared" si="84"/>
        <v>0</v>
      </c>
      <c r="AE627" s="32">
        <v>0</v>
      </c>
      <c r="AF627" s="32">
        <f t="shared" si="85"/>
        <v>147840</v>
      </c>
      <c r="AG627" s="32">
        <f t="shared" ref="AG627:AG632" si="87">1760*V627</f>
        <v>12320</v>
      </c>
      <c r="AH627" s="32">
        <v>0</v>
      </c>
      <c r="AI627" s="32">
        <v>0</v>
      </c>
      <c r="AJ627" s="32">
        <v>0</v>
      </c>
      <c r="AK627" s="34">
        <f t="shared" si="86"/>
        <v>27314</v>
      </c>
    </row>
    <row r="628" spans="2:37" s="6" customFormat="1" ht="15.75" customHeight="1" x14ac:dyDescent="0.25">
      <c r="B628" s="417">
        <v>607</v>
      </c>
      <c r="C628" s="432"/>
      <c r="D628" s="31" t="s">
        <v>35</v>
      </c>
      <c r="E628" s="37">
        <v>71.400000000000006</v>
      </c>
      <c r="F628" s="33">
        <v>0</v>
      </c>
      <c r="G628" s="32">
        <v>0</v>
      </c>
      <c r="H628" s="33">
        <v>0</v>
      </c>
      <c r="I628" s="32">
        <v>0</v>
      </c>
      <c r="J628" s="33">
        <v>0</v>
      </c>
      <c r="K628" s="32">
        <v>0</v>
      </c>
      <c r="L628" s="33">
        <v>0</v>
      </c>
      <c r="M628" s="32">
        <v>0</v>
      </c>
      <c r="N628" s="33">
        <v>0</v>
      </c>
      <c r="O628" s="32">
        <v>0</v>
      </c>
      <c r="P628" s="33">
        <v>0</v>
      </c>
      <c r="Q628" s="32">
        <v>0</v>
      </c>
      <c r="R628" s="33">
        <v>0</v>
      </c>
      <c r="S628" s="32">
        <v>0</v>
      </c>
      <c r="T628" s="33">
        <v>0</v>
      </c>
      <c r="U628" s="32">
        <v>0</v>
      </c>
      <c r="V628" s="33">
        <v>3</v>
      </c>
      <c r="W628" s="32">
        <v>6426.0000000000009</v>
      </c>
      <c r="X628" s="33">
        <v>0</v>
      </c>
      <c r="Y628" s="32">
        <v>0</v>
      </c>
      <c r="Z628" s="33">
        <v>0</v>
      </c>
      <c r="AA628" s="32">
        <v>0</v>
      </c>
      <c r="AB628" s="39">
        <v>0</v>
      </c>
      <c r="AC628" s="32">
        <v>0</v>
      </c>
      <c r="AD628" s="32">
        <f t="shared" si="84"/>
        <v>0</v>
      </c>
      <c r="AE628" s="32">
        <v>0</v>
      </c>
      <c r="AF628" s="32">
        <f t="shared" si="85"/>
        <v>63360</v>
      </c>
      <c r="AG628" s="32">
        <f t="shared" si="87"/>
        <v>5280</v>
      </c>
      <c r="AH628" s="32">
        <v>0</v>
      </c>
      <c r="AI628" s="32">
        <v>0</v>
      </c>
      <c r="AJ628" s="32">
        <v>0</v>
      </c>
      <c r="AK628" s="34">
        <f t="shared" si="86"/>
        <v>11706</v>
      </c>
    </row>
    <row r="629" spans="2:37" s="6" customFormat="1" ht="15.75" customHeight="1" x14ac:dyDescent="0.25">
      <c r="B629" s="417">
        <v>608</v>
      </c>
      <c r="C629" s="432"/>
      <c r="D629" s="31" t="s">
        <v>67</v>
      </c>
      <c r="E629" s="37">
        <v>73.59</v>
      </c>
      <c r="F629" s="33">
        <v>0</v>
      </c>
      <c r="G629" s="32">
        <v>0</v>
      </c>
      <c r="H629" s="33">
        <v>0</v>
      </c>
      <c r="I629" s="32">
        <v>0</v>
      </c>
      <c r="J629" s="33">
        <v>0</v>
      </c>
      <c r="K629" s="32">
        <v>0</v>
      </c>
      <c r="L629" s="33">
        <v>0</v>
      </c>
      <c r="M629" s="32">
        <v>0</v>
      </c>
      <c r="N629" s="33">
        <v>0</v>
      </c>
      <c r="O629" s="32">
        <v>0</v>
      </c>
      <c r="P629" s="33">
        <v>0</v>
      </c>
      <c r="Q629" s="32">
        <v>0</v>
      </c>
      <c r="R629" s="33">
        <v>0</v>
      </c>
      <c r="S629" s="32">
        <v>0</v>
      </c>
      <c r="T629" s="33">
        <v>0</v>
      </c>
      <c r="U629" s="32">
        <v>0</v>
      </c>
      <c r="V629" s="33">
        <v>1</v>
      </c>
      <c r="W629" s="32">
        <v>2207.7000000000003</v>
      </c>
      <c r="X629" s="33">
        <v>0</v>
      </c>
      <c r="Y629" s="32">
        <v>0</v>
      </c>
      <c r="Z629" s="33">
        <v>0</v>
      </c>
      <c r="AA629" s="32">
        <v>0</v>
      </c>
      <c r="AB629" s="39">
        <v>0</v>
      </c>
      <c r="AC629" s="32">
        <v>0</v>
      </c>
      <c r="AD629" s="32">
        <f t="shared" si="84"/>
        <v>0</v>
      </c>
      <c r="AE629" s="32">
        <v>0</v>
      </c>
      <c r="AF629" s="32">
        <f t="shared" si="85"/>
        <v>21120</v>
      </c>
      <c r="AG629" s="32">
        <f t="shared" si="87"/>
        <v>1760</v>
      </c>
      <c r="AH629" s="32">
        <v>0</v>
      </c>
      <c r="AI629" s="32">
        <v>0</v>
      </c>
      <c r="AJ629" s="32">
        <v>0</v>
      </c>
      <c r="AK629" s="34">
        <f t="shared" si="86"/>
        <v>3967.7000000000003</v>
      </c>
    </row>
    <row r="630" spans="2:37" s="6" customFormat="1" ht="15.75" customHeight="1" x14ac:dyDescent="0.25">
      <c r="B630" s="417">
        <v>609</v>
      </c>
      <c r="C630" s="432"/>
      <c r="D630" s="31" t="s">
        <v>39</v>
      </c>
      <c r="E630" s="37">
        <v>78.25</v>
      </c>
      <c r="F630" s="33">
        <v>0</v>
      </c>
      <c r="G630" s="32">
        <v>0</v>
      </c>
      <c r="H630" s="33">
        <v>0</v>
      </c>
      <c r="I630" s="32">
        <v>0</v>
      </c>
      <c r="J630" s="33">
        <v>0</v>
      </c>
      <c r="K630" s="32">
        <v>0</v>
      </c>
      <c r="L630" s="33">
        <v>0</v>
      </c>
      <c r="M630" s="32">
        <v>0</v>
      </c>
      <c r="N630" s="33">
        <v>0</v>
      </c>
      <c r="O630" s="32">
        <v>0</v>
      </c>
      <c r="P630" s="33">
        <v>0</v>
      </c>
      <c r="Q630" s="32">
        <v>0</v>
      </c>
      <c r="R630" s="33">
        <v>0</v>
      </c>
      <c r="S630" s="32">
        <v>0</v>
      </c>
      <c r="T630" s="33">
        <v>0</v>
      </c>
      <c r="U630" s="32">
        <v>0</v>
      </c>
      <c r="V630" s="33">
        <v>1</v>
      </c>
      <c r="W630" s="32">
        <v>2347.5</v>
      </c>
      <c r="X630" s="33">
        <v>0</v>
      </c>
      <c r="Y630" s="32">
        <v>0</v>
      </c>
      <c r="Z630" s="33">
        <v>0</v>
      </c>
      <c r="AA630" s="32">
        <v>0</v>
      </c>
      <c r="AB630" s="39">
        <v>0</v>
      </c>
      <c r="AC630" s="32">
        <v>0</v>
      </c>
      <c r="AD630" s="32">
        <f t="shared" si="84"/>
        <v>0</v>
      </c>
      <c r="AE630" s="32">
        <v>0</v>
      </c>
      <c r="AF630" s="32">
        <f t="shared" si="85"/>
        <v>21120</v>
      </c>
      <c r="AG630" s="32">
        <f t="shared" si="87"/>
        <v>1760</v>
      </c>
      <c r="AH630" s="32">
        <v>0</v>
      </c>
      <c r="AI630" s="32">
        <v>0</v>
      </c>
      <c r="AJ630" s="32">
        <v>0</v>
      </c>
      <c r="AK630" s="34">
        <f t="shared" si="86"/>
        <v>4107.5</v>
      </c>
    </row>
    <row r="631" spans="2:37" s="6" customFormat="1" ht="15.75" customHeight="1" x14ac:dyDescent="0.25">
      <c r="B631" s="417">
        <v>610</v>
      </c>
      <c r="C631" s="432"/>
      <c r="D631" s="31" t="s">
        <v>32</v>
      </c>
      <c r="E631" s="37">
        <v>71.400000000000006</v>
      </c>
      <c r="F631" s="33">
        <v>0</v>
      </c>
      <c r="G631" s="32">
        <v>0</v>
      </c>
      <c r="H631" s="33">
        <v>0</v>
      </c>
      <c r="I631" s="32">
        <v>0</v>
      </c>
      <c r="J631" s="33">
        <v>0</v>
      </c>
      <c r="K631" s="32">
        <v>0</v>
      </c>
      <c r="L631" s="33">
        <v>0</v>
      </c>
      <c r="M631" s="32">
        <v>0</v>
      </c>
      <c r="N631" s="33">
        <v>0</v>
      </c>
      <c r="O631" s="32">
        <v>0</v>
      </c>
      <c r="P631" s="33">
        <v>0</v>
      </c>
      <c r="Q631" s="32">
        <v>0</v>
      </c>
      <c r="R631" s="33">
        <v>0</v>
      </c>
      <c r="S631" s="32">
        <v>0</v>
      </c>
      <c r="T631" s="33">
        <v>0</v>
      </c>
      <c r="U631" s="32">
        <v>0</v>
      </c>
      <c r="V631" s="33">
        <v>8</v>
      </c>
      <c r="W631" s="32">
        <v>17136</v>
      </c>
      <c r="X631" s="33">
        <v>0</v>
      </c>
      <c r="Y631" s="32">
        <v>0</v>
      </c>
      <c r="Z631" s="33">
        <v>0</v>
      </c>
      <c r="AA631" s="32">
        <v>0</v>
      </c>
      <c r="AB631" s="39">
        <v>0</v>
      </c>
      <c r="AC631" s="32">
        <v>0</v>
      </c>
      <c r="AD631" s="32">
        <f t="shared" si="84"/>
        <v>0</v>
      </c>
      <c r="AE631" s="32">
        <v>0</v>
      </c>
      <c r="AF631" s="32">
        <f t="shared" si="85"/>
        <v>168960</v>
      </c>
      <c r="AG631" s="32">
        <f t="shared" si="87"/>
        <v>14080</v>
      </c>
      <c r="AH631" s="32">
        <v>0</v>
      </c>
      <c r="AI631" s="32">
        <v>0</v>
      </c>
      <c r="AJ631" s="32">
        <v>0</v>
      </c>
      <c r="AK631" s="34">
        <f t="shared" si="86"/>
        <v>31216</v>
      </c>
    </row>
    <row r="632" spans="2:37" s="6" customFormat="1" ht="15.75" customHeight="1" x14ac:dyDescent="0.25">
      <c r="B632" s="417">
        <v>611</v>
      </c>
      <c r="C632" s="433"/>
      <c r="D632" s="31" t="s">
        <v>54</v>
      </c>
      <c r="E632" s="37">
        <v>71.400000000000006</v>
      </c>
      <c r="F632" s="33">
        <v>0</v>
      </c>
      <c r="G632" s="32">
        <v>0</v>
      </c>
      <c r="H632" s="33">
        <v>0</v>
      </c>
      <c r="I632" s="32">
        <v>0</v>
      </c>
      <c r="J632" s="33">
        <v>0</v>
      </c>
      <c r="K632" s="32">
        <v>0</v>
      </c>
      <c r="L632" s="33">
        <v>0</v>
      </c>
      <c r="M632" s="32">
        <v>0</v>
      </c>
      <c r="N632" s="33">
        <v>0</v>
      </c>
      <c r="O632" s="32">
        <v>0</v>
      </c>
      <c r="P632" s="33">
        <v>0</v>
      </c>
      <c r="Q632" s="32">
        <v>0</v>
      </c>
      <c r="R632" s="33">
        <v>0</v>
      </c>
      <c r="S632" s="32">
        <v>0</v>
      </c>
      <c r="T632" s="33">
        <v>0</v>
      </c>
      <c r="U632" s="32">
        <v>0</v>
      </c>
      <c r="V632" s="33">
        <v>15</v>
      </c>
      <c r="W632" s="32">
        <v>32130</v>
      </c>
      <c r="X632" s="33">
        <v>0</v>
      </c>
      <c r="Y632" s="32">
        <v>0</v>
      </c>
      <c r="Z632" s="33">
        <v>0</v>
      </c>
      <c r="AA632" s="32">
        <v>0</v>
      </c>
      <c r="AB632" s="39">
        <v>0</v>
      </c>
      <c r="AC632" s="32">
        <v>0</v>
      </c>
      <c r="AD632" s="32">
        <f t="shared" si="84"/>
        <v>0</v>
      </c>
      <c r="AE632" s="32">
        <v>0</v>
      </c>
      <c r="AF632" s="32">
        <f t="shared" si="85"/>
        <v>316800</v>
      </c>
      <c r="AG632" s="32">
        <f t="shared" si="87"/>
        <v>26400</v>
      </c>
      <c r="AH632" s="32">
        <v>0</v>
      </c>
      <c r="AI632" s="32">
        <v>0</v>
      </c>
      <c r="AJ632" s="32">
        <v>0</v>
      </c>
      <c r="AK632" s="34">
        <f t="shared" si="86"/>
        <v>58530</v>
      </c>
    </row>
    <row r="633" spans="2:37" s="6" customFormat="1" ht="15" customHeight="1" x14ac:dyDescent="0.25">
      <c r="B633" s="417">
        <v>612</v>
      </c>
      <c r="C633" s="431" t="s">
        <v>93</v>
      </c>
      <c r="D633" s="31" t="s">
        <v>32</v>
      </c>
      <c r="E633" s="37">
        <v>71.400000000000006</v>
      </c>
      <c r="F633" s="33">
        <v>0</v>
      </c>
      <c r="G633" s="32">
        <v>0</v>
      </c>
      <c r="H633" s="33">
        <v>0</v>
      </c>
      <c r="I633" s="32">
        <v>0</v>
      </c>
      <c r="J633" s="33">
        <v>0</v>
      </c>
      <c r="K633" s="32">
        <v>0</v>
      </c>
      <c r="L633" s="33">
        <v>0</v>
      </c>
      <c r="M633" s="32">
        <v>0</v>
      </c>
      <c r="N633" s="33">
        <v>0</v>
      </c>
      <c r="O633" s="32">
        <v>0</v>
      </c>
      <c r="P633" s="33">
        <v>0</v>
      </c>
      <c r="Q633" s="32">
        <v>0</v>
      </c>
      <c r="R633" s="33">
        <v>0</v>
      </c>
      <c r="S633" s="32">
        <v>0</v>
      </c>
      <c r="T633" s="47">
        <v>69</v>
      </c>
      <c r="U633" s="32">
        <f t="shared" si="80"/>
        <v>152724.6</v>
      </c>
      <c r="V633" s="33">
        <v>0</v>
      </c>
      <c r="W633" s="32">
        <v>0</v>
      </c>
      <c r="X633" s="33">
        <v>0</v>
      </c>
      <c r="Y633" s="32">
        <v>0</v>
      </c>
      <c r="Z633" s="33">
        <v>0</v>
      </c>
      <c r="AA633" s="32">
        <v>0</v>
      </c>
      <c r="AB633" s="39">
        <v>0</v>
      </c>
      <c r="AC633" s="32">
        <v>0</v>
      </c>
      <c r="AD633" s="32">
        <f t="shared" si="81"/>
        <v>0</v>
      </c>
      <c r="AE633" s="32">
        <v>0</v>
      </c>
      <c r="AF633" s="32">
        <f t="shared" si="82"/>
        <v>1457280</v>
      </c>
      <c r="AG633" s="32">
        <f t="shared" si="83"/>
        <v>121440</v>
      </c>
      <c r="AH633" s="32">
        <v>0</v>
      </c>
      <c r="AI633" s="32">
        <v>0</v>
      </c>
      <c r="AJ633" s="32">
        <v>0</v>
      </c>
      <c r="AK633" s="34">
        <f t="shared" si="58"/>
        <v>274164.59999999998</v>
      </c>
    </row>
    <row r="634" spans="2:37" s="6" customFormat="1" x14ac:dyDescent="0.25">
      <c r="B634" s="417">
        <v>613</v>
      </c>
      <c r="C634" s="432"/>
      <c r="D634" s="31" t="s">
        <v>32</v>
      </c>
      <c r="E634" s="37">
        <v>71.400000000000006</v>
      </c>
      <c r="F634" s="33">
        <v>0</v>
      </c>
      <c r="G634" s="32">
        <v>0</v>
      </c>
      <c r="H634" s="33">
        <v>0</v>
      </c>
      <c r="I634" s="32">
        <v>0</v>
      </c>
      <c r="J634" s="33">
        <v>0</v>
      </c>
      <c r="K634" s="32">
        <v>0</v>
      </c>
      <c r="L634" s="33">
        <v>0</v>
      </c>
      <c r="M634" s="32">
        <v>0</v>
      </c>
      <c r="N634" s="33">
        <v>0</v>
      </c>
      <c r="O634" s="32">
        <v>0</v>
      </c>
      <c r="P634" s="33">
        <v>0</v>
      </c>
      <c r="Q634" s="32">
        <v>0</v>
      </c>
      <c r="R634" s="33">
        <v>0</v>
      </c>
      <c r="S634" s="32">
        <v>0</v>
      </c>
      <c r="T634" s="47">
        <v>2</v>
      </c>
      <c r="U634" s="32">
        <f t="shared" si="80"/>
        <v>4426.8</v>
      </c>
      <c r="V634" s="33">
        <v>0</v>
      </c>
      <c r="W634" s="32">
        <v>0</v>
      </c>
      <c r="X634" s="33">
        <v>0</v>
      </c>
      <c r="Y634" s="32">
        <v>0</v>
      </c>
      <c r="Z634" s="33">
        <v>0</v>
      </c>
      <c r="AA634" s="32">
        <v>0</v>
      </c>
      <c r="AB634" s="39">
        <v>0</v>
      </c>
      <c r="AC634" s="32">
        <v>0</v>
      </c>
      <c r="AD634" s="32">
        <f t="shared" si="81"/>
        <v>0</v>
      </c>
      <c r="AE634" s="32">
        <v>0</v>
      </c>
      <c r="AF634" s="32">
        <f t="shared" si="82"/>
        <v>42240</v>
      </c>
      <c r="AG634" s="32">
        <f t="shared" si="83"/>
        <v>3520</v>
      </c>
      <c r="AH634" s="32">
        <v>0</v>
      </c>
      <c r="AI634" s="32">
        <v>0</v>
      </c>
      <c r="AJ634" s="32">
        <v>0</v>
      </c>
      <c r="AK634" s="34">
        <f t="shared" si="58"/>
        <v>7946.8</v>
      </c>
    </row>
    <row r="635" spans="2:37" s="6" customFormat="1" x14ac:dyDescent="0.25">
      <c r="B635" s="417">
        <v>614</v>
      </c>
      <c r="C635" s="432"/>
      <c r="D635" s="31" t="s">
        <v>32</v>
      </c>
      <c r="E635" s="37">
        <v>71.400000000000006</v>
      </c>
      <c r="F635" s="33">
        <v>0</v>
      </c>
      <c r="G635" s="32">
        <v>0</v>
      </c>
      <c r="H635" s="33">
        <v>0</v>
      </c>
      <c r="I635" s="32">
        <v>0</v>
      </c>
      <c r="J635" s="33">
        <v>0</v>
      </c>
      <c r="K635" s="32">
        <v>0</v>
      </c>
      <c r="L635" s="33">
        <v>0</v>
      </c>
      <c r="M635" s="32">
        <v>0</v>
      </c>
      <c r="N635" s="33">
        <v>0</v>
      </c>
      <c r="O635" s="32">
        <v>0</v>
      </c>
      <c r="P635" s="33">
        <v>0</v>
      </c>
      <c r="Q635" s="32">
        <v>0</v>
      </c>
      <c r="R635" s="33">
        <v>0</v>
      </c>
      <c r="S635" s="32">
        <v>0</v>
      </c>
      <c r="T635" s="47">
        <v>1</v>
      </c>
      <c r="U635" s="32">
        <f t="shared" si="80"/>
        <v>2213.4</v>
      </c>
      <c r="V635" s="33">
        <v>0</v>
      </c>
      <c r="W635" s="32">
        <v>0</v>
      </c>
      <c r="X635" s="33">
        <v>0</v>
      </c>
      <c r="Y635" s="32">
        <v>0</v>
      </c>
      <c r="Z635" s="33">
        <v>0</v>
      </c>
      <c r="AA635" s="32">
        <v>0</v>
      </c>
      <c r="AB635" s="39">
        <v>0</v>
      </c>
      <c r="AC635" s="32">
        <v>0</v>
      </c>
      <c r="AD635" s="32">
        <f t="shared" si="81"/>
        <v>0</v>
      </c>
      <c r="AE635" s="32">
        <v>0</v>
      </c>
      <c r="AF635" s="32">
        <f t="shared" si="82"/>
        <v>21120</v>
      </c>
      <c r="AG635" s="32">
        <f t="shared" si="83"/>
        <v>1760</v>
      </c>
      <c r="AH635" s="32">
        <v>0</v>
      </c>
      <c r="AI635" s="32">
        <v>0</v>
      </c>
      <c r="AJ635" s="32">
        <v>0</v>
      </c>
      <c r="AK635" s="34">
        <f t="shared" si="58"/>
        <v>3973.4</v>
      </c>
    </row>
    <row r="636" spans="2:37" s="6" customFormat="1" x14ac:dyDescent="0.25">
      <c r="B636" s="417">
        <v>615</v>
      </c>
      <c r="C636" s="432"/>
      <c r="D636" s="31" t="s">
        <v>82</v>
      </c>
      <c r="E636" s="37">
        <v>71.400000000000006</v>
      </c>
      <c r="F636" s="33">
        <v>0</v>
      </c>
      <c r="G636" s="32">
        <v>0</v>
      </c>
      <c r="H636" s="33">
        <v>0</v>
      </c>
      <c r="I636" s="32">
        <v>0</v>
      </c>
      <c r="J636" s="33">
        <v>0</v>
      </c>
      <c r="K636" s="32">
        <v>0</v>
      </c>
      <c r="L636" s="33">
        <v>0</v>
      </c>
      <c r="M636" s="32">
        <v>0</v>
      </c>
      <c r="N636" s="33">
        <v>0</v>
      </c>
      <c r="O636" s="32">
        <v>0</v>
      </c>
      <c r="P636" s="33">
        <v>0</v>
      </c>
      <c r="Q636" s="32">
        <v>0</v>
      </c>
      <c r="R636" s="33">
        <v>0</v>
      </c>
      <c r="S636" s="32">
        <v>0</v>
      </c>
      <c r="T636" s="47">
        <v>1</v>
      </c>
      <c r="U636" s="32">
        <f t="shared" si="80"/>
        <v>2213.4</v>
      </c>
      <c r="V636" s="33">
        <v>0</v>
      </c>
      <c r="W636" s="32">
        <v>0</v>
      </c>
      <c r="X636" s="33">
        <v>0</v>
      </c>
      <c r="Y636" s="32">
        <v>0</v>
      </c>
      <c r="Z636" s="33">
        <v>0</v>
      </c>
      <c r="AA636" s="32">
        <v>0</v>
      </c>
      <c r="AB636" s="39">
        <v>0</v>
      </c>
      <c r="AC636" s="32">
        <v>0</v>
      </c>
      <c r="AD636" s="32">
        <f t="shared" si="81"/>
        <v>0</v>
      </c>
      <c r="AE636" s="32">
        <v>0</v>
      </c>
      <c r="AF636" s="32">
        <f t="shared" si="82"/>
        <v>21120</v>
      </c>
      <c r="AG636" s="32">
        <f t="shared" si="83"/>
        <v>1760</v>
      </c>
      <c r="AH636" s="32">
        <v>0</v>
      </c>
      <c r="AI636" s="32">
        <v>0</v>
      </c>
      <c r="AJ636" s="32">
        <v>0</v>
      </c>
      <c r="AK636" s="34">
        <f t="shared" si="58"/>
        <v>3973.4</v>
      </c>
    </row>
    <row r="637" spans="2:37" s="6" customFormat="1" x14ac:dyDescent="0.25">
      <c r="B637" s="417">
        <v>616</v>
      </c>
      <c r="C637" s="432"/>
      <c r="D637" s="31" t="s">
        <v>82</v>
      </c>
      <c r="E637" s="37">
        <v>71.400000000000006</v>
      </c>
      <c r="F637" s="33">
        <v>0</v>
      </c>
      <c r="G637" s="32">
        <v>0</v>
      </c>
      <c r="H637" s="33">
        <v>0</v>
      </c>
      <c r="I637" s="32">
        <v>0</v>
      </c>
      <c r="J637" s="33">
        <v>0</v>
      </c>
      <c r="K637" s="32">
        <v>0</v>
      </c>
      <c r="L637" s="33">
        <v>0</v>
      </c>
      <c r="M637" s="32">
        <v>0</v>
      </c>
      <c r="N637" s="33">
        <v>0</v>
      </c>
      <c r="O637" s="32">
        <v>0</v>
      </c>
      <c r="P637" s="33">
        <v>0</v>
      </c>
      <c r="Q637" s="32">
        <v>0</v>
      </c>
      <c r="R637" s="33">
        <v>0</v>
      </c>
      <c r="S637" s="32">
        <v>0</v>
      </c>
      <c r="T637" s="47">
        <v>1</v>
      </c>
      <c r="U637" s="32">
        <f t="shared" si="80"/>
        <v>2213.4</v>
      </c>
      <c r="V637" s="33">
        <v>0</v>
      </c>
      <c r="W637" s="32">
        <v>0</v>
      </c>
      <c r="X637" s="33">
        <v>0</v>
      </c>
      <c r="Y637" s="32">
        <v>0</v>
      </c>
      <c r="Z637" s="33">
        <v>0</v>
      </c>
      <c r="AA637" s="32">
        <v>0</v>
      </c>
      <c r="AB637" s="39">
        <v>0</v>
      </c>
      <c r="AC637" s="32">
        <v>0</v>
      </c>
      <c r="AD637" s="32">
        <f t="shared" si="81"/>
        <v>0</v>
      </c>
      <c r="AE637" s="32">
        <v>0</v>
      </c>
      <c r="AF637" s="32">
        <f t="shared" si="82"/>
        <v>21120</v>
      </c>
      <c r="AG637" s="32">
        <f t="shared" si="83"/>
        <v>1760</v>
      </c>
      <c r="AH637" s="32">
        <v>0</v>
      </c>
      <c r="AI637" s="32">
        <v>0</v>
      </c>
      <c r="AJ637" s="32">
        <v>0</v>
      </c>
      <c r="AK637" s="34">
        <f t="shared" si="58"/>
        <v>3973.4</v>
      </c>
    </row>
    <row r="638" spans="2:37" s="6" customFormat="1" x14ac:dyDescent="0.25">
      <c r="B638" s="417">
        <v>617</v>
      </c>
      <c r="C638" s="432"/>
      <c r="D638" s="31" t="s">
        <v>54</v>
      </c>
      <c r="E638" s="37">
        <v>71.400000000000006</v>
      </c>
      <c r="F638" s="33">
        <v>0</v>
      </c>
      <c r="G638" s="32">
        <v>0</v>
      </c>
      <c r="H638" s="33">
        <v>0</v>
      </c>
      <c r="I638" s="32">
        <v>0</v>
      </c>
      <c r="J638" s="33">
        <v>0</v>
      </c>
      <c r="K638" s="32">
        <v>0</v>
      </c>
      <c r="L638" s="33">
        <v>0</v>
      </c>
      <c r="M638" s="32">
        <v>0</v>
      </c>
      <c r="N638" s="33">
        <v>0</v>
      </c>
      <c r="O638" s="32">
        <v>0</v>
      </c>
      <c r="P638" s="33">
        <v>0</v>
      </c>
      <c r="Q638" s="32">
        <v>0</v>
      </c>
      <c r="R638" s="33">
        <v>0</v>
      </c>
      <c r="S638" s="32">
        <v>0</v>
      </c>
      <c r="T638" s="47">
        <v>2</v>
      </c>
      <c r="U638" s="32">
        <f t="shared" si="80"/>
        <v>4426.8</v>
      </c>
      <c r="V638" s="33">
        <v>0</v>
      </c>
      <c r="W638" s="32">
        <v>0</v>
      </c>
      <c r="X638" s="33">
        <v>0</v>
      </c>
      <c r="Y638" s="32">
        <v>0</v>
      </c>
      <c r="Z638" s="33">
        <v>0</v>
      </c>
      <c r="AA638" s="32">
        <v>0</v>
      </c>
      <c r="AB638" s="39">
        <v>0</v>
      </c>
      <c r="AC638" s="32">
        <v>0</v>
      </c>
      <c r="AD638" s="32">
        <f t="shared" si="81"/>
        <v>0</v>
      </c>
      <c r="AE638" s="32">
        <v>0</v>
      </c>
      <c r="AF638" s="32">
        <f t="shared" si="82"/>
        <v>42240</v>
      </c>
      <c r="AG638" s="32">
        <f t="shared" si="83"/>
        <v>3520</v>
      </c>
      <c r="AH638" s="32">
        <v>0</v>
      </c>
      <c r="AI638" s="32">
        <v>0</v>
      </c>
      <c r="AJ638" s="32">
        <v>0</v>
      </c>
      <c r="AK638" s="34">
        <f t="shared" si="58"/>
        <v>7946.8</v>
      </c>
    </row>
    <row r="639" spans="2:37" s="6" customFormat="1" x14ac:dyDescent="0.25">
      <c r="B639" s="417">
        <v>618</v>
      </c>
      <c r="C639" s="432"/>
      <c r="D639" s="31" t="s">
        <v>44</v>
      </c>
      <c r="E639" s="37">
        <v>72.540000000000006</v>
      </c>
      <c r="F639" s="33">
        <v>0</v>
      </c>
      <c r="G639" s="32">
        <v>0</v>
      </c>
      <c r="H639" s="33">
        <v>0</v>
      </c>
      <c r="I639" s="32">
        <v>0</v>
      </c>
      <c r="J639" s="33">
        <v>0</v>
      </c>
      <c r="K639" s="32">
        <v>0</v>
      </c>
      <c r="L639" s="33">
        <v>0</v>
      </c>
      <c r="M639" s="32">
        <v>0</v>
      </c>
      <c r="N639" s="33">
        <v>0</v>
      </c>
      <c r="O639" s="32">
        <v>0</v>
      </c>
      <c r="P639" s="33">
        <v>0</v>
      </c>
      <c r="Q639" s="32">
        <v>0</v>
      </c>
      <c r="R639" s="33">
        <v>0</v>
      </c>
      <c r="S639" s="32">
        <v>0</v>
      </c>
      <c r="T639" s="48">
        <v>16</v>
      </c>
      <c r="U639" s="32">
        <f t="shared" si="80"/>
        <v>35979.840000000004</v>
      </c>
      <c r="V639" s="33">
        <v>0</v>
      </c>
      <c r="W639" s="32">
        <v>0</v>
      </c>
      <c r="X639" s="33">
        <v>0</v>
      </c>
      <c r="Y639" s="32">
        <v>0</v>
      </c>
      <c r="Z639" s="33">
        <v>0</v>
      </c>
      <c r="AA639" s="32">
        <v>0</v>
      </c>
      <c r="AB639" s="39">
        <v>0</v>
      </c>
      <c r="AC639" s="32">
        <v>0</v>
      </c>
      <c r="AD639" s="32">
        <f t="shared" si="81"/>
        <v>0</v>
      </c>
      <c r="AE639" s="32">
        <v>0</v>
      </c>
      <c r="AF639" s="32">
        <f t="shared" si="82"/>
        <v>337920</v>
      </c>
      <c r="AG639" s="32">
        <f t="shared" si="83"/>
        <v>28160</v>
      </c>
      <c r="AH639" s="32">
        <v>0</v>
      </c>
      <c r="AI639" s="32">
        <v>0</v>
      </c>
      <c r="AJ639" s="32">
        <v>0</v>
      </c>
      <c r="AK639" s="34">
        <f t="shared" si="58"/>
        <v>64139.840000000004</v>
      </c>
    </row>
    <row r="640" spans="2:37" s="6" customFormat="1" x14ac:dyDescent="0.25">
      <c r="B640" s="417">
        <v>619</v>
      </c>
      <c r="C640" s="432"/>
      <c r="D640" s="31" t="s">
        <v>72</v>
      </c>
      <c r="E640" s="37">
        <v>71.400000000000006</v>
      </c>
      <c r="F640" s="33">
        <v>0</v>
      </c>
      <c r="G640" s="32">
        <v>0</v>
      </c>
      <c r="H640" s="33">
        <v>0</v>
      </c>
      <c r="I640" s="32">
        <v>0</v>
      </c>
      <c r="J640" s="33">
        <v>0</v>
      </c>
      <c r="K640" s="32">
        <v>0</v>
      </c>
      <c r="L640" s="33">
        <v>0</v>
      </c>
      <c r="M640" s="32">
        <v>0</v>
      </c>
      <c r="N640" s="33">
        <v>0</v>
      </c>
      <c r="O640" s="32">
        <v>0</v>
      </c>
      <c r="P640" s="33">
        <v>0</v>
      </c>
      <c r="Q640" s="32">
        <v>0</v>
      </c>
      <c r="R640" s="33">
        <v>0</v>
      </c>
      <c r="S640" s="32">
        <v>0</v>
      </c>
      <c r="T640" s="47">
        <v>15</v>
      </c>
      <c r="U640" s="32">
        <f t="shared" si="80"/>
        <v>33201</v>
      </c>
      <c r="V640" s="33">
        <v>0</v>
      </c>
      <c r="W640" s="32">
        <v>0</v>
      </c>
      <c r="X640" s="33">
        <v>0</v>
      </c>
      <c r="Y640" s="32">
        <v>0</v>
      </c>
      <c r="Z640" s="33">
        <v>0</v>
      </c>
      <c r="AA640" s="32">
        <v>0</v>
      </c>
      <c r="AB640" s="39">
        <v>0</v>
      </c>
      <c r="AC640" s="32">
        <v>0</v>
      </c>
      <c r="AD640" s="32">
        <f t="shared" si="81"/>
        <v>0</v>
      </c>
      <c r="AE640" s="32">
        <v>0</v>
      </c>
      <c r="AF640" s="32">
        <f t="shared" si="82"/>
        <v>316800</v>
      </c>
      <c r="AG640" s="32">
        <f t="shared" si="83"/>
        <v>26400</v>
      </c>
      <c r="AH640" s="32">
        <v>0</v>
      </c>
      <c r="AI640" s="32">
        <v>0</v>
      </c>
      <c r="AJ640" s="32">
        <v>0</v>
      </c>
      <c r="AK640" s="34">
        <f t="shared" si="58"/>
        <v>59601</v>
      </c>
    </row>
    <row r="641" spans="2:37" s="6" customFormat="1" x14ac:dyDescent="0.25">
      <c r="B641" s="417">
        <v>620</v>
      </c>
      <c r="C641" s="432"/>
      <c r="D641" s="31" t="s">
        <v>48</v>
      </c>
      <c r="E641" s="37">
        <v>71.400000000000006</v>
      </c>
      <c r="F641" s="33">
        <v>0</v>
      </c>
      <c r="G641" s="32">
        <v>0</v>
      </c>
      <c r="H641" s="33">
        <v>0</v>
      </c>
      <c r="I641" s="32">
        <v>0</v>
      </c>
      <c r="J641" s="33">
        <v>0</v>
      </c>
      <c r="K641" s="32">
        <v>0</v>
      </c>
      <c r="L641" s="33">
        <v>0</v>
      </c>
      <c r="M641" s="32">
        <v>0</v>
      </c>
      <c r="N641" s="33">
        <v>0</v>
      </c>
      <c r="O641" s="32">
        <v>0</v>
      </c>
      <c r="P641" s="33">
        <v>0</v>
      </c>
      <c r="Q641" s="32">
        <v>0</v>
      </c>
      <c r="R641" s="33">
        <v>0</v>
      </c>
      <c r="S641" s="32">
        <v>0</v>
      </c>
      <c r="T641" s="47">
        <v>1</v>
      </c>
      <c r="U641" s="32">
        <f t="shared" si="80"/>
        <v>2213.4</v>
      </c>
      <c r="V641" s="33">
        <v>0</v>
      </c>
      <c r="W641" s="32">
        <v>0</v>
      </c>
      <c r="X641" s="33">
        <v>0</v>
      </c>
      <c r="Y641" s="32">
        <v>0</v>
      </c>
      <c r="Z641" s="33">
        <v>0</v>
      </c>
      <c r="AA641" s="32">
        <v>0</v>
      </c>
      <c r="AB641" s="39">
        <v>0</v>
      </c>
      <c r="AC641" s="32">
        <v>0</v>
      </c>
      <c r="AD641" s="32">
        <f t="shared" si="81"/>
        <v>0</v>
      </c>
      <c r="AE641" s="32">
        <v>0</v>
      </c>
      <c r="AF641" s="32">
        <f t="shared" si="82"/>
        <v>21120</v>
      </c>
      <c r="AG641" s="32">
        <f t="shared" si="83"/>
        <v>1760</v>
      </c>
      <c r="AH641" s="32">
        <v>0</v>
      </c>
      <c r="AI641" s="32">
        <v>0</v>
      </c>
      <c r="AJ641" s="32">
        <v>0</v>
      </c>
      <c r="AK641" s="34">
        <f t="shared" si="58"/>
        <v>3973.4</v>
      </c>
    </row>
    <row r="642" spans="2:37" s="6" customFormat="1" x14ac:dyDescent="0.25">
      <c r="B642" s="417">
        <v>621</v>
      </c>
      <c r="C642" s="432"/>
      <c r="D642" s="31" t="s">
        <v>91</v>
      </c>
      <c r="E642" s="37">
        <v>71.400000000000006</v>
      </c>
      <c r="F642" s="33">
        <v>0</v>
      </c>
      <c r="G642" s="32">
        <v>0</v>
      </c>
      <c r="H642" s="33">
        <v>0</v>
      </c>
      <c r="I642" s="32">
        <v>0</v>
      </c>
      <c r="J642" s="33">
        <v>0</v>
      </c>
      <c r="K642" s="32">
        <v>0</v>
      </c>
      <c r="L642" s="33">
        <v>0</v>
      </c>
      <c r="M642" s="32">
        <v>0</v>
      </c>
      <c r="N642" s="33">
        <v>0</v>
      </c>
      <c r="O642" s="32">
        <v>0</v>
      </c>
      <c r="P642" s="33">
        <v>0</v>
      </c>
      <c r="Q642" s="32">
        <v>0</v>
      </c>
      <c r="R642" s="33">
        <v>0</v>
      </c>
      <c r="S642" s="32">
        <v>0</v>
      </c>
      <c r="T642" s="47">
        <v>2</v>
      </c>
      <c r="U642" s="32">
        <f t="shared" si="80"/>
        <v>4426.8</v>
      </c>
      <c r="V642" s="33">
        <v>0</v>
      </c>
      <c r="W642" s="32">
        <v>0</v>
      </c>
      <c r="X642" s="33">
        <v>0</v>
      </c>
      <c r="Y642" s="32">
        <v>0</v>
      </c>
      <c r="Z642" s="33">
        <v>0</v>
      </c>
      <c r="AA642" s="32">
        <v>0</v>
      </c>
      <c r="AB642" s="39">
        <v>0</v>
      </c>
      <c r="AC642" s="32">
        <v>0</v>
      </c>
      <c r="AD642" s="32">
        <f t="shared" si="81"/>
        <v>0</v>
      </c>
      <c r="AE642" s="32">
        <v>0</v>
      </c>
      <c r="AF642" s="32">
        <f t="shared" si="82"/>
        <v>42240</v>
      </c>
      <c r="AG642" s="32">
        <f t="shared" si="83"/>
        <v>3520</v>
      </c>
      <c r="AH642" s="32">
        <v>0</v>
      </c>
      <c r="AI642" s="32">
        <v>0</v>
      </c>
      <c r="AJ642" s="32">
        <v>0</v>
      </c>
      <c r="AK642" s="34">
        <f t="shared" si="58"/>
        <v>7946.8</v>
      </c>
    </row>
    <row r="643" spans="2:37" s="6" customFormat="1" x14ac:dyDescent="0.25">
      <c r="B643" s="417">
        <v>622</v>
      </c>
      <c r="C643" s="432"/>
      <c r="D643" s="31" t="s">
        <v>92</v>
      </c>
      <c r="E643" s="37">
        <v>75.64</v>
      </c>
      <c r="F643" s="33">
        <v>0</v>
      </c>
      <c r="G643" s="32">
        <v>0</v>
      </c>
      <c r="H643" s="33">
        <v>0</v>
      </c>
      <c r="I643" s="32">
        <v>0</v>
      </c>
      <c r="J643" s="33">
        <v>0</v>
      </c>
      <c r="K643" s="32">
        <v>0</v>
      </c>
      <c r="L643" s="33">
        <v>0</v>
      </c>
      <c r="M643" s="32">
        <v>0</v>
      </c>
      <c r="N643" s="33">
        <v>0</v>
      </c>
      <c r="O643" s="32">
        <v>0</v>
      </c>
      <c r="P643" s="33">
        <v>0</v>
      </c>
      <c r="Q643" s="32">
        <v>0</v>
      </c>
      <c r="R643" s="33">
        <v>0</v>
      </c>
      <c r="S643" s="32">
        <v>0</v>
      </c>
      <c r="T643" s="49">
        <v>1</v>
      </c>
      <c r="U643" s="32">
        <f t="shared" si="80"/>
        <v>2344.84</v>
      </c>
      <c r="V643" s="33">
        <v>0</v>
      </c>
      <c r="W643" s="32">
        <v>0</v>
      </c>
      <c r="X643" s="33">
        <v>0</v>
      </c>
      <c r="Y643" s="32">
        <v>0</v>
      </c>
      <c r="Z643" s="33">
        <v>0</v>
      </c>
      <c r="AA643" s="32">
        <v>0</v>
      </c>
      <c r="AB643" s="39">
        <v>0</v>
      </c>
      <c r="AC643" s="32">
        <v>0</v>
      </c>
      <c r="AD643" s="32">
        <f t="shared" si="81"/>
        <v>0</v>
      </c>
      <c r="AE643" s="32">
        <v>0</v>
      </c>
      <c r="AF643" s="32">
        <f t="shared" si="82"/>
        <v>21120</v>
      </c>
      <c r="AG643" s="32">
        <f t="shared" si="83"/>
        <v>1760</v>
      </c>
      <c r="AH643" s="32">
        <v>0</v>
      </c>
      <c r="AI643" s="32">
        <v>0</v>
      </c>
      <c r="AJ643" s="32">
        <v>0</v>
      </c>
      <c r="AK643" s="34">
        <f t="shared" si="58"/>
        <v>4104.84</v>
      </c>
    </row>
    <row r="644" spans="2:37" s="6" customFormat="1" x14ac:dyDescent="0.25">
      <c r="B644" s="417">
        <v>623</v>
      </c>
      <c r="C644" s="432"/>
      <c r="D644" s="31" t="s">
        <v>35</v>
      </c>
      <c r="E644" s="37">
        <v>71.400000000000006</v>
      </c>
      <c r="F644" s="33">
        <v>0</v>
      </c>
      <c r="G644" s="32">
        <v>0</v>
      </c>
      <c r="H644" s="33">
        <v>0</v>
      </c>
      <c r="I644" s="32">
        <v>0</v>
      </c>
      <c r="J644" s="33">
        <v>0</v>
      </c>
      <c r="K644" s="32">
        <v>0</v>
      </c>
      <c r="L644" s="33">
        <v>0</v>
      </c>
      <c r="M644" s="32">
        <v>0</v>
      </c>
      <c r="N644" s="33">
        <v>0</v>
      </c>
      <c r="O644" s="32">
        <v>0</v>
      </c>
      <c r="P644" s="33">
        <v>0</v>
      </c>
      <c r="Q644" s="32">
        <v>0</v>
      </c>
      <c r="R644" s="33">
        <v>0</v>
      </c>
      <c r="S644" s="32">
        <v>0</v>
      </c>
      <c r="T644" s="47">
        <v>16</v>
      </c>
      <c r="U644" s="32">
        <f t="shared" si="80"/>
        <v>35414.400000000001</v>
      </c>
      <c r="V644" s="33">
        <v>0</v>
      </c>
      <c r="W644" s="32">
        <v>0</v>
      </c>
      <c r="X644" s="33">
        <v>0</v>
      </c>
      <c r="Y644" s="32">
        <v>0</v>
      </c>
      <c r="Z644" s="33">
        <v>0</v>
      </c>
      <c r="AA644" s="32">
        <v>0</v>
      </c>
      <c r="AB644" s="39">
        <v>0</v>
      </c>
      <c r="AC644" s="32">
        <v>0</v>
      </c>
      <c r="AD644" s="32">
        <f t="shared" si="81"/>
        <v>0</v>
      </c>
      <c r="AE644" s="32">
        <v>0</v>
      </c>
      <c r="AF644" s="32">
        <f t="shared" si="82"/>
        <v>337920</v>
      </c>
      <c r="AG644" s="32">
        <f t="shared" si="83"/>
        <v>28160</v>
      </c>
      <c r="AH644" s="32">
        <v>0</v>
      </c>
      <c r="AI644" s="32">
        <v>0</v>
      </c>
      <c r="AJ644" s="32">
        <v>0</v>
      </c>
      <c r="AK644" s="34">
        <f t="shared" si="58"/>
        <v>63574.400000000001</v>
      </c>
    </row>
    <row r="645" spans="2:37" s="6" customFormat="1" x14ac:dyDescent="0.25">
      <c r="B645" s="417">
        <v>624</v>
      </c>
      <c r="C645" s="432"/>
      <c r="D645" s="31" t="s">
        <v>85</v>
      </c>
      <c r="E645" s="37">
        <v>76.59</v>
      </c>
      <c r="F645" s="33">
        <v>0</v>
      </c>
      <c r="G645" s="32">
        <v>0</v>
      </c>
      <c r="H645" s="33">
        <v>0</v>
      </c>
      <c r="I645" s="32">
        <v>0</v>
      </c>
      <c r="J645" s="33">
        <v>0</v>
      </c>
      <c r="K645" s="32">
        <v>0</v>
      </c>
      <c r="L645" s="33">
        <v>0</v>
      </c>
      <c r="M645" s="32">
        <v>0</v>
      </c>
      <c r="N645" s="33">
        <v>0</v>
      </c>
      <c r="O645" s="32">
        <v>0</v>
      </c>
      <c r="P645" s="33">
        <v>0</v>
      </c>
      <c r="Q645" s="32">
        <v>0</v>
      </c>
      <c r="R645" s="33">
        <v>0</v>
      </c>
      <c r="S645" s="32">
        <v>0</v>
      </c>
      <c r="T645" s="47">
        <v>1</v>
      </c>
      <c r="U645" s="32">
        <f t="shared" si="80"/>
        <v>2374.29</v>
      </c>
      <c r="V645" s="33">
        <v>0</v>
      </c>
      <c r="W645" s="32">
        <v>0</v>
      </c>
      <c r="X645" s="33">
        <v>0</v>
      </c>
      <c r="Y645" s="32">
        <v>0</v>
      </c>
      <c r="Z645" s="33">
        <v>0</v>
      </c>
      <c r="AA645" s="32">
        <v>0</v>
      </c>
      <c r="AB645" s="39">
        <v>0</v>
      </c>
      <c r="AC645" s="32">
        <v>0</v>
      </c>
      <c r="AD645" s="32">
        <f t="shared" si="81"/>
        <v>0</v>
      </c>
      <c r="AE645" s="32">
        <v>0</v>
      </c>
      <c r="AF645" s="32">
        <f t="shared" si="82"/>
        <v>21120</v>
      </c>
      <c r="AG645" s="32">
        <f t="shared" si="83"/>
        <v>1760</v>
      </c>
      <c r="AH645" s="32">
        <v>0</v>
      </c>
      <c r="AI645" s="32">
        <v>0</v>
      </c>
      <c r="AJ645" s="32">
        <v>0</v>
      </c>
      <c r="AK645" s="34">
        <f t="shared" si="58"/>
        <v>4134.29</v>
      </c>
    </row>
    <row r="646" spans="2:37" s="6" customFormat="1" x14ac:dyDescent="0.25">
      <c r="B646" s="417">
        <v>625</v>
      </c>
      <c r="C646" s="432"/>
      <c r="D646" s="31" t="s">
        <v>77</v>
      </c>
      <c r="E646" s="37">
        <v>72.540000000000006</v>
      </c>
      <c r="F646" s="33">
        <v>0</v>
      </c>
      <c r="G646" s="32">
        <v>0</v>
      </c>
      <c r="H646" s="33">
        <v>0</v>
      </c>
      <c r="I646" s="32">
        <v>0</v>
      </c>
      <c r="J646" s="33">
        <v>0</v>
      </c>
      <c r="K646" s="32">
        <v>0</v>
      </c>
      <c r="L646" s="33">
        <v>0</v>
      </c>
      <c r="M646" s="32">
        <v>0</v>
      </c>
      <c r="N646" s="33">
        <v>0</v>
      </c>
      <c r="O646" s="32">
        <v>0</v>
      </c>
      <c r="P646" s="33">
        <v>0</v>
      </c>
      <c r="Q646" s="32">
        <v>0</v>
      </c>
      <c r="R646" s="33">
        <v>0</v>
      </c>
      <c r="S646" s="32">
        <v>0</v>
      </c>
      <c r="T646" s="47">
        <v>1</v>
      </c>
      <c r="U646" s="32">
        <f t="shared" si="80"/>
        <v>2248.7400000000002</v>
      </c>
      <c r="V646" s="33">
        <v>0</v>
      </c>
      <c r="W646" s="32">
        <v>0</v>
      </c>
      <c r="X646" s="33">
        <v>0</v>
      </c>
      <c r="Y646" s="32">
        <v>0</v>
      </c>
      <c r="Z646" s="33">
        <v>0</v>
      </c>
      <c r="AA646" s="32">
        <v>0</v>
      </c>
      <c r="AB646" s="39">
        <v>0</v>
      </c>
      <c r="AC646" s="32">
        <v>0</v>
      </c>
      <c r="AD646" s="32">
        <f t="shared" si="81"/>
        <v>0</v>
      </c>
      <c r="AE646" s="32">
        <v>0</v>
      </c>
      <c r="AF646" s="32">
        <f t="shared" si="82"/>
        <v>21120</v>
      </c>
      <c r="AG646" s="32">
        <f t="shared" si="83"/>
        <v>1760</v>
      </c>
      <c r="AH646" s="32">
        <v>0</v>
      </c>
      <c r="AI646" s="32">
        <v>0</v>
      </c>
      <c r="AJ646" s="32">
        <v>0</v>
      </c>
      <c r="AK646" s="34">
        <f t="shared" si="58"/>
        <v>4008.7400000000002</v>
      </c>
    </row>
    <row r="647" spans="2:37" s="6" customFormat="1" x14ac:dyDescent="0.25">
      <c r="B647" s="417">
        <v>626</v>
      </c>
      <c r="C647" s="432"/>
      <c r="D647" s="31" t="s">
        <v>36</v>
      </c>
      <c r="E647" s="37">
        <v>72.540000000000006</v>
      </c>
      <c r="F647" s="33">
        <v>0</v>
      </c>
      <c r="G647" s="32">
        <v>0</v>
      </c>
      <c r="H647" s="33">
        <v>0</v>
      </c>
      <c r="I647" s="32">
        <v>0</v>
      </c>
      <c r="J647" s="33">
        <v>0</v>
      </c>
      <c r="K647" s="32">
        <v>0</v>
      </c>
      <c r="L647" s="33">
        <v>0</v>
      </c>
      <c r="M647" s="32">
        <v>0</v>
      </c>
      <c r="N647" s="33">
        <v>0</v>
      </c>
      <c r="O647" s="32">
        <v>0</v>
      </c>
      <c r="P647" s="33">
        <v>0</v>
      </c>
      <c r="Q647" s="32">
        <v>0</v>
      </c>
      <c r="R647" s="33">
        <v>0</v>
      </c>
      <c r="S647" s="32">
        <v>0</v>
      </c>
      <c r="T647" s="47">
        <v>1</v>
      </c>
      <c r="U647" s="32">
        <f t="shared" si="80"/>
        <v>2248.7400000000002</v>
      </c>
      <c r="V647" s="33">
        <v>0</v>
      </c>
      <c r="W647" s="32">
        <v>0</v>
      </c>
      <c r="X647" s="33">
        <v>0</v>
      </c>
      <c r="Y647" s="32">
        <v>0</v>
      </c>
      <c r="Z647" s="33">
        <v>0</v>
      </c>
      <c r="AA647" s="32">
        <v>0</v>
      </c>
      <c r="AB647" s="39">
        <v>0</v>
      </c>
      <c r="AC647" s="32">
        <v>0</v>
      </c>
      <c r="AD647" s="32">
        <f t="shared" si="81"/>
        <v>0</v>
      </c>
      <c r="AE647" s="32">
        <v>0</v>
      </c>
      <c r="AF647" s="32">
        <f t="shared" si="82"/>
        <v>21120</v>
      </c>
      <c r="AG647" s="32">
        <f t="shared" si="83"/>
        <v>1760</v>
      </c>
      <c r="AH647" s="32">
        <v>0</v>
      </c>
      <c r="AI647" s="32">
        <v>0</v>
      </c>
      <c r="AJ647" s="32">
        <v>0</v>
      </c>
      <c r="AK647" s="34">
        <f t="shared" si="58"/>
        <v>4008.7400000000002</v>
      </c>
    </row>
    <row r="648" spans="2:37" s="6" customFormat="1" x14ac:dyDescent="0.25">
      <c r="B648" s="417">
        <v>627</v>
      </c>
      <c r="C648" s="432"/>
      <c r="D648" s="31" t="s">
        <v>39</v>
      </c>
      <c r="E648" s="37">
        <v>78.25</v>
      </c>
      <c r="F648" s="33">
        <v>0</v>
      </c>
      <c r="G648" s="32">
        <v>0</v>
      </c>
      <c r="H648" s="33">
        <v>0</v>
      </c>
      <c r="I648" s="32">
        <v>0</v>
      </c>
      <c r="J648" s="33">
        <v>0</v>
      </c>
      <c r="K648" s="32">
        <v>0</v>
      </c>
      <c r="L648" s="33">
        <v>0</v>
      </c>
      <c r="M648" s="32">
        <v>0</v>
      </c>
      <c r="N648" s="33">
        <v>0</v>
      </c>
      <c r="O648" s="32">
        <v>0</v>
      </c>
      <c r="P648" s="33">
        <v>0</v>
      </c>
      <c r="Q648" s="32">
        <v>0</v>
      </c>
      <c r="R648" s="33">
        <v>0</v>
      </c>
      <c r="S648" s="32">
        <v>0</v>
      </c>
      <c r="T648" s="47">
        <v>4</v>
      </c>
      <c r="U648" s="32">
        <f t="shared" si="80"/>
        <v>9703</v>
      </c>
      <c r="V648" s="33">
        <v>0</v>
      </c>
      <c r="W648" s="32">
        <v>0</v>
      </c>
      <c r="X648" s="33">
        <v>0</v>
      </c>
      <c r="Y648" s="32">
        <v>0</v>
      </c>
      <c r="Z648" s="33">
        <v>0</v>
      </c>
      <c r="AA648" s="32">
        <v>0</v>
      </c>
      <c r="AB648" s="39">
        <v>0</v>
      </c>
      <c r="AC648" s="32">
        <v>0</v>
      </c>
      <c r="AD648" s="32">
        <f t="shared" si="81"/>
        <v>0</v>
      </c>
      <c r="AE648" s="32">
        <v>0</v>
      </c>
      <c r="AF648" s="32">
        <f t="shared" si="82"/>
        <v>84480</v>
      </c>
      <c r="AG648" s="32">
        <f t="shared" si="83"/>
        <v>7040</v>
      </c>
      <c r="AH648" s="32">
        <v>0</v>
      </c>
      <c r="AI648" s="32">
        <v>0</v>
      </c>
      <c r="AJ648" s="32">
        <v>0</v>
      </c>
      <c r="AK648" s="34">
        <f t="shared" si="58"/>
        <v>16743</v>
      </c>
    </row>
    <row r="649" spans="2:37" s="6" customFormat="1" x14ac:dyDescent="0.25">
      <c r="B649" s="417">
        <v>628</v>
      </c>
      <c r="C649" s="432"/>
      <c r="D649" s="31" t="s">
        <v>32</v>
      </c>
      <c r="E649" s="37">
        <v>71.400000000000006</v>
      </c>
      <c r="F649" s="33">
        <v>0</v>
      </c>
      <c r="G649" s="32">
        <v>0</v>
      </c>
      <c r="H649" s="33">
        <v>0</v>
      </c>
      <c r="I649" s="32">
        <v>0</v>
      </c>
      <c r="J649" s="33">
        <v>0</v>
      </c>
      <c r="K649" s="32">
        <v>0</v>
      </c>
      <c r="L649" s="33">
        <v>0</v>
      </c>
      <c r="M649" s="32">
        <v>0</v>
      </c>
      <c r="N649" s="33">
        <v>0</v>
      </c>
      <c r="O649" s="32">
        <v>0</v>
      </c>
      <c r="P649" s="33">
        <v>0</v>
      </c>
      <c r="Q649" s="32">
        <v>0</v>
      </c>
      <c r="R649" s="33">
        <v>0</v>
      </c>
      <c r="S649" s="32">
        <v>0</v>
      </c>
      <c r="T649" s="47">
        <v>123</v>
      </c>
      <c r="U649" s="32">
        <f t="shared" si="80"/>
        <v>272248.2</v>
      </c>
      <c r="V649" s="33">
        <v>0</v>
      </c>
      <c r="W649" s="32">
        <v>0</v>
      </c>
      <c r="X649" s="33">
        <v>0</v>
      </c>
      <c r="Y649" s="32">
        <v>0</v>
      </c>
      <c r="Z649" s="33">
        <v>0</v>
      </c>
      <c r="AA649" s="32">
        <v>0</v>
      </c>
      <c r="AB649" s="39">
        <v>0</v>
      </c>
      <c r="AC649" s="32">
        <v>0</v>
      </c>
      <c r="AD649" s="32">
        <f t="shared" si="81"/>
        <v>0</v>
      </c>
      <c r="AE649" s="32">
        <v>0</v>
      </c>
      <c r="AF649" s="32">
        <f t="shared" si="82"/>
        <v>2597760</v>
      </c>
      <c r="AG649" s="32">
        <f t="shared" si="83"/>
        <v>216480</v>
      </c>
      <c r="AH649" s="32">
        <v>0</v>
      </c>
      <c r="AI649" s="32">
        <v>0</v>
      </c>
      <c r="AJ649" s="32">
        <v>0</v>
      </c>
      <c r="AK649" s="34">
        <f t="shared" si="58"/>
        <v>488728.2</v>
      </c>
    </row>
    <row r="650" spans="2:37" s="6" customFormat="1" x14ac:dyDescent="0.25">
      <c r="B650" s="417">
        <v>629</v>
      </c>
      <c r="C650" s="432"/>
      <c r="D650" s="31" t="s">
        <v>54</v>
      </c>
      <c r="E650" s="37">
        <v>71.400000000000006</v>
      </c>
      <c r="F650" s="33">
        <v>0</v>
      </c>
      <c r="G650" s="32">
        <v>0</v>
      </c>
      <c r="H650" s="33">
        <v>0</v>
      </c>
      <c r="I650" s="32">
        <v>0</v>
      </c>
      <c r="J650" s="33">
        <v>0</v>
      </c>
      <c r="K650" s="32">
        <v>0</v>
      </c>
      <c r="L650" s="33">
        <v>0</v>
      </c>
      <c r="M650" s="32">
        <v>0</v>
      </c>
      <c r="N650" s="33">
        <v>0</v>
      </c>
      <c r="O650" s="32">
        <v>0</v>
      </c>
      <c r="P650" s="33">
        <v>0</v>
      </c>
      <c r="Q650" s="32">
        <v>0</v>
      </c>
      <c r="R650" s="33">
        <v>0</v>
      </c>
      <c r="S650" s="32">
        <v>0</v>
      </c>
      <c r="T650" s="50">
        <v>20</v>
      </c>
      <c r="U650" s="32">
        <f t="shared" si="80"/>
        <v>44268</v>
      </c>
      <c r="V650" s="33">
        <v>0</v>
      </c>
      <c r="W650" s="32">
        <v>0</v>
      </c>
      <c r="X650" s="33">
        <v>0</v>
      </c>
      <c r="Y650" s="32">
        <v>0</v>
      </c>
      <c r="Z650" s="33">
        <v>0</v>
      </c>
      <c r="AA650" s="32">
        <v>0</v>
      </c>
      <c r="AB650" s="39">
        <v>0</v>
      </c>
      <c r="AC650" s="32">
        <v>0</v>
      </c>
      <c r="AD650" s="32">
        <f t="shared" si="81"/>
        <v>0</v>
      </c>
      <c r="AE650" s="32">
        <v>0</v>
      </c>
      <c r="AF650" s="32">
        <f t="shared" si="82"/>
        <v>422400</v>
      </c>
      <c r="AG650" s="32">
        <f t="shared" si="83"/>
        <v>35200</v>
      </c>
      <c r="AH650" s="32">
        <v>0</v>
      </c>
      <c r="AI650" s="32">
        <v>0</v>
      </c>
      <c r="AJ650" s="32">
        <v>0</v>
      </c>
      <c r="AK650" s="34">
        <f t="shared" si="58"/>
        <v>79468</v>
      </c>
    </row>
    <row r="651" spans="2:37" s="6" customFormat="1" x14ac:dyDescent="0.25">
      <c r="B651" s="417">
        <v>630</v>
      </c>
      <c r="C651" s="432"/>
      <c r="D651" s="31" t="s">
        <v>54</v>
      </c>
      <c r="E651" s="37">
        <v>71.400000000000006</v>
      </c>
      <c r="F651" s="33">
        <v>0</v>
      </c>
      <c r="G651" s="32">
        <v>0</v>
      </c>
      <c r="H651" s="33">
        <v>0</v>
      </c>
      <c r="I651" s="32">
        <v>0</v>
      </c>
      <c r="J651" s="33">
        <v>0</v>
      </c>
      <c r="K651" s="32">
        <v>0</v>
      </c>
      <c r="L651" s="33">
        <v>0</v>
      </c>
      <c r="M651" s="32">
        <v>0</v>
      </c>
      <c r="N651" s="33">
        <v>0</v>
      </c>
      <c r="O651" s="32">
        <v>0</v>
      </c>
      <c r="P651" s="33">
        <v>0</v>
      </c>
      <c r="Q651" s="32">
        <v>0</v>
      </c>
      <c r="R651" s="33">
        <v>0</v>
      </c>
      <c r="S651" s="32">
        <v>0</v>
      </c>
      <c r="T651" s="50">
        <v>1</v>
      </c>
      <c r="U651" s="32">
        <f t="shared" si="80"/>
        <v>2213.4</v>
      </c>
      <c r="V651" s="33">
        <v>0</v>
      </c>
      <c r="W651" s="32">
        <v>0</v>
      </c>
      <c r="X651" s="33">
        <v>0</v>
      </c>
      <c r="Y651" s="32">
        <v>0</v>
      </c>
      <c r="Z651" s="33">
        <v>0</v>
      </c>
      <c r="AA651" s="32">
        <v>0</v>
      </c>
      <c r="AB651" s="39">
        <v>0</v>
      </c>
      <c r="AC651" s="32">
        <v>0</v>
      </c>
      <c r="AD651" s="32">
        <f t="shared" si="81"/>
        <v>0</v>
      </c>
      <c r="AE651" s="32">
        <v>0</v>
      </c>
      <c r="AF651" s="32">
        <f t="shared" si="82"/>
        <v>21120</v>
      </c>
      <c r="AG651" s="32">
        <f t="shared" si="83"/>
        <v>1760</v>
      </c>
      <c r="AH651" s="32">
        <v>0</v>
      </c>
      <c r="AI651" s="32">
        <v>0</v>
      </c>
      <c r="AJ651" s="32">
        <v>0</v>
      </c>
      <c r="AK651" s="34">
        <f t="shared" si="58"/>
        <v>3973.4</v>
      </c>
    </row>
    <row r="652" spans="2:37" s="6" customFormat="1" x14ac:dyDescent="0.25">
      <c r="B652" s="417">
        <v>631</v>
      </c>
      <c r="C652" s="432"/>
      <c r="D652" s="31" t="s">
        <v>83</v>
      </c>
      <c r="E652" s="37">
        <v>71.400000000000006</v>
      </c>
      <c r="F652" s="33">
        <v>0</v>
      </c>
      <c r="G652" s="32">
        <v>0</v>
      </c>
      <c r="H652" s="33">
        <v>0</v>
      </c>
      <c r="I652" s="32">
        <v>0</v>
      </c>
      <c r="J652" s="33">
        <v>0</v>
      </c>
      <c r="K652" s="32">
        <v>0</v>
      </c>
      <c r="L652" s="33">
        <v>0</v>
      </c>
      <c r="M652" s="32">
        <v>0</v>
      </c>
      <c r="N652" s="33">
        <v>0</v>
      </c>
      <c r="O652" s="32">
        <v>0</v>
      </c>
      <c r="P652" s="33">
        <v>0</v>
      </c>
      <c r="Q652" s="32">
        <v>0</v>
      </c>
      <c r="R652" s="33">
        <v>0</v>
      </c>
      <c r="S652" s="32">
        <v>0</v>
      </c>
      <c r="T652" s="47">
        <v>1</v>
      </c>
      <c r="U652" s="32">
        <f t="shared" si="80"/>
        <v>2213.4</v>
      </c>
      <c r="V652" s="33">
        <v>0</v>
      </c>
      <c r="W652" s="32">
        <v>0</v>
      </c>
      <c r="X652" s="33">
        <v>0</v>
      </c>
      <c r="Y652" s="32">
        <v>0</v>
      </c>
      <c r="Z652" s="33">
        <v>0</v>
      </c>
      <c r="AA652" s="32">
        <v>0</v>
      </c>
      <c r="AB652" s="39">
        <v>0</v>
      </c>
      <c r="AC652" s="32">
        <v>0</v>
      </c>
      <c r="AD652" s="32">
        <f t="shared" si="81"/>
        <v>0</v>
      </c>
      <c r="AE652" s="32">
        <v>0</v>
      </c>
      <c r="AF652" s="32">
        <f t="shared" si="82"/>
        <v>21120</v>
      </c>
      <c r="AG652" s="32">
        <f t="shared" si="83"/>
        <v>1760</v>
      </c>
      <c r="AH652" s="32">
        <v>0</v>
      </c>
      <c r="AI652" s="32">
        <v>0</v>
      </c>
      <c r="AJ652" s="32">
        <v>0</v>
      </c>
      <c r="AK652" s="34">
        <f t="shared" si="58"/>
        <v>3973.4</v>
      </c>
    </row>
    <row r="653" spans="2:37" s="6" customFormat="1" x14ac:dyDescent="0.25">
      <c r="B653" s="417">
        <v>632</v>
      </c>
      <c r="C653" s="432"/>
      <c r="D653" s="44" t="s">
        <v>86</v>
      </c>
      <c r="E653" s="37">
        <v>78.25</v>
      </c>
      <c r="F653" s="33">
        <v>0</v>
      </c>
      <c r="G653" s="32">
        <v>0</v>
      </c>
      <c r="H653" s="33">
        <v>0</v>
      </c>
      <c r="I653" s="32">
        <v>0</v>
      </c>
      <c r="J653" s="33">
        <v>0</v>
      </c>
      <c r="K653" s="32">
        <v>0</v>
      </c>
      <c r="L653" s="33">
        <v>0</v>
      </c>
      <c r="M653" s="32">
        <v>0</v>
      </c>
      <c r="N653" s="33">
        <v>0</v>
      </c>
      <c r="O653" s="32">
        <v>0</v>
      </c>
      <c r="P653" s="33">
        <v>0</v>
      </c>
      <c r="Q653" s="32">
        <v>0</v>
      </c>
      <c r="R653" s="33">
        <v>0</v>
      </c>
      <c r="S653" s="32">
        <v>0</v>
      </c>
      <c r="T653" s="47">
        <v>1</v>
      </c>
      <c r="U653" s="32">
        <f t="shared" si="80"/>
        <v>2425.75</v>
      </c>
      <c r="V653" s="33">
        <v>0</v>
      </c>
      <c r="W653" s="32">
        <v>0</v>
      </c>
      <c r="X653" s="33">
        <v>0</v>
      </c>
      <c r="Y653" s="32">
        <v>0</v>
      </c>
      <c r="Z653" s="33">
        <v>0</v>
      </c>
      <c r="AA653" s="32">
        <v>0</v>
      </c>
      <c r="AB653" s="39">
        <v>0</v>
      </c>
      <c r="AC653" s="32">
        <v>0</v>
      </c>
      <c r="AD653" s="32">
        <f t="shared" si="81"/>
        <v>0</v>
      </c>
      <c r="AE653" s="32">
        <v>0</v>
      </c>
      <c r="AF653" s="32">
        <f t="shared" si="82"/>
        <v>21120</v>
      </c>
      <c r="AG653" s="32">
        <f t="shared" si="83"/>
        <v>1760</v>
      </c>
      <c r="AH653" s="32">
        <v>0</v>
      </c>
      <c r="AI653" s="32">
        <v>0</v>
      </c>
      <c r="AJ653" s="32">
        <v>0</v>
      </c>
      <c r="AK653" s="34">
        <f t="shared" si="58"/>
        <v>4185.75</v>
      </c>
    </row>
    <row r="654" spans="2:37" x14ac:dyDescent="0.25">
      <c r="B654" s="417">
        <v>633</v>
      </c>
      <c r="C654" s="432"/>
      <c r="D654" s="44" t="s">
        <v>82</v>
      </c>
      <c r="E654" s="45">
        <v>71.400000000000006</v>
      </c>
      <c r="F654" s="47">
        <v>0</v>
      </c>
      <c r="G654" s="32">
        <v>0</v>
      </c>
      <c r="H654" s="47">
        <v>0</v>
      </c>
      <c r="I654" s="32">
        <v>0</v>
      </c>
      <c r="J654" s="47">
        <v>0</v>
      </c>
      <c r="K654" s="32">
        <v>0</v>
      </c>
      <c r="L654" s="47">
        <v>0</v>
      </c>
      <c r="M654" s="38">
        <v>0</v>
      </c>
      <c r="N654" s="47">
        <v>0</v>
      </c>
      <c r="O654" s="32">
        <v>0</v>
      </c>
      <c r="P654" s="47">
        <v>0</v>
      </c>
      <c r="Q654" s="32">
        <v>0</v>
      </c>
      <c r="R654" s="47">
        <v>0</v>
      </c>
      <c r="S654" s="32">
        <v>0</v>
      </c>
      <c r="T654" s="47">
        <v>0</v>
      </c>
      <c r="U654" s="32">
        <v>0</v>
      </c>
      <c r="V654" s="33">
        <v>1</v>
      </c>
      <c r="W654" s="32">
        <v>2142</v>
      </c>
      <c r="X654" s="33">
        <v>0</v>
      </c>
      <c r="Y654" s="32">
        <v>0</v>
      </c>
      <c r="Z654" s="33">
        <v>0</v>
      </c>
      <c r="AA654" s="32">
        <v>0</v>
      </c>
      <c r="AB654" s="39">
        <v>0</v>
      </c>
      <c r="AC654" s="32">
        <v>0</v>
      </c>
      <c r="AD654" s="32">
        <f t="shared" ref="AD654:AD669" si="88">+AE654*12</f>
        <v>0</v>
      </c>
      <c r="AE654" s="32">
        <v>0</v>
      </c>
      <c r="AF654" s="32">
        <f t="shared" ref="AF654:AF669" si="89">+AG654*12</f>
        <v>21120</v>
      </c>
      <c r="AG654" s="32">
        <f>1760*V654</f>
        <v>1760</v>
      </c>
      <c r="AH654" s="32">
        <v>0</v>
      </c>
      <c r="AI654" s="32">
        <v>0</v>
      </c>
      <c r="AJ654" s="32">
        <v>0</v>
      </c>
      <c r="AK654" s="34">
        <f t="shared" ref="AK654:AK669" si="90">+G654+I654+K654+M654+O654+Q654+S654+U654+W654+Y654+AA654+AC654+AE654+AG654</f>
        <v>3902</v>
      </c>
    </row>
    <row r="655" spans="2:37" x14ac:dyDescent="0.25">
      <c r="B655" s="417">
        <v>634</v>
      </c>
      <c r="C655" s="432"/>
      <c r="D655" s="44" t="s">
        <v>54</v>
      </c>
      <c r="E655" s="45">
        <v>71.400000000000006</v>
      </c>
      <c r="F655" s="47">
        <v>0</v>
      </c>
      <c r="G655" s="32">
        <v>0</v>
      </c>
      <c r="H655" s="47">
        <v>0</v>
      </c>
      <c r="I655" s="32">
        <v>0</v>
      </c>
      <c r="J655" s="47">
        <v>0</v>
      </c>
      <c r="K655" s="32">
        <v>0</v>
      </c>
      <c r="L655" s="47">
        <v>0</v>
      </c>
      <c r="M655" s="38">
        <v>0</v>
      </c>
      <c r="N655" s="47">
        <v>0</v>
      </c>
      <c r="O655" s="32">
        <v>0</v>
      </c>
      <c r="P655" s="47">
        <v>0</v>
      </c>
      <c r="Q655" s="32">
        <v>0</v>
      </c>
      <c r="R655" s="47">
        <v>0</v>
      </c>
      <c r="S655" s="32">
        <v>0</v>
      </c>
      <c r="T655" s="47">
        <v>0</v>
      </c>
      <c r="U655" s="32">
        <v>0</v>
      </c>
      <c r="V655" s="33">
        <v>2</v>
      </c>
      <c r="W655" s="32">
        <v>4284</v>
      </c>
      <c r="X655" s="33">
        <v>0</v>
      </c>
      <c r="Y655" s="32">
        <v>0</v>
      </c>
      <c r="Z655" s="33">
        <v>0</v>
      </c>
      <c r="AA655" s="32">
        <v>0</v>
      </c>
      <c r="AB655" s="39">
        <v>0</v>
      </c>
      <c r="AC655" s="32">
        <v>0</v>
      </c>
      <c r="AD655" s="32">
        <f t="shared" si="88"/>
        <v>0</v>
      </c>
      <c r="AE655" s="32">
        <v>0</v>
      </c>
      <c r="AF655" s="32">
        <f t="shared" si="89"/>
        <v>42240</v>
      </c>
      <c r="AG655" s="32">
        <f t="shared" ref="AG655:AG669" si="91">1760*V655</f>
        <v>3520</v>
      </c>
      <c r="AH655" s="32">
        <v>0</v>
      </c>
      <c r="AI655" s="32">
        <v>0</v>
      </c>
      <c r="AJ655" s="32">
        <v>0</v>
      </c>
      <c r="AK655" s="34">
        <f t="shared" si="90"/>
        <v>7804</v>
      </c>
    </row>
    <row r="656" spans="2:37" x14ac:dyDescent="0.25">
      <c r="B656" s="417">
        <v>635</v>
      </c>
      <c r="C656" s="432"/>
      <c r="D656" s="44" t="s">
        <v>44</v>
      </c>
      <c r="E656" s="45">
        <v>72.540000000000006</v>
      </c>
      <c r="F656" s="47">
        <v>0</v>
      </c>
      <c r="G656" s="32">
        <v>0</v>
      </c>
      <c r="H656" s="47">
        <v>0</v>
      </c>
      <c r="I656" s="32">
        <v>0</v>
      </c>
      <c r="J656" s="47">
        <v>0</v>
      </c>
      <c r="K656" s="32">
        <v>0</v>
      </c>
      <c r="L656" s="47">
        <v>0</v>
      </c>
      <c r="M656" s="38">
        <v>0</v>
      </c>
      <c r="N656" s="47">
        <v>0</v>
      </c>
      <c r="O656" s="32">
        <v>0</v>
      </c>
      <c r="P656" s="47">
        <v>0</v>
      </c>
      <c r="Q656" s="32">
        <v>0</v>
      </c>
      <c r="R656" s="47">
        <v>0</v>
      </c>
      <c r="S656" s="32">
        <v>0</v>
      </c>
      <c r="T656" s="47">
        <v>0</v>
      </c>
      <c r="U656" s="32">
        <v>0</v>
      </c>
      <c r="V656" s="33">
        <v>16</v>
      </c>
      <c r="W656" s="32">
        <v>34819.200000000004</v>
      </c>
      <c r="X656" s="33">
        <v>0</v>
      </c>
      <c r="Y656" s="32">
        <v>0</v>
      </c>
      <c r="Z656" s="33">
        <v>0</v>
      </c>
      <c r="AA656" s="32">
        <v>0</v>
      </c>
      <c r="AB656" s="39">
        <v>0</v>
      </c>
      <c r="AC656" s="32">
        <v>0</v>
      </c>
      <c r="AD656" s="32">
        <f t="shared" si="88"/>
        <v>0</v>
      </c>
      <c r="AE656" s="32">
        <v>0</v>
      </c>
      <c r="AF656" s="32">
        <f t="shared" si="89"/>
        <v>337920</v>
      </c>
      <c r="AG656" s="32">
        <f t="shared" si="91"/>
        <v>28160</v>
      </c>
      <c r="AH656" s="32">
        <v>0</v>
      </c>
      <c r="AI656" s="32">
        <v>0</v>
      </c>
      <c r="AJ656" s="32">
        <v>0</v>
      </c>
      <c r="AK656" s="34">
        <f t="shared" si="90"/>
        <v>62979.200000000004</v>
      </c>
    </row>
    <row r="657" spans="2:37" ht="18" customHeight="1" x14ac:dyDescent="0.25">
      <c r="B657" s="417">
        <v>636</v>
      </c>
      <c r="C657" s="432"/>
      <c r="D657" s="44" t="s">
        <v>72</v>
      </c>
      <c r="E657" s="45">
        <v>71.400000000000006</v>
      </c>
      <c r="F657" s="47">
        <v>0</v>
      </c>
      <c r="G657" s="32">
        <v>0</v>
      </c>
      <c r="H657" s="47">
        <v>0</v>
      </c>
      <c r="I657" s="32">
        <v>0</v>
      </c>
      <c r="J657" s="47">
        <v>0</v>
      </c>
      <c r="K657" s="32">
        <v>0</v>
      </c>
      <c r="L657" s="47">
        <v>0</v>
      </c>
      <c r="M657" s="38">
        <v>0</v>
      </c>
      <c r="N657" s="47">
        <v>0</v>
      </c>
      <c r="O657" s="32">
        <v>0</v>
      </c>
      <c r="P657" s="47">
        <v>0</v>
      </c>
      <c r="Q657" s="32">
        <v>0</v>
      </c>
      <c r="R657" s="47">
        <v>0</v>
      </c>
      <c r="S657" s="32">
        <v>0</v>
      </c>
      <c r="T657" s="47">
        <v>0</v>
      </c>
      <c r="U657" s="32">
        <v>0</v>
      </c>
      <c r="V657" s="33">
        <v>15</v>
      </c>
      <c r="W657" s="32">
        <v>32130</v>
      </c>
      <c r="X657" s="33">
        <v>0</v>
      </c>
      <c r="Y657" s="32">
        <v>0</v>
      </c>
      <c r="Z657" s="33">
        <v>0</v>
      </c>
      <c r="AA657" s="32">
        <v>0</v>
      </c>
      <c r="AB657" s="39">
        <v>0</v>
      </c>
      <c r="AC657" s="32">
        <v>0</v>
      </c>
      <c r="AD657" s="32">
        <f t="shared" si="88"/>
        <v>0</v>
      </c>
      <c r="AE657" s="32">
        <v>0</v>
      </c>
      <c r="AF657" s="32">
        <f t="shared" si="89"/>
        <v>316800</v>
      </c>
      <c r="AG657" s="32">
        <f t="shared" si="91"/>
        <v>26400</v>
      </c>
      <c r="AH657" s="32">
        <v>0</v>
      </c>
      <c r="AI657" s="32">
        <v>0</v>
      </c>
      <c r="AJ657" s="32">
        <v>0</v>
      </c>
      <c r="AK657" s="34">
        <f t="shared" si="90"/>
        <v>58530</v>
      </c>
    </row>
    <row r="658" spans="2:37" x14ac:dyDescent="0.25">
      <c r="B658" s="417">
        <v>637</v>
      </c>
      <c r="C658" s="432"/>
      <c r="D658" s="44" t="s">
        <v>48</v>
      </c>
      <c r="E658" s="45">
        <v>71.400000000000006</v>
      </c>
      <c r="F658" s="47">
        <v>0</v>
      </c>
      <c r="G658" s="32">
        <v>0</v>
      </c>
      <c r="H658" s="47">
        <v>0</v>
      </c>
      <c r="I658" s="32">
        <v>0</v>
      </c>
      <c r="J658" s="47">
        <v>0</v>
      </c>
      <c r="K658" s="32">
        <v>0</v>
      </c>
      <c r="L658" s="47">
        <v>0</v>
      </c>
      <c r="M658" s="38">
        <v>0</v>
      </c>
      <c r="N658" s="47">
        <v>0</v>
      </c>
      <c r="O658" s="32">
        <v>0</v>
      </c>
      <c r="P658" s="47">
        <v>0</v>
      </c>
      <c r="Q658" s="32">
        <v>0</v>
      </c>
      <c r="R658" s="47">
        <v>0</v>
      </c>
      <c r="S658" s="32">
        <v>0</v>
      </c>
      <c r="T658" s="47">
        <v>0</v>
      </c>
      <c r="U658" s="32">
        <v>0</v>
      </c>
      <c r="V658" s="33">
        <v>1</v>
      </c>
      <c r="W658" s="32">
        <v>2142</v>
      </c>
      <c r="X658" s="33">
        <v>0</v>
      </c>
      <c r="Y658" s="32">
        <v>0</v>
      </c>
      <c r="Z658" s="33">
        <v>0</v>
      </c>
      <c r="AA658" s="32">
        <v>0</v>
      </c>
      <c r="AB658" s="39">
        <v>0</v>
      </c>
      <c r="AC658" s="32">
        <v>0</v>
      </c>
      <c r="AD658" s="32">
        <f t="shared" si="88"/>
        <v>0</v>
      </c>
      <c r="AE658" s="32">
        <v>0</v>
      </c>
      <c r="AF658" s="32">
        <f t="shared" si="89"/>
        <v>21120</v>
      </c>
      <c r="AG658" s="32">
        <f t="shared" si="91"/>
        <v>1760</v>
      </c>
      <c r="AH658" s="32">
        <v>0</v>
      </c>
      <c r="AI658" s="32">
        <v>0</v>
      </c>
      <c r="AJ658" s="32">
        <v>0</v>
      </c>
      <c r="AK658" s="34">
        <f t="shared" si="90"/>
        <v>3902</v>
      </c>
    </row>
    <row r="659" spans="2:37" x14ac:dyDescent="0.25">
      <c r="B659" s="417">
        <v>638</v>
      </c>
      <c r="C659" s="432"/>
      <c r="D659" s="44" t="s">
        <v>91</v>
      </c>
      <c r="E659" s="45">
        <v>71.400000000000006</v>
      </c>
      <c r="F659" s="47">
        <v>0</v>
      </c>
      <c r="G659" s="32">
        <v>0</v>
      </c>
      <c r="H659" s="47">
        <v>0</v>
      </c>
      <c r="I659" s="32">
        <v>0</v>
      </c>
      <c r="J659" s="47">
        <v>0</v>
      </c>
      <c r="K659" s="32">
        <v>0</v>
      </c>
      <c r="L659" s="47">
        <v>0</v>
      </c>
      <c r="M659" s="38">
        <v>0</v>
      </c>
      <c r="N659" s="47">
        <v>0</v>
      </c>
      <c r="O659" s="32">
        <v>0</v>
      </c>
      <c r="P659" s="47">
        <v>0</v>
      </c>
      <c r="Q659" s="32">
        <v>0</v>
      </c>
      <c r="R659" s="47">
        <v>0</v>
      </c>
      <c r="S659" s="32">
        <v>0</v>
      </c>
      <c r="T659" s="47">
        <v>0</v>
      </c>
      <c r="U659" s="32">
        <v>0</v>
      </c>
      <c r="V659" s="33">
        <v>2</v>
      </c>
      <c r="W659" s="32">
        <v>4284</v>
      </c>
      <c r="X659" s="33">
        <v>0</v>
      </c>
      <c r="Y659" s="32">
        <v>0</v>
      </c>
      <c r="Z659" s="33">
        <v>0</v>
      </c>
      <c r="AA659" s="32">
        <v>0</v>
      </c>
      <c r="AB659" s="39">
        <v>0</v>
      </c>
      <c r="AC659" s="32">
        <v>0</v>
      </c>
      <c r="AD659" s="32">
        <f t="shared" si="88"/>
        <v>0</v>
      </c>
      <c r="AE659" s="32">
        <v>0</v>
      </c>
      <c r="AF659" s="32">
        <f t="shared" si="89"/>
        <v>42240</v>
      </c>
      <c r="AG659" s="32">
        <f t="shared" si="91"/>
        <v>3520</v>
      </c>
      <c r="AH659" s="32">
        <v>0</v>
      </c>
      <c r="AI659" s="32">
        <v>0</v>
      </c>
      <c r="AJ659" s="32">
        <v>0</v>
      </c>
      <c r="AK659" s="34">
        <f t="shared" si="90"/>
        <v>7804</v>
      </c>
    </row>
    <row r="660" spans="2:37" x14ac:dyDescent="0.25">
      <c r="B660" s="417">
        <v>639</v>
      </c>
      <c r="C660" s="432"/>
      <c r="D660" s="44" t="s">
        <v>92</v>
      </c>
      <c r="E660" s="45">
        <v>75.64</v>
      </c>
      <c r="F660" s="47">
        <v>0</v>
      </c>
      <c r="G660" s="32">
        <v>0</v>
      </c>
      <c r="H660" s="47">
        <v>0</v>
      </c>
      <c r="I660" s="32">
        <v>0</v>
      </c>
      <c r="J660" s="47">
        <v>0</v>
      </c>
      <c r="K660" s="32">
        <v>0</v>
      </c>
      <c r="L660" s="47">
        <v>0</v>
      </c>
      <c r="M660" s="38">
        <v>0</v>
      </c>
      <c r="N660" s="47">
        <v>0</v>
      </c>
      <c r="O660" s="32">
        <v>0</v>
      </c>
      <c r="P660" s="47">
        <v>0</v>
      </c>
      <c r="Q660" s="32">
        <v>0</v>
      </c>
      <c r="R660" s="47">
        <v>0</v>
      </c>
      <c r="S660" s="32">
        <v>0</v>
      </c>
      <c r="T660" s="47">
        <v>0</v>
      </c>
      <c r="U660" s="32">
        <v>0</v>
      </c>
      <c r="V660" s="33">
        <v>1</v>
      </c>
      <c r="W660" s="32">
        <v>2269.1999999999998</v>
      </c>
      <c r="X660" s="33">
        <v>0</v>
      </c>
      <c r="Y660" s="32">
        <v>0</v>
      </c>
      <c r="Z660" s="33">
        <v>0</v>
      </c>
      <c r="AA660" s="32">
        <v>0</v>
      </c>
      <c r="AB660" s="39">
        <v>0</v>
      </c>
      <c r="AC660" s="32">
        <v>0</v>
      </c>
      <c r="AD660" s="32">
        <f t="shared" si="88"/>
        <v>0</v>
      </c>
      <c r="AE660" s="32">
        <v>0</v>
      </c>
      <c r="AF660" s="32">
        <f t="shared" si="89"/>
        <v>21120</v>
      </c>
      <c r="AG660" s="32">
        <f t="shared" si="91"/>
        <v>1760</v>
      </c>
      <c r="AH660" s="32">
        <v>0</v>
      </c>
      <c r="AI660" s="32">
        <v>0</v>
      </c>
      <c r="AJ660" s="32">
        <v>0</v>
      </c>
      <c r="AK660" s="34">
        <f t="shared" si="90"/>
        <v>4029.2</v>
      </c>
    </row>
    <row r="661" spans="2:37" x14ac:dyDescent="0.25">
      <c r="B661" s="417">
        <v>640</v>
      </c>
      <c r="C661" s="432"/>
      <c r="D661" s="44" t="s">
        <v>35</v>
      </c>
      <c r="E661" s="45">
        <v>71.400000000000006</v>
      </c>
      <c r="F661" s="47">
        <v>0</v>
      </c>
      <c r="G661" s="32">
        <v>0</v>
      </c>
      <c r="H661" s="47">
        <v>0</v>
      </c>
      <c r="I661" s="32">
        <v>0</v>
      </c>
      <c r="J661" s="47">
        <v>0</v>
      </c>
      <c r="K661" s="32">
        <v>0</v>
      </c>
      <c r="L661" s="47">
        <v>0</v>
      </c>
      <c r="M661" s="38">
        <v>0</v>
      </c>
      <c r="N661" s="47">
        <v>0</v>
      </c>
      <c r="O661" s="32">
        <v>0</v>
      </c>
      <c r="P661" s="47">
        <v>0</v>
      </c>
      <c r="Q661" s="32">
        <v>0</v>
      </c>
      <c r="R661" s="47">
        <v>0</v>
      </c>
      <c r="S661" s="32">
        <v>0</v>
      </c>
      <c r="T661" s="47">
        <v>0</v>
      </c>
      <c r="U661" s="32">
        <v>0</v>
      </c>
      <c r="V661" s="33">
        <v>16</v>
      </c>
      <c r="W661" s="32">
        <v>34272</v>
      </c>
      <c r="X661" s="33">
        <v>0</v>
      </c>
      <c r="Y661" s="32">
        <v>0</v>
      </c>
      <c r="Z661" s="33">
        <v>0</v>
      </c>
      <c r="AA661" s="32">
        <v>0</v>
      </c>
      <c r="AB661" s="39">
        <v>0</v>
      </c>
      <c r="AC661" s="32">
        <v>0</v>
      </c>
      <c r="AD661" s="32">
        <f t="shared" si="88"/>
        <v>0</v>
      </c>
      <c r="AE661" s="32">
        <v>0</v>
      </c>
      <c r="AF661" s="32">
        <f t="shared" si="89"/>
        <v>337920</v>
      </c>
      <c r="AG661" s="32">
        <f t="shared" si="91"/>
        <v>28160</v>
      </c>
      <c r="AH661" s="32">
        <v>0</v>
      </c>
      <c r="AI661" s="32">
        <v>0</v>
      </c>
      <c r="AJ661" s="32">
        <v>0</v>
      </c>
      <c r="AK661" s="34">
        <f t="shared" si="90"/>
        <v>62432</v>
      </c>
    </row>
    <row r="662" spans="2:37" x14ac:dyDescent="0.25">
      <c r="B662" s="417">
        <v>641</v>
      </c>
      <c r="C662" s="432"/>
      <c r="D662" s="44" t="s">
        <v>85</v>
      </c>
      <c r="E662" s="45">
        <v>76.59</v>
      </c>
      <c r="F662" s="47">
        <v>0</v>
      </c>
      <c r="G662" s="32">
        <v>0</v>
      </c>
      <c r="H662" s="47">
        <v>0</v>
      </c>
      <c r="I662" s="32">
        <v>0</v>
      </c>
      <c r="J662" s="47">
        <v>0</v>
      </c>
      <c r="K662" s="32">
        <v>0</v>
      </c>
      <c r="L662" s="47">
        <v>0</v>
      </c>
      <c r="M662" s="38">
        <v>0</v>
      </c>
      <c r="N662" s="47">
        <v>0</v>
      </c>
      <c r="O662" s="32">
        <v>0</v>
      </c>
      <c r="P662" s="47">
        <v>0</v>
      </c>
      <c r="Q662" s="32">
        <v>0</v>
      </c>
      <c r="R662" s="47">
        <v>0</v>
      </c>
      <c r="S662" s="32">
        <v>0</v>
      </c>
      <c r="T662" s="47">
        <v>0</v>
      </c>
      <c r="U662" s="32">
        <v>0</v>
      </c>
      <c r="V662" s="33">
        <v>1</v>
      </c>
      <c r="W662" s="32">
        <v>2297.7000000000003</v>
      </c>
      <c r="X662" s="33">
        <v>0</v>
      </c>
      <c r="Y662" s="32">
        <v>0</v>
      </c>
      <c r="Z662" s="33">
        <v>0</v>
      </c>
      <c r="AA662" s="32">
        <v>0</v>
      </c>
      <c r="AB662" s="39">
        <v>0</v>
      </c>
      <c r="AC662" s="32">
        <v>0</v>
      </c>
      <c r="AD662" s="32">
        <f t="shared" si="88"/>
        <v>0</v>
      </c>
      <c r="AE662" s="32">
        <v>0</v>
      </c>
      <c r="AF662" s="32">
        <f t="shared" si="89"/>
        <v>21120</v>
      </c>
      <c r="AG662" s="32">
        <f t="shared" si="91"/>
        <v>1760</v>
      </c>
      <c r="AH662" s="32">
        <v>0</v>
      </c>
      <c r="AI662" s="32">
        <v>0</v>
      </c>
      <c r="AJ662" s="32">
        <v>0</v>
      </c>
      <c r="AK662" s="34">
        <f t="shared" si="90"/>
        <v>4057.7000000000003</v>
      </c>
    </row>
    <row r="663" spans="2:37" x14ac:dyDescent="0.25">
      <c r="B663" s="417">
        <v>642</v>
      </c>
      <c r="C663" s="432"/>
      <c r="D663" s="44" t="s">
        <v>77</v>
      </c>
      <c r="E663" s="45">
        <v>72.540000000000006</v>
      </c>
      <c r="F663" s="47">
        <v>0</v>
      </c>
      <c r="G663" s="32">
        <v>0</v>
      </c>
      <c r="H663" s="47">
        <v>0</v>
      </c>
      <c r="I663" s="32">
        <v>0</v>
      </c>
      <c r="J663" s="47">
        <v>0</v>
      </c>
      <c r="K663" s="32">
        <v>0</v>
      </c>
      <c r="L663" s="47">
        <v>0</v>
      </c>
      <c r="M663" s="38">
        <v>0</v>
      </c>
      <c r="N663" s="47">
        <v>0</v>
      </c>
      <c r="O663" s="32">
        <v>0</v>
      </c>
      <c r="P663" s="47">
        <v>0</v>
      </c>
      <c r="Q663" s="32">
        <v>0</v>
      </c>
      <c r="R663" s="47">
        <v>0</v>
      </c>
      <c r="S663" s="32">
        <v>0</v>
      </c>
      <c r="T663" s="47">
        <v>0</v>
      </c>
      <c r="U663" s="32">
        <v>0</v>
      </c>
      <c r="V663" s="33">
        <v>1</v>
      </c>
      <c r="W663" s="32">
        <v>2176.2000000000003</v>
      </c>
      <c r="X663" s="33">
        <v>0</v>
      </c>
      <c r="Y663" s="32">
        <v>0</v>
      </c>
      <c r="Z663" s="33">
        <v>0</v>
      </c>
      <c r="AA663" s="32">
        <v>0</v>
      </c>
      <c r="AB663" s="39">
        <v>0</v>
      </c>
      <c r="AC663" s="32">
        <v>0</v>
      </c>
      <c r="AD663" s="32">
        <f t="shared" si="88"/>
        <v>0</v>
      </c>
      <c r="AE663" s="32">
        <v>0</v>
      </c>
      <c r="AF663" s="32">
        <f t="shared" si="89"/>
        <v>21120</v>
      </c>
      <c r="AG663" s="32">
        <f t="shared" si="91"/>
        <v>1760</v>
      </c>
      <c r="AH663" s="32">
        <v>0</v>
      </c>
      <c r="AI663" s="32">
        <v>0</v>
      </c>
      <c r="AJ663" s="32">
        <v>0</v>
      </c>
      <c r="AK663" s="34">
        <f t="shared" si="90"/>
        <v>3936.2000000000003</v>
      </c>
    </row>
    <row r="664" spans="2:37" x14ac:dyDescent="0.25">
      <c r="B664" s="417">
        <v>643</v>
      </c>
      <c r="C664" s="432"/>
      <c r="D664" s="44" t="s">
        <v>36</v>
      </c>
      <c r="E664" s="45">
        <v>72.540000000000006</v>
      </c>
      <c r="F664" s="47">
        <v>0</v>
      </c>
      <c r="G664" s="32">
        <v>0</v>
      </c>
      <c r="H664" s="47">
        <v>0</v>
      </c>
      <c r="I664" s="32">
        <v>0</v>
      </c>
      <c r="J664" s="47">
        <v>0</v>
      </c>
      <c r="K664" s="32">
        <v>0</v>
      </c>
      <c r="L664" s="47">
        <v>0</v>
      </c>
      <c r="M664" s="38">
        <v>0</v>
      </c>
      <c r="N664" s="47">
        <v>0</v>
      </c>
      <c r="O664" s="32">
        <v>0</v>
      </c>
      <c r="P664" s="47">
        <v>0</v>
      </c>
      <c r="Q664" s="32">
        <v>0</v>
      </c>
      <c r="R664" s="47">
        <v>0</v>
      </c>
      <c r="S664" s="32">
        <v>0</v>
      </c>
      <c r="T664" s="47">
        <v>0</v>
      </c>
      <c r="U664" s="32">
        <v>0</v>
      </c>
      <c r="V664" s="33">
        <v>1</v>
      </c>
      <c r="W664" s="32">
        <v>2176.2000000000003</v>
      </c>
      <c r="X664" s="33">
        <v>0</v>
      </c>
      <c r="Y664" s="32">
        <v>0</v>
      </c>
      <c r="Z664" s="33">
        <v>0</v>
      </c>
      <c r="AA664" s="32">
        <v>0</v>
      </c>
      <c r="AB664" s="39">
        <v>0</v>
      </c>
      <c r="AC664" s="32">
        <v>0</v>
      </c>
      <c r="AD664" s="32">
        <f t="shared" si="88"/>
        <v>0</v>
      </c>
      <c r="AE664" s="32">
        <v>0</v>
      </c>
      <c r="AF664" s="32">
        <f t="shared" si="89"/>
        <v>21120</v>
      </c>
      <c r="AG664" s="32">
        <f t="shared" si="91"/>
        <v>1760</v>
      </c>
      <c r="AH664" s="32">
        <v>0</v>
      </c>
      <c r="AI664" s="32">
        <v>0</v>
      </c>
      <c r="AJ664" s="32">
        <v>0</v>
      </c>
      <c r="AK664" s="425">
        <f t="shared" si="90"/>
        <v>3936.2000000000003</v>
      </c>
    </row>
    <row r="665" spans="2:37" ht="18" customHeight="1" x14ac:dyDescent="0.25">
      <c r="B665" s="417">
        <v>644</v>
      </c>
      <c r="C665" s="432"/>
      <c r="D665" s="44" t="s">
        <v>39</v>
      </c>
      <c r="E665" s="45">
        <v>78.25</v>
      </c>
      <c r="F665" s="47">
        <v>0</v>
      </c>
      <c r="G665" s="32">
        <v>0</v>
      </c>
      <c r="H665" s="47">
        <v>0</v>
      </c>
      <c r="I665" s="32">
        <v>0</v>
      </c>
      <c r="J665" s="47">
        <v>0</v>
      </c>
      <c r="K665" s="32">
        <v>0</v>
      </c>
      <c r="L665" s="47">
        <v>0</v>
      </c>
      <c r="M665" s="38">
        <v>0</v>
      </c>
      <c r="N665" s="47">
        <v>0</v>
      </c>
      <c r="O665" s="32">
        <v>0</v>
      </c>
      <c r="P665" s="47">
        <v>0</v>
      </c>
      <c r="Q665" s="32">
        <v>0</v>
      </c>
      <c r="R665" s="47">
        <v>0</v>
      </c>
      <c r="S665" s="32">
        <v>0</v>
      </c>
      <c r="T665" s="47">
        <v>0</v>
      </c>
      <c r="U665" s="32">
        <v>0</v>
      </c>
      <c r="V665" s="33">
        <v>4</v>
      </c>
      <c r="W665" s="32">
        <v>9390</v>
      </c>
      <c r="X665" s="33">
        <v>0</v>
      </c>
      <c r="Y665" s="32">
        <v>0</v>
      </c>
      <c r="Z665" s="33">
        <v>0</v>
      </c>
      <c r="AA665" s="32">
        <v>0</v>
      </c>
      <c r="AB665" s="39">
        <v>0</v>
      </c>
      <c r="AC665" s="32">
        <v>0</v>
      </c>
      <c r="AD665" s="32">
        <f t="shared" si="88"/>
        <v>0</v>
      </c>
      <c r="AE665" s="32">
        <v>0</v>
      </c>
      <c r="AF665" s="32">
        <f t="shared" si="89"/>
        <v>84480</v>
      </c>
      <c r="AG665" s="32">
        <f t="shared" si="91"/>
        <v>7040</v>
      </c>
      <c r="AH665" s="32">
        <v>0</v>
      </c>
      <c r="AI665" s="32">
        <v>0</v>
      </c>
      <c r="AJ665" s="32">
        <v>0</v>
      </c>
      <c r="AK665" s="34">
        <f t="shared" si="90"/>
        <v>16430</v>
      </c>
    </row>
    <row r="666" spans="2:37" x14ac:dyDescent="0.25">
      <c r="B666" s="417">
        <v>645</v>
      </c>
      <c r="C666" s="432"/>
      <c r="D666" s="44" t="s">
        <v>32</v>
      </c>
      <c r="E666" s="45">
        <v>71.400000000000006</v>
      </c>
      <c r="F666" s="47">
        <v>0</v>
      </c>
      <c r="G666" s="32">
        <v>0</v>
      </c>
      <c r="H666" s="47">
        <v>0</v>
      </c>
      <c r="I666" s="32">
        <v>0</v>
      </c>
      <c r="J666" s="47">
        <v>0</v>
      </c>
      <c r="K666" s="32">
        <v>0</v>
      </c>
      <c r="L666" s="47">
        <v>0</v>
      </c>
      <c r="M666" s="38">
        <v>0</v>
      </c>
      <c r="N666" s="47">
        <v>0</v>
      </c>
      <c r="O666" s="32">
        <v>0</v>
      </c>
      <c r="P666" s="47">
        <v>0</v>
      </c>
      <c r="Q666" s="32">
        <v>0</v>
      </c>
      <c r="R666" s="47">
        <v>0</v>
      </c>
      <c r="S666" s="32">
        <v>0</v>
      </c>
      <c r="T666" s="47">
        <v>0</v>
      </c>
      <c r="U666" s="32">
        <v>0</v>
      </c>
      <c r="V666" s="33">
        <v>123</v>
      </c>
      <c r="W666" s="32">
        <v>263466</v>
      </c>
      <c r="X666" s="33">
        <v>0</v>
      </c>
      <c r="Y666" s="32">
        <v>0</v>
      </c>
      <c r="Z666" s="33">
        <v>0</v>
      </c>
      <c r="AA666" s="32">
        <v>0</v>
      </c>
      <c r="AB666" s="39">
        <v>0</v>
      </c>
      <c r="AC666" s="32">
        <v>0</v>
      </c>
      <c r="AD666" s="32">
        <f t="shared" si="88"/>
        <v>0</v>
      </c>
      <c r="AE666" s="32">
        <v>0</v>
      </c>
      <c r="AF666" s="32">
        <f t="shared" si="89"/>
        <v>2597760</v>
      </c>
      <c r="AG666" s="32">
        <f t="shared" si="91"/>
        <v>216480</v>
      </c>
      <c r="AH666" s="32">
        <v>0</v>
      </c>
      <c r="AI666" s="32">
        <v>0</v>
      </c>
      <c r="AJ666" s="32">
        <v>0</v>
      </c>
      <c r="AK666" s="34">
        <f t="shared" si="90"/>
        <v>479946</v>
      </c>
    </row>
    <row r="667" spans="2:37" x14ac:dyDescent="0.25">
      <c r="B667" s="417">
        <v>646</v>
      </c>
      <c r="C667" s="432"/>
      <c r="D667" s="44" t="s">
        <v>54</v>
      </c>
      <c r="E667" s="45">
        <v>71.400000000000006</v>
      </c>
      <c r="F667" s="47">
        <v>0</v>
      </c>
      <c r="G667" s="32">
        <v>0</v>
      </c>
      <c r="H667" s="47">
        <v>0</v>
      </c>
      <c r="I667" s="32">
        <v>0</v>
      </c>
      <c r="J667" s="47">
        <v>0</v>
      </c>
      <c r="K667" s="32">
        <v>0</v>
      </c>
      <c r="L667" s="47">
        <v>0</v>
      </c>
      <c r="M667" s="38">
        <v>0</v>
      </c>
      <c r="N667" s="47">
        <v>0</v>
      </c>
      <c r="O667" s="32">
        <v>0</v>
      </c>
      <c r="P667" s="47">
        <v>0</v>
      </c>
      <c r="Q667" s="32">
        <v>0</v>
      </c>
      <c r="R667" s="47">
        <v>0</v>
      </c>
      <c r="S667" s="32">
        <v>0</v>
      </c>
      <c r="T667" s="47">
        <v>0</v>
      </c>
      <c r="U667" s="32">
        <v>0</v>
      </c>
      <c r="V667" s="33">
        <v>20</v>
      </c>
      <c r="W667" s="32">
        <v>42840</v>
      </c>
      <c r="X667" s="33">
        <v>0</v>
      </c>
      <c r="Y667" s="32">
        <v>0</v>
      </c>
      <c r="Z667" s="33">
        <v>0</v>
      </c>
      <c r="AA667" s="32">
        <v>0</v>
      </c>
      <c r="AB667" s="39">
        <v>0</v>
      </c>
      <c r="AC667" s="32">
        <v>0</v>
      </c>
      <c r="AD667" s="32">
        <f t="shared" si="88"/>
        <v>0</v>
      </c>
      <c r="AE667" s="32">
        <v>0</v>
      </c>
      <c r="AF667" s="32">
        <f t="shared" si="89"/>
        <v>422400</v>
      </c>
      <c r="AG667" s="32">
        <f t="shared" si="91"/>
        <v>35200</v>
      </c>
      <c r="AH667" s="32">
        <v>0</v>
      </c>
      <c r="AI667" s="32">
        <v>0</v>
      </c>
      <c r="AJ667" s="32">
        <v>0</v>
      </c>
      <c r="AK667" s="34">
        <f t="shared" si="90"/>
        <v>78040</v>
      </c>
    </row>
    <row r="668" spans="2:37" x14ac:dyDescent="0.25">
      <c r="B668" s="417">
        <v>647</v>
      </c>
      <c r="C668" s="432"/>
      <c r="D668" s="44" t="s">
        <v>83</v>
      </c>
      <c r="E668" s="45">
        <v>71.400000000000006</v>
      </c>
      <c r="F668" s="47">
        <v>0</v>
      </c>
      <c r="G668" s="32">
        <v>0</v>
      </c>
      <c r="H668" s="47">
        <v>0</v>
      </c>
      <c r="I668" s="32">
        <v>0</v>
      </c>
      <c r="J668" s="47">
        <v>0</v>
      </c>
      <c r="K668" s="32">
        <v>0</v>
      </c>
      <c r="L668" s="47">
        <v>0</v>
      </c>
      <c r="M668" s="38">
        <v>0</v>
      </c>
      <c r="N668" s="47">
        <v>0</v>
      </c>
      <c r="O668" s="32">
        <v>0</v>
      </c>
      <c r="P668" s="47">
        <v>0</v>
      </c>
      <c r="Q668" s="32">
        <v>0</v>
      </c>
      <c r="R668" s="47">
        <v>0</v>
      </c>
      <c r="S668" s="32">
        <v>0</v>
      </c>
      <c r="T668" s="47">
        <v>0</v>
      </c>
      <c r="U668" s="32">
        <v>0</v>
      </c>
      <c r="V668" s="33">
        <v>1</v>
      </c>
      <c r="W668" s="32">
        <v>2142</v>
      </c>
      <c r="X668" s="33">
        <v>0</v>
      </c>
      <c r="Y668" s="32">
        <v>0</v>
      </c>
      <c r="Z668" s="33">
        <v>0</v>
      </c>
      <c r="AA668" s="32">
        <v>0</v>
      </c>
      <c r="AB668" s="39">
        <v>0</v>
      </c>
      <c r="AC668" s="32">
        <v>0</v>
      </c>
      <c r="AD668" s="32">
        <f t="shared" si="88"/>
        <v>0</v>
      </c>
      <c r="AE668" s="32">
        <v>0</v>
      </c>
      <c r="AF668" s="32">
        <f t="shared" si="89"/>
        <v>21120</v>
      </c>
      <c r="AG668" s="32">
        <f t="shared" si="91"/>
        <v>1760</v>
      </c>
      <c r="AH668" s="32">
        <v>0</v>
      </c>
      <c r="AI668" s="32">
        <v>0</v>
      </c>
      <c r="AJ668" s="32">
        <v>0</v>
      </c>
      <c r="AK668" s="34">
        <f t="shared" si="90"/>
        <v>3902</v>
      </c>
    </row>
    <row r="669" spans="2:37" x14ac:dyDescent="0.25">
      <c r="B669" s="417">
        <v>648</v>
      </c>
      <c r="C669" s="433"/>
      <c r="D669" s="44" t="s">
        <v>86</v>
      </c>
      <c r="E669" s="45">
        <v>78.25</v>
      </c>
      <c r="F669" s="47">
        <v>0</v>
      </c>
      <c r="G669" s="32">
        <v>0</v>
      </c>
      <c r="H669" s="47">
        <v>0</v>
      </c>
      <c r="I669" s="32">
        <v>0</v>
      </c>
      <c r="J669" s="47">
        <v>0</v>
      </c>
      <c r="K669" s="32">
        <v>0</v>
      </c>
      <c r="L669" s="47">
        <v>0</v>
      </c>
      <c r="M669" s="38">
        <v>0</v>
      </c>
      <c r="N669" s="47">
        <v>0</v>
      </c>
      <c r="O669" s="32">
        <v>0</v>
      </c>
      <c r="P669" s="47">
        <v>0</v>
      </c>
      <c r="Q669" s="32">
        <v>0</v>
      </c>
      <c r="R669" s="47">
        <v>0</v>
      </c>
      <c r="S669" s="32">
        <v>0</v>
      </c>
      <c r="T669" s="47">
        <v>0</v>
      </c>
      <c r="U669" s="32">
        <v>0</v>
      </c>
      <c r="V669" s="33">
        <v>1</v>
      </c>
      <c r="W669" s="32">
        <v>2347.5</v>
      </c>
      <c r="X669" s="33">
        <v>0</v>
      </c>
      <c r="Y669" s="32">
        <v>0</v>
      </c>
      <c r="Z669" s="33">
        <v>0</v>
      </c>
      <c r="AA669" s="32">
        <v>0</v>
      </c>
      <c r="AB669" s="39">
        <v>0</v>
      </c>
      <c r="AC669" s="32">
        <v>0</v>
      </c>
      <c r="AD669" s="32">
        <f t="shared" si="88"/>
        <v>0</v>
      </c>
      <c r="AE669" s="32">
        <v>0</v>
      </c>
      <c r="AF669" s="32">
        <f t="shared" si="89"/>
        <v>21120</v>
      </c>
      <c r="AG669" s="32">
        <f t="shared" si="91"/>
        <v>1760</v>
      </c>
      <c r="AH669" s="32">
        <v>0</v>
      </c>
      <c r="AI669" s="32">
        <v>0</v>
      </c>
      <c r="AJ669" s="32">
        <v>0</v>
      </c>
      <c r="AK669" s="34">
        <f t="shared" si="90"/>
        <v>4107.5</v>
      </c>
    </row>
    <row r="670" spans="2:37" ht="15" customHeight="1" x14ac:dyDescent="0.25">
      <c r="B670" s="473" t="s">
        <v>80</v>
      </c>
      <c r="C670" s="474"/>
      <c r="D670" s="474"/>
      <c r="E670" s="474"/>
      <c r="F670" s="474"/>
      <c r="G670" s="474"/>
      <c r="H670" s="474"/>
      <c r="I670" s="474"/>
      <c r="J670" s="474"/>
      <c r="K670" s="474"/>
      <c r="L670" s="474"/>
      <c r="M670" s="474"/>
      <c r="N670" s="474"/>
      <c r="O670" s="474"/>
      <c r="P670" s="474"/>
      <c r="Q670" s="474"/>
      <c r="R670" s="474"/>
      <c r="S670" s="474"/>
      <c r="T670" s="474"/>
      <c r="U670" s="474"/>
      <c r="V670" s="474"/>
      <c r="W670" s="474"/>
      <c r="X670" s="474"/>
      <c r="Y670" s="474"/>
      <c r="Z670" s="474"/>
      <c r="AA670" s="474"/>
      <c r="AB670" s="474"/>
      <c r="AC670" s="474"/>
      <c r="AD670" s="474"/>
      <c r="AE670" s="474"/>
      <c r="AF670" s="474"/>
      <c r="AG670" s="474"/>
      <c r="AH670" s="474"/>
      <c r="AI670" s="474"/>
      <c r="AJ670" s="474"/>
      <c r="AK670" s="475"/>
    </row>
    <row r="671" spans="2:37" ht="18" customHeight="1" x14ac:dyDescent="0.25">
      <c r="B671" s="40">
        <v>649</v>
      </c>
      <c r="C671" s="431" t="s">
        <v>45</v>
      </c>
      <c r="D671" s="44" t="s">
        <v>44</v>
      </c>
      <c r="E671" s="45">
        <v>72.540000000000006</v>
      </c>
      <c r="F671" s="47">
        <v>3</v>
      </c>
      <c r="G671" s="32">
        <f>'REPRO SEPTIEMBRE'!G540</f>
        <v>6746.22</v>
      </c>
      <c r="H671" s="47">
        <v>3</v>
      </c>
      <c r="I671" s="32">
        <f>'REPRO SEPTIEMBRE'!H540</f>
        <v>6093.3600000000006</v>
      </c>
      <c r="J671" s="47">
        <v>3</v>
      </c>
      <c r="K671" s="32">
        <f>'REPRO SEPTIEMBRE'!I540</f>
        <v>6746.22</v>
      </c>
      <c r="L671" s="47">
        <v>3</v>
      </c>
      <c r="M671" s="38">
        <f>'REPRO SEPTIEMBRE'!J540</f>
        <v>6528.6</v>
      </c>
      <c r="N671" s="47">
        <v>3</v>
      </c>
      <c r="O671" s="32">
        <f>'REPRO SEPTIEMBRE'!K540</f>
        <v>6746.22</v>
      </c>
      <c r="P671" s="47">
        <v>3</v>
      </c>
      <c r="Q671" s="32">
        <f>'REPRO SEPTIEMBRE'!L540</f>
        <v>6528.6</v>
      </c>
      <c r="R671" s="47">
        <v>3</v>
      </c>
      <c r="S671" s="32">
        <f>'REPRO SEPTIEMBRE'!M540</f>
        <v>6746.22</v>
      </c>
      <c r="T671" s="47">
        <v>3</v>
      </c>
      <c r="U671" s="32">
        <f>'REPRO SEPTIEMBRE'!N540</f>
        <v>0</v>
      </c>
      <c r="V671" s="33">
        <v>0</v>
      </c>
      <c r="W671" s="32">
        <v>0</v>
      </c>
      <c r="X671" s="33">
        <v>0</v>
      </c>
      <c r="Y671" s="32">
        <v>0</v>
      </c>
      <c r="Z671" s="33">
        <v>0</v>
      </c>
      <c r="AA671" s="32">
        <v>0</v>
      </c>
      <c r="AB671" s="39">
        <v>0</v>
      </c>
      <c r="AC671" s="32">
        <v>0</v>
      </c>
      <c r="AD671" s="32">
        <f t="shared" ref="AD671:AD699" si="92">+AE671*12</f>
        <v>1800</v>
      </c>
      <c r="AE671" s="32">
        <v>150</v>
      </c>
      <c r="AF671" s="32">
        <f t="shared" si="59"/>
        <v>63360</v>
      </c>
      <c r="AG671" s="32">
        <f t="shared" ref="AG671:AG699" si="93">1760*T671</f>
        <v>5280</v>
      </c>
      <c r="AH671" s="32">
        <v>0</v>
      </c>
      <c r="AI671" s="32">
        <v>0</v>
      </c>
      <c r="AJ671" s="32">
        <v>0</v>
      </c>
      <c r="AK671" s="34">
        <f t="shared" si="58"/>
        <v>51565.440000000002</v>
      </c>
    </row>
    <row r="672" spans="2:37" x14ac:dyDescent="0.25">
      <c r="B672" s="40">
        <v>650</v>
      </c>
      <c r="C672" s="432"/>
      <c r="D672" s="44" t="s">
        <v>72</v>
      </c>
      <c r="E672" s="45">
        <v>71.400000000000006</v>
      </c>
      <c r="F672" s="47">
        <v>7</v>
      </c>
      <c r="G672" s="32">
        <f>'REPRO SEPTIEMBRE'!G541</f>
        <v>15493.800000000003</v>
      </c>
      <c r="H672" s="47">
        <v>7</v>
      </c>
      <c r="I672" s="32">
        <f>'REPRO SEPTIEMBRE'!H541</f>
        <v>13994.400000000001</v>
      </c>
      <c r="J672" s="47">
        <v>7</v>
      </c>
      <c r="K672" s="32">
        <f>'REPRO SEPTIEMBRE'!I541</f>
        <v>15493.800000000003</v>
      </c>
      <c r="L672" s="47">
        <v>7</v>
      </c>
      <c r="M672" s="38">
        <f>'REPRO SEPTIEMBRE'!J541</f>
        <v>14994.000000000002</v>
      </c>
      <c r="N672" s="47">
        <v>7</v>
      </c>
      <c r="O672" s="32">
        <f>'REPRO SEPTIEMBRE'!K541</f>
        <v>15493.800000000003</v>
      </c>
      <c r="P672" s="47">
        <v>7</v>
      </c>
      <c r="Q672" s="32">
        <f>'REPRO SEPTIEMBRE'!L541</f>
        <v>14994.000000000002</v>
      </c>
      <c r="R672" s="47">
        <v>7</v>
      </c>
      <c r="S672" s="32">
        <f>'REPRO SEPTIEMBRE'!M541</f>
        <v>15493.800000000003</v>
      </c>
      <c r="T672" s="47">
        <v>7</v>
      </c>
      <c r="U672" s="32">
        <f>'REPRO SEPTIEMBRE'!N541</f>
        <v>0</v>
      </c>
      <c r="V672" s="33">
        <v>0</v>
      </c>
      <c r="W672" s="32">
        <v>0</v>
      </c>
      <c r="X672" s="33">
        <v>0</v>
      </c>
      <c r="Y672" s="32">
        <v>0</v>
      </c>
      <c r="Z672" s="33">
        <v>0</v>
      </c>
      <c r="AA672" s="32">
        <v>0</v>
      </c>
      <c r="AB672" s="39">
        <v>0</v>
      </c>
      <c r="AC672" s="32">
        <v>0</v>
      </c>
      <c r="AD672" s="32">
        <f t="shared" si="92"/>
        <v>6300</v>
      </c>
      <c r="AE672" s="32">
        <v>525</v>
      </c>
      <c r="AF672" s="32">
        <f t="shared" si="59"/>
        <v>147840</v>
      </c>
      <c r="AG672" s="32">
        <f t="shared" si="93"/>
        <v>12320</v>
      </c>
      <c r="AH672" s="32">
        <v>0</v>
      </c>
      <c r="AI672" s="32">
        <v>0</v>
      </c>
      <c r="AJ672" s="32">
        <v>0</v>
      </c>
      <c r="AK672" s="34">
        <f t="shared" si="58"/>
        <v>118802.60000000002</v>
      </c>
    </row>
    <row r="673" spans="2:37" x14ac:dyDescent="0.25">
      <c r="B673" s="40">
        <v>651</v>
      </c>
      <c r="C673" s="432"/>
      <c r="D673" s="44" t="s">
        <v>35</v>
      </c>
      <c r="E673" s="45">
        <v>71.400000000000006</v>
      </c>
      <c r="F673" s="47">
        <v>3</v>
      </c>
      <c r="G673" s="32">
        <f>'REPRO SEPTIEMBRE'!G542</f>
        <v>6640.2000000000007</v>
      </c>
      <c r="H673" s="47">
        <v>3</v>
      </c>
      <c r="I673" s="32">
        <f>'REPRO SEPTIEMBRE'!H542</f>
        <v>5997.6</v>
      </c>
      <c r="J673" s="47">
        <v>3</v>
      </c>
      <c r="K673" s="32">
        <f>'REPRO SEPTIEMBRE'!I542</f>
        <v>6640.2000000000007</v>
      </c>
      <c r="L673" s="47">
        <v>3</v>
      </c>
      <c r="M673" s="38">
        <f>'REPRO SEPTIEMBRE'!J542</f>
        <v>6426.0000000000009</v>
      </c>
      <c r="N673" s="47">
        <v>3</v>
      </c>
      <c r="O673" s="32">
        <f>'REPRO SEPTIEMBRE'!K542</f>
        <v>6640.2000000000007</v>
      </c>
      <c r="P673" s="47">
        <v>3</v>
      </c>
      <c r="Q673" s="32">
        <f>'REPRO SEPTIEMBRE'!L542</f>
        <v>6426.0000000000009</v>
      </c>
      <c r="R673" s="47">
        <v>3</v>
      </c>
      <c r="S673" s="32">
        <f>'REPRO SEPTIEMBRE'!M542</f>
        <v>6640.2000000000007</v>
      </c>
      <c r="T673" s="47">
        <v>3</v>
      </c>
      <c r="U673" s="32">
        <f>'REPRO SEPTIEMBRE'!N542</f>
        <v>0</v>
      </c>
      <c r="V673" s="33">
        <v>0</v>
      </c>
      <c r="W673" s="32">
        <v>0</v>
      </c>
      <c r="X673" s="33">
        <v>0</v>
      </c>
      <c r="Y673" s="32">
        <v>0</v>
      </c>
      <c r="Z673" s="33">
        <v>0</v>
      </c>
      <c r="AA673" s="32">
        <v>0</v>
      </c>
      <c r="AB673" s="39">
        <v>0</v>
      </c>
      <c r="AC673" s="32">
        <v>0</v>
      </c>
      <c r="AD673" s="32">
        <f t="shared" si="92"/>
        <v>0</v>
      </c>
      <c r="AE673" s="32">
        <v>0</v>
      </c>
      <c r="AF673" s="32">
        <f t="shared" si="59"/>
        <v>63360</v>
      </c>
      <c r="AG673" s="32">
        <f t="shared" si="93"/>
        <v>5280</v>
      </c>
      <c r="AH673" s="32">
        <v>0</v>
      </c>
      <c r="AI673" s="32">
        <v>0</v>
      </c>
      <c r="AJ673" s="32">
        <v>0</v>
      </c>
      <c r="AK673" s="34">
        <f t="shared" si="58"/>
        <v>50690.400000000009</v>
      </c>
    </row>
    <row r="674" spans="2:37" x14ac:dyDescent="0.25">
      <c r="B674" s="40">
        <v>652</v>
      </c>
      <c r="C674" s="432"/>
      <c r="D674" s="44" t="s">
        <v>67</v>
      </c>
      <c r="E674" s="45">
        <v>73.59</v>
      </c>
      <c r="F674" s="47">
        <v>1</v>
      </c>
      <c r="G674" s="32">
        <f>'REPRO SEPTIEMBRE'!G543</f>
        <v>2281.29</v>
      </c>
      <c r="H674" s="47">
        <v>1</v>
      </c>
      <c r="I674" s="32">
        <f>'REPRO SEPTIEMBRE'!H543</f>
        <v>2060.52</v>
      </c>
      <c r="J674" s="47">
        <v>1</v>
      </c>
      <c r="K674" s="32">
        <f>'REPRO SEPTIEMBRE'!I543</f>
        <v>2281.29</v>
      </c>
      <c r="L674" s="47">
        <v>1</v>
      </c>
      <c r="M674" s="38">
        <f>'REPRO SEPTIEMBRE'!J543</f>
        <v>2207.7000000000003</v>
      </c>
      <c r="N674" s="47">
        <v>1</v>
      </c>
      <c r="O674" s="32">
        <f>'REPRO SEPTIEMBRE'!K543</f>
        <v>2281.29</v>
      </c>
      <c r="P674" s="47">
        <v>1</v>
      </c>
      <c r="Q674" s="32">
        <f>'REPRO SEPTIEMBRE'!L543</f>
        <v>2207.7000000000003</v>
      </c>
      <c r="R674" s="47">
        <v>1</v>
      </c>
      <c r="S674" s="32">
        <f>'REPRO SEPTIEMBRE'!M543</f>
        <v>2281.29</v>
      </c>
      <c r="T674" s="47">
        <v>1</v>
      </c>
      <c r="U674" s="32">
        <f>'REPRO SEPTIEMBRE'!N543</f>
        <v>0</v>
      </c>
      <c r="V674" s="33">
        <v>0</v>
      </c>
      <c r="W674" s="32">
        <v>0</v>
      </c>
      <c r="X674" s="33">
        <v>0</v>
      </c>
      <c r="Y674" s="32">
        <v>0</v>
      </c>
      <c r="Z674" s="33">
        <v>0</v>
      </c>
      <c r="AA674" s="32">
        <v>0</v>
      </c>
      <c r="AB674" s="39">
        <v>0</v>
      </c>
      <c r="AC674" s="32">
        <v>0</v>
      </c>
      <c r="AD674" s="32">
        <f t="shared" si="92"/>
        <v>900</v>
      </c>
      <c r="AE674" s="32">
        <v>75</v>
      </c>
      <c r="AF674" s="32">
        <f t="shared" si="59"/>
        <v>21120</v>
      </c>
      <c r="AG674" s="32">
        <f t="shared" si="93"/>
        <v>1760</v>
      </c>
      <c r="AH674" s="32">
        <v>0</v>
      </c>
      <c r="AI674" s="32">
        <v>0</v>
      </c>
      <c r="AJ674" s="32">
        <v>0</v>
      </c>
      <c r="AK674" s="34">
        <f t="shared" si="58"/>
        <v>17436.080000000002</v>
      </c>
    </row>
    <row r="675" spans="2:37" x14ac:dyDescent="0.25">
      <c r="B675" s="40">
        <v>653</v>
      </c>
      <c r="C675" s="432"/>
      <c r="D675" s="44" t="s">
        <v>39</v>
      </c>
      <c r="E675" s="45">
        <v>78.25</v>
      </c>
      <c r="F675" s="47">
        <v>1</v>
      </c>
      <c r="G675" s="32">
        <f>'REPRO SEPTIEMBRE'!G544</f>
        <v>2425.75</v>
      </c>
      <c r="H675" s="47">
        <v>1</v>
      </c>
      <c r="I675" s="32">
        <f>'REPRO SEPTIEMBRE'!H544</f>
        <v>2191</v>
      </c>
      <c r="J675" s="47">
        <v>1</v>
      </c>
      <c r="K675" s="32">
        <f>'REPRO SEPTIEMBRE'!I544</f>
        <v>2425.75</v>
      </c>
      <c r="L675" s="47">
        <v>1</v>
      </c>
      <c r="M675" s="38">
        <f>'REPRO SEPTIEMBRE'!J544</f>
        <v>2347.5</v>
      </c>
      <c r="N675" s="47">
        <v>1</v>
      </c>
      <c r="O675" s="32">
        <f>'REPRO SEPTIEMBRE'!K544</f>
        <v>2425.75</v>
      </c>
      <c r="P675" s="47">
        <v>1</v>
      </c>
      <c r="Q675" s="32">
        <f>'REPRO SEPTIEMBRE'!L544</f>
        <v>2347.5</v>
      </c>
      <c r="R675" s="47">
        <v>1</v>
      </c>
      <c r="S675" s="32">
        <f>'REPRO SEPTIEMBRE'!M544</f>
        <v>2425.75</v>
      </c>
      <c r="T675" s="47">
        <v>1</v>
      </c>
      <c r="U675" s="32">
        <f>'REPRO SEPTIEMBRE'!N544</f>
        <v>0</v>
      </c>
      <c r="V675" s="33">
        <v>0</v>
      </c>
      <c r="W675" s="32">
        <v>0</v>
      </c>
      <c r="X675" s="33">
        <v>0</v>
      </c>
      <c r="Y675" s="32">
        <v>0</v>
      </c>
      <c r="Z675" s="33">
        <v>0</v>
      </c>
      <c r="AA675" s="32">
        <v>0</v>
      </c>
      <c r="AB675" s="39">
        <v>0</v>
      </c>
      <c r="AC675" s="32">
        <v>0</v>
      </c>
      <c r="AD675" s="32">
        <f t="shared" si="92"/>
        <v>900</v>
      </c>
      <c r="AE675" s="32">
        <v>75</v>
      </c>
      <c r="AF675" s="32">
        <f t="shared" si="59"/>
        <v>21120</v>
      </c>
      <c r="AG675" s="32">
        <f t="shared" si="93"/>
        <v>1760</v>
      </c>
      <c r="AH675" s="32">
        <v>0</v>
      </c>
      <c r="AI675" s="32">
        <v>0</v>
      </c>
      <c r="AJ675" s="32">
        <v>0</v>
      </c>
      <c r="AK675" s="34">
        <f t="shared" si="58"/>
        <v>18424</v>
      </c>
    </row>
    <row r="676" spans="2:37" x14ac:dyDescent="0.25">
      <c r="B676" s="40">
        <v>654</v>
      </c>
      <c r="C676" s="432"/>
      <c r="D676" s="44" t="s">
        <v>32</v>
      </c>
      <c r="E676" s="45">
        <v>71.400000000000006</v>
      </c>
      <c r="F676" s="47">
        <v>7</v>
      </c>
      <c r="G676" s="32">
        <f>'REPRO SEPTIEMBRE'!G545</f>
        <v>15493.800000000003</v>
      </c>
      <c r="H676" s="47">
        <v>7</v>
      </c>
      <c r="I676" s="32">
        <f>'REPRO SEPTIEMBRE'!H545</f>
        <v>13994.400000000001</v>
      </c>
      <c r="J676" s="47">
        <v>7</v>
      </c>
      <c r="K676" s="32">
        <f>'REPRO SEPTIEMBRE'!I545</f>
        <v>15493.800000000003</v>
      </c>
      <c r="L676" s="47">
        <v>7</v>
      </c>
      <c r="M676" s="38">
        <f>'REPRO SEPTIEMBRE'!J545</f>
        <v>14994.000000000002</v>
      </c>
      <c r="N676" s="47">
        <v>7</v>
      </c>
      <c r="O676" s="32">
        <f>'REPRO SEPTIEMBRE'!K545</f>
        <v>15493.800000000003</v>
      </c>
      <c r="P676" s="47">
        <v>7</v>
      </c>
      <c r="Q676" s="32">
        <f>'REPRO SEPTIEMBRE'!L545</f>
        <v>14994.000000000002</v>
      </c>
      <c r="R676" s="47">
        <v>7</v>
      </c>
      <c r="S676" s="32">
        <f>'REPRO SEPTIEMBRE'!M545</f>
        <v>15493.800000000003</v>
      </c>
      <c r="T676" s="47">
        <v>7</v>
      </c>
      <c r="U676" s="32">
        <f>'REPRO SEPTIEMBRE'!N545</f>
        <v>0</v>
      </c>
      <c r="V676" s="33">
        <v>0</v>
      </c>
      <c r="W676" s="32">
        <v>0</v>
      </c>
      <c r="X676" s="33">
        <v>0</v>
      </c>
      <c r="Y676" s="32">
        <v>0</v>
      </c>
      <c r="Z676" s="33">
        <v>0</v>
      </c>
      <c r="AA676" s="32">
        <v>0</v>
      </c>
      <c r="AB676" s="39">
        <v>0</v>
      </c>
      <c r="AC676" s="32">
        <v>0</v>
      </c>
      <c r="AD676" s="32">
        <f t="shared" si="92"/>
        <v>2700</v>
      </c>
      <c r="AE676" s="32">
        <v>225</v>
      </c>
      <c r="AF676" s="32">
        <f t="shared" si="59"/>
        <v>147840</v>
      </c>
      <c r="AG676" s="32">
        <f t="shared" si="93"/>
        <v>12320</v>
      </c>
      <c r="AH676" s="32">
        <v>0</v>
      </c>
      <c r="AI676" s="32">
        <v>0</v>
      </c>
      <c r="AJ676" s="32">
        <v>0</v>
      </c>
      <c r="AK676" s="34">
        <f t="shared" si="58"/>
        <v>118502.60000000002</v>
      </c>
    </row>
    <row r="677" spans="2:37" x14ac:dyDescent="0.25">
      <c r="B677" s="40">
        <v>655</v>
      </c>
      <c r="C677" s="432"/>
      <c r="D677" s="44" t="s">
        <v>32</v>
      </c>
      <c r="E677" s="45">
        <v>71.400000000000006</v>
      </c>
      <c r="F677" s="47">
        <v>1</v>
      </c>
      <c r="G677" s="32">
        <f>'REPRO SEPTIEMBRE'!G546</f>
        <v>0</v>
      </c>
      <c r="H677" s="47">
        <v>1</v>
      </c>
      <c r="I677" s="32">
        <f>'REPRO SEPTIEMBRE'!H546</f>
        <v>0</v>
      </c>
      <c r="J677" s="47">
        <v>1</v>
      </c>
      <c r="K677" s="32">
        <f>'REPRO SEPTIEMBRE'!I546</f>
        <v>0</v>
      </c>
      <c r="L677" s="47">
        <v>1</v>
      </c>
      <c r="M677" s="38">
        <f>'REPRO SEPTIEMBRE'!J546</f>
        <v>0</v>
      </c>
      <c r="N677" s="47">
        <v>1</v>
      </c>
      <c r="O677" s="32">
        <f>'REPRO SEPTIEMBRE'!K546</f>
        <v>10781.400000000001</v>
      </c>
      <c r="P677" s="47">
        <v>1</v>
      </c>
      <c r="Q677" s="32">
        <f>'REPRO SEPTIEMBRE'!L546</f>
        <v>2142</v>
      </c>
      <c r="R677" s="47">
        <v>1</v>
      </c>
      <c r="S677" s="32">
        <f>'REPRO SEPTIEMBRE'!M546</f>
        <v>2213.4</v>
      </c>
      <c r="T677" s="47">
        <v>1</v>
      </c>
      <c r="U677" s="32">
        <f>'REPRO SEPTIEMBRE'!N546</f>
        <v>0</v>
      </c>
      <c r="V677" s="33">
        <v>0</v>
      </c>
      <c r="W677" s="32">
        <v>0</v>
      </c>
      <c r="X677" s="33">
        <v>0</v>
      </c>
      <c r="Y677" s="32">
        <v>0</v>
      </c>
      <c r="Z677" s="33">
        <v>0</v>
      </c>
      <c r="AA677" s="32">
        <v>0</v>
      </c>
      <c r="AB677" s="39">
        <v>0</v>
      </c>
      <c r="AC677" s="32">
        <v>0</v>
      </c>
      <c r="AD677" s="32">
        <f t="shared" si="92"/>
        <v>9600</v>
      </c>
      <c r="AE677" s="32">
        <v>800</v>
      </c>
      <c r="AF677" s="32">
        <f t="shared" si="59"/>
        <v>21120</v>
      </c>
      <c r="AG677" s="32">
        <f t="shared" si="93"/>
        <v>1760</v>
      </c>
      <c r="AH677" s="32">
        <v>0</v>
      </c>
      <c r="AI677" s="32">
        <v>0</v>
      </c>
      <c r="AJ677" s="32">
        <v>0</v>
      </c>
      <c r="AK677" s="34">
        <f t="shared" si="58"/>
        <v>17696.800000000003</v>
      </c>
    </row>
    <row r="678" spans="2:37" x14ac:dyDescent="0.25">
      <c r="B678" s="40">
        <v>656</v>
      </c>
      <c r="C678" s="433"/>
      <c r="D678" s="44" t="s">
        <v>54</v>
      </c>
      <c r="E678" s="45">
        <v>71.400000000000006</v>
      </c>
      <c r="F678" s="47">
        <v>15</v>
      </c>
      <c r="G678" s="32">
        <f>'REPRO SEPTIEMBRE'!G547</f>
        <v>33201</v>
      </c>
      <c r="H678" s="47">
        <v>15</v>
      </c>
      <c r="I678" s="32">
        <f>'REPRO SEPTIEMBRE'!H547</f>
        <v>29988</v>
      </c>
      <c r="J678" s="47">
        <v>15</v>
      </c>
      <c r="K678" s="32">
        <f>'REPRO SEPTIEMBRE'!I547</f>
        <v>33201</v>
      </c>
      <c r="L678" s="47">
        <v>15</v>
      </c>
      <c r="M678" s="38">
        <f>'REPRO SEPTIEMBRE'!J547</f>
        <v>32130</v>
      </c>
      <c r="N678" s="47">
        <v>15</v>
      </c>
      <c r="O678" s="32">
        <f>'REPRO SEPTIEMBRE'!K547</f>
        <v>33201</v>
      </c>
      <c r="P678" s="47">
        <v>15</v>
      </c>
      <c r="Q678" s="32">
        <f>'REPRO SEPTIEMBRE'!L547</f>
        <v>32130</v>
      </c>
      <c r="R678" s="47">
        <v>15</v>
      </c>
      <c r="S678" s="32">
        <f>'REPRO SEPTIEMBRE'!M547</f>
        <v>33201</v>
      </c>
      <c r="T678" s="47">
        <v>15</v>
      </c>
      <c r="U678" s="32">
        <f>'REPRO SEPTIEMBRE'!N547</f>
        <v>0</v>
      </c>
      <c r="V678" s="33">
        <v>0</v>
      </c>
      <c r="W678" s="32">
        <v>0</v>
      </c>
      <c r="X678" s="33">
        <v>0</v>
      </c>
      <c r="Y678" s="32">
        <v>0</v>
      </c>
      <c r="Z678" s="33">
        <v>0</v>
      </c>
      <c r="AA678" s="32">
        <v>0</v>
      </c>
      <c r="AB678" s="39">
        <v>0</v>
      </c>
      <c r="AC678" s="32">
        <v>0</v>
      </c>
      <c r="AD678" s="32">
        <f t="shared" ref="AD678" si="94">+AE678*12</f>
        <v>0</v>
      </c>
      <c r="AE678" s="32">
        <v>0</v>
      </c>
      <c r="AF678" s="32">
        <v>0</v>
      </c>
      <c r="AG678" s="32">
        <v>0</v>
      </c>
      <c r="AH678" s="32">
        <v>0</v>
      </c>
      <c r="AI678" s="32">
        <v>0</v>
      </c>
      <c r="AJ678" s="32">
        <v>0</v>
      </c>
      <c r="AK678" s="425">
        <v>0</v>
      </c>
    </row>
    <row r="679" spans="2:37" x14ac:dyDescent="0.25">
      <c r="B679" s="40">
        <v>657</v>
      </c>
      <c r="C679" s="431" t="s">
        <v>81</v>
      </c>
      <c r="D679" s="44" t="s">
        <v>44</v>
      </c>
      <c r="E679" s="45">
        <v>72.540000000000006</v>
      </c>
      <c r="F679" s="47">
        <v>16</v>
      </c>
      <c r="G679" s="32">
        <f>'REPRO SEPTIEMBRE'!G553</f>
        <v>35979.840000000004</v>
      </c>
      <c r="H679" s="47">
        <v>16</v>
      </c>
      <c r="I679" s="32">
        <f>'REPRO SEPTIEMBRE'!H553</f>
        <v>32497.920000000002</v>
      </c>
      <c r="J679" s="47">
        <v>16</v>
      </c>
      <c r="K679" s="32">
        <f>'REPRO SEPTIEMBRE'!I553</f>
        <v>35979.840000000004</v>
      </c>
      <c r="L679" s="47">
        <v>16</v>
      </c>
      <c r="M679" s="38">
        <f>'REPRO SEPTIEMBRE'!J553</f>
        <v>34819.200000000004</v>
      </c>
      <c r="N679" s="47">
        <v>16</v>
      </c>
      <c r="O679" s="32">
        <f>'REPRO SEPTIEMBRE'!K553</f>
        <v>35979.840000000004</v>
      </c>
      <c r="P679" s="47">
        <v>16</v>
      </c>
      <c r="Q679" s="32">
        <f>'REPRO SEPTIEMBRE'!L553</f>
        <v>34819.200000000004</v>
      </c>
      <c r="R679" s="47">
        <v>16</v>
      </c>
      <c r="S679" s="32">
        <f>'REPRO SEPTIEMBRE'!M553</f>
        <v>35979.840000000004</v>
      </c>
      <c r="T679" s="47">
        <v>16</v>
      </c>
      <c r="U679" s="32">
        <f>'REPRO SEPTIEMBRE'!N553</f>
        <v>0</v>
      </c>
      <c r="V679" s="33">
        <v>0</v>
      </c>
      <c r="W679" s="32">
        <v>0</v>
      </c>
      <c r="X679" s="33">
        <v>0</v>
      </c>
      <c r="Y679" s="32">
        <v>0</v>
      </c>
      <c r="Z679" s="33">
        <v>0</v>
      </c>
      <c r="AA679" s="32">
        <v>0</v>
      </c>
      <c r="AB679" s="39">
        <v>0</v>
      </c>
      <c r="AC679" s="32">
        <v>0</v>
      </c>
      <c r="AD679" s="32">
        <f t="shared" si="92"/>
        <v>10800</v>
      </c>
      <c r="AE679" s="32">
        <v>900</v>
      </c>
      <c r="AF679" s="32">
        <f t="shared" si="59"/>
        <v>337920</v>
      </c>
      <c r="AG679" s="32">
        <f t="shared" si="93"/>
        <v>28160</v>
      </c>
      <c r="AH679" s="32">
        <v>0</v>
      </c>
      <c r="AI679" s="32">
        <v>0</v>
      </c>
      <c r="AJ679" s="32">
        <v>0</v>
      </c>
      <c r="AK679" s="34">
        <f t="shared" si="58"/>
        <v>275115.68000000005</v>
      </c>
    </row>
    <row r="680" spans="2:37" x14ac:dyDescent="0.25">
      <c r="B680" s="40">
        <v>658</v>
      </c>
      <c r="C680" s="432"/>
      <c r="D680" s="44" t="s">
        <v>72</v>
      </c>
      <c r="E680" s="45">
        <v>71.400000000000006</v>
      </c>
      <c r="F680" s="47">
        <v>15</v>
      </c>
      <c r="G680" s="32">
        <f>'REPRO SEPTIEMBRE'!G554</f>
        <v>33201</v>
      </c>
      <c r="H680" s="47">
        <v>15</v>
      </c>
      <c r="I680" s="32">
        <f>'REPRO SEPTIEMBRE'!H554</f>
        <v>29988</v>
      </c>
      <c r="J680" s="47">
        <v>15</v>
      </c>
      <c r="K680" s="32">
        <f>'REPRO SEPTIEMBRE'!I554</f>
        <v>33201</v>
      </c>
      <c r="L680" s="47">
        <v>15</v>
      </c>
      <c r="M680" s="38">
        <f>'REPRO SEPTIEMBRE'!J554</f>
        <v>32130</v>
      </c>
      <c r="N680" s="47">
        <v>15</v>
      </c>
      <c r="O680" s="32">
        <f>'REPRO SEPTIEMBRE'!K554</f>
        <v>33201</v>
      </c>
      <c r="P680" s="47">
        <v>15</v>
      </c>
      <c r="Q680" s="32">
        <f>'REPRO SEPTIEMBRE'!L554</f>
        <v>32130</v>
      </c>
      <c r="R680" s="47">
        <v>15</v>
      </c>
      <c r="S680" s="32">
        <f>'REPRO SEPTIEMBRE'!M554</f>
        <v>33201</v>
      </c>
      <c r="T680" s="47">
        <v>15</v>
      </c>
      <c r="U680" s="32">
        <f>'REPRO SEPTIEMBRE'!N554</f>
        <v>0</v>
      </c>
      <c r="V680" s="33">
        <v>0</v>
      </c>
      <c r="W680" s="32">
        <v>0</v>
      </c>
      <c r="X680" s="33">
        <v>0</v>
      </c>
      <c r="Y680" s="32">
        <v>0</v>
      </c>
      <c r="Z680" s="33">
        <v>0</v>
      </c>
      <c r="AA680" s="32">
        <v>0</v>
      </c>
      <c r="AB680" s="39">
        <v>0</v>
      </c>
      <c r="AC680" s="32">
        <v>0</v>
      </c>
      <c r="AD680" s="32">
        <f t="shared" si="92"/>
        <v>9300</v>
      </c>
      <c r="AE680" s="32">
        <v>775</v>
      </c>
      <c r="AF680" s="32">
        <f t="shared" si="59"/>
        <v>316800</v>
      </c>
      <c r="AG680" s="32">
        <f t="shared" si="93"/>
        <v>26400</v>
      </c>
      <c r="AH680" s="32">
        <v>0</v>
      </c>
      <c r="AI680" s="32">
        <v>0</v>
      </c>
      <c r="AJ680" s="32">
        <v>0</v>
      </c>
      <c r="AK680" s="34">
        <f t="shared" si="58"/>
        <v>254227</v>
      </c>
    </row>
    <row r="681" spans="2:37" x14ac:dyDescent="0.25">
      <c r="B681" s="40">
        <v>659</v>
      </c>
      <c r="C681" s="432"/>
      <c r="D681" s="44" t="s">
        <v>72</v>
      </c>
      <c r="E681" s="45">
        <v>71.400000000000006</v>
      </c>
      <c r="F681" s="47">
        <v>1</v>
      </c>
      <c r="G681" s="32">
        <f>'REPRO SEPTIEMBRE'!G555</f>
        <v>2213.4</v>
      </c>
      <c r="H681" s="47">
        <v>1</v>
      </c>
      <c r="I681" s="32">
        <f>'REPRO SEPTIEMBRE'!H555</f>
        <v>1999.2000000000003</v>
      </c>
      <c r="J681" s="47">
        <v>1</v>
      </c>
      <c r="K681" s="32">
        <f>'REPRO SEPTIEMBRE'!I555</f>
        <v>0</v>
      </c>
      <c r="L681" s="47">
        <v>1</v>
      </c>
      <c r="M681" s="38">
        <f>'REPRO SEPTIEMBRE'!J555</f>
        <v>0</v>
      </c>
      <c r="N681" s="47">
        <v>1</v>
      </c>
      <c r="O681" s="32">
        <f>'REPRO SEPTIEMBRE'!K555</f>
        <v>0</v>
      </c>
      <c r="P681" s="47">
        <v>1</v>
      </c>
      <c r="Q681" s="32">
        <f>'REPRO SEPTIEMBRE'!L555</f>
        <v>0</v>
      </c>
      <c r="R681" s="47">
        <v>1</v>
      </c>
      <c r="S681" s="32">
        <f>'REPRO SEPTIEMBRE'!M555</f>
        <v>0</v>
      </c>
      <c r="T681" s="47">
        <v>1</v>
      </c>
      <c r="U681" s="32">
        <f>'REPRO SEPTIEMBRE'!N555</f>
        <v>0</v>
      </c>
      <c r="V681" s="33">
        <v>0</v>
      </c>
      <c r="W681" s="32">
        <v>0</v>
      </c>
      <c r="X681" s="33">
        <v>0</v>
      </c>
      <c r="Y681" s="32">
        <v>0</v>
      </c>
      <c r="Z681" s="33">
        <v>0</v>
      </c>
      <c r="AA681" s="32">
        <v>0</v>
      </c>
      <c r="AB681" s="39">
        <v>0</v>
      </c>
      <c r="AC681" s="32">
        <v>0</v>
      </c>
      <c r="AD681" s="32">
        <f t="shared" si="92"/>
        <v>0</v>
      </c>
      <c r="AE681" s="32">
        <v>0</v>
      </c>
      <c r="AF681" s="32">
        <f t="shared" si="59"/>
        <v>21120</v>
      </c>
      <c r="AG681" s="32">
        <f t="shared" si="93"/>
        <v>1760</v>
      </c>
      <c r="AH681" s="32">
        <v>0</v>
      </c>
      <c r="AI681" s="32">
        <v>0</v>
      </c>
      <c r="AJ681" s="32">
        <v>0</v>
      </c>
      <c r="AK681" s="34">
        <f t="shared" si="58"/>
        <v>5972.6</v>
      </c>
    </row>
    <row r="682" spans="2:37" x14ac:dyDescent="0.25">
      <c r="B682" s="40">
        <v>660</v>
      </c>
      <c r="C682" s="432"/>
      <c r="D682" s="44" t="s">
        <v>83</v>
      </c>
      <c r="E682" s="45">
        <v>71.400000000000006</v>
      </c>
      <c r="F682" s="47">
        <v>2</v>
      </c>
      <c r="G682" s="32">
        <f>'REPRO SEPTIEMBRE'!G556</f>
        <v>4426.8</v>
      </c>
      <c r="H682" s="47">
        <v>2</v>
      </c>
      <c r="I682" s="32">
        <f>'REPRO SEPTIEMBRE'!H556</f>
        <v>3998.4000000000005</v>
      </c>
      <c r="J682" s="47">
        <v>2</v>
      </c>
      <c r="K682" s="32">
        <f>'REPRO SEPTIEMBRE'!I556</f>
        <v>4426.8</v>
      </c>
      <c r="L682" s="47">
        <v>2</v>
      </c>
      <c r="M682" s="38">
        <f>'REPRO SEPTIEMBRE'!J556</f>
        <v>4284</v>
      </c>
      <c r="N682" s="47">
        <v>2</v>
      </c>
      <c r="O682" s="32">
        <f>'REPRO SEPTIEMBRE'!K556</f>
        <v>4426.8</v>
      </c>
      <c r="P682" s="47">
        <v>2</v>
      </c>
      <c r="Q682" s="32">
        <f>'REPRO SEPTIEMBRE'!L556</f>
        <v>4284</v>
      </c>
      <c r="R682" s="47">
        <v>2</v>
      </c>
      <c r="S682" s="32">
        <f>'REPRO SEPTIEMBRE'!M556</f>
        <v>4426.8</v>
      </c>
      <c r="T682" s="47">
        <v>2</v>
      </c>
      <c r="U682" s="32">
        <f>'REPRO SEPTIEMBRE'!N556</f>
        <v>0</v>
      </c>
      <c r="V682" s="33">
        <v>0</v>
      </c>
      <c r="W682" s="32">
        <v>0</v>
      </c>
      <c r="X682" s="33">
        <v>0</v>
      </c>
      <c r="Y682" s="32">
        <v>0</v>
      </c>
      <c r="Z682" s="33">
        <v>0</v>
      </c>
      <c r="AA682" s="32">
        <v>0</v>
      </c>
      <c r="AB682" s="33">
        <v>0</v>
      </c>
      <c r="AC682" s="32">
        <v>0</v>
      </c>
      <c r="AD682" s="32">
        <f t="shared" ref="AD682:AD696" si="95">+AE682*12</f>
        <v>0</v>
      </c>
      <c r="AE682" s="32">
        <v>0</v>
      </c>
      <c r="AF682" s="32">
        <f t="shared" ref="AF682:AF696" si="96">+AG682*12</f>
        <v>42240</v>
      </c>
      <c r="AG682" s="32">
        <f t="shared" ref="AG682:AG696" si="97">1760*T682</f>
        <v>3520</v>
      </c>
      <c r="AH682" s="32">
        <v>0</v>
      </c>
      <c r="AI682" s="32">
        <v>0</v>
      </c>
      <c r="AJ682" s="32">
        <v>0</v>
      </c>
      <c r="AK682" s="34">
        <f t="shared" si="58"/>
        <v>33793.599999999999</v>
      </c>
    </row>
    <row r="683" spans="2:37" x14ac:dyDescent="0.25">
      <c r="B683" s="40">
        <v>661</v>
      </c>
      <c r="C683" s="432"/>
      <c r="D683" s="44" t="s">
        <v>84</v>
      </c>
      <c r="E683" s="45">
        <v>75.64</v>
      </c>
      <c r="F683" s="49">
        <v>1</v>
      </c>
      <c r="G683" s="32">
        <f>'REPRO SEPTIEMBRE'!G557</f>
        <v>2344.84</v>
      </c>
      <c r="H683" s="49">
        <v>1</v>
      </c>
      <c r="I683" s="32">
        <f>'REPRO SEPTIEMBRE'!H557</f>
        <v>2117.92</v>
      </c>
      <c r="J683" s="49">
        <v>1</v>
      </c>
      <c r="K683" s="32">
        <f>'REPRO SEPTIEMBRE'!I557</f>
        <v>2344.84</v>
      </c>
      <c r="L683" s="49">
        <v>1</v>
      </c>
      <c r="M683" s="38">
        <f>'REPRO SEPTIEMBRE'!J557</f>
        <v>2269.1999999999998</v>
      </c>
      <c r="N683" s="49">
        <v>1</v>
      </c>
      <c r="O683" s="32">
        <f>'REPRO SEPTIEMBRE'!K557</f>
        <v>2344.84</v>
      </c>
      <c r="P683" s="49">
        <v>1</v>
      </c>
      <c r="Q683" s="32">
        <f>'REPRO SEPTIEMBRE'!L557</f>
        <v>2269.1999999999998</v>
      </c>
      <c r="R683" s="49">
        <v>1</v>
      </c>
      <c r="S683" s="32">
        <f>'REPRO SEPTIEMBRE'!M557</f>
        <v>2344.84</v>
      </c>
      <c r="T683" s="49">
        <v>1</v>
      </c>
      <c r="U683" s="32">
        <f>'REPRO SEPTIEMBRE'!N557</f>
        <v>0</v>
      </c>
      <c r="V683" s="33">
        <v>0</v>
      </c>
      <c r="W683" s="32">
        <v>0</v>
      </c>
      <c r="X683" s="33">
        <v>0</v>
      </c>
      <c r="Y683" s="32">
        <v>0</v>
      </c>
      <c r="Z683" s="33">
        <v>0</v>
      </c>
      <c r="AA683" s="32">
        <v>0</v>
      </c>
      <c r="AB683" s="33">
        <v>0</v>
      </c>
      <c r="AC683" s="32">
        <v>0</v>
      </c>
      <c r="AD683" s="32">
        <f t="shared" si="95"/>
        <v>0</v>
      </c>
      <c r="AE683" s="32">
        <v>0</v>
      </c>
      <c r="AF683" s="32">
        <f t="shared" si="96"/>
        <v>21120</v>
      </c>
      <c r="AG683" s="32">
        <f t="shared" si="97"/>
        <v>1760</v>
      </c>
      <c r="AH683" s="32">
        <v>0</v>
      </c>
      <c r="AI683" s="32">
        <v>0</v>
      </c>
      <c r="AJ683" s="32">
        <v>0</v>
      </c>
      <c r="AK683" s="34">
        <f t="shared" si="58"/>
        <v>17795.68</v>
      </c>
    </row>
    <row r="684" spans="2:37" x14ac:dyDescent="0.25">
      <c r="B684" s="40">
        <v>662</v>
      </c>
      <c r="C684" s="432"/>
      <c r="D684" s="44" t="s">
        <v>35</v>
      </c>
      <c r="E684" s="45">
        <v>71.400000000000006</v>
      </c>
      <c r="F684" s="47">
        <v>16</v>
      </c>
      <c r="G684" s="32">
        <f>'REPRO SEPTIEMBRE'!G558</f>
        <v>35414.400000000001</v>
      </c>
      <c r="H684" s="47">
        <v>16</v>
      </c>
      <c r="I684" s="32">
        <f>'REPRO SEPTIEMBRE'!H558</f>
        <v>31987.200000000004</v>
      </c>
      <c r="J684" s="47">
        <v>16</v>
      </c>
      <c r="K684" s="32">
        <f>'REPRO SEPTIEMBRE'!I558</f>
        <v>35414.400000000001</v>
      </c>
      <c r="L684" s="47">
        <v>16</v>
      </c>
      <c r="M684" s="38">
        <f>'REPRO SEPTIEMBRE'!J558</f>
        <v>34272</v>
      </c>
      <c r="N684" s="47">
        <v>16</v>
      </c>
      <c r="O684" s="32">
        <f>'REPRO SEPTIEMBRE'!K558</f>
        <v>35414.400000000001</v>
      </c>
      <c r="P684" s="47">
        <v>16</v>
      </c>
      <c r="Q684" s="32">
        <f>'REPRO SEPTIEMBRE'!L558</f>
        <v>34272</v>
      </c>
      <c r="R684" s="47">
        <v>16</v>
      </c>
      <c r="S684" s="32">
        <f>'REPRO SEPTIEMBRE'!M558</f>
        <v>35414.400000000001</v>
      </c>
      <c r="T684" s="47">
        <v>16</v>
      </c>
      <c r="U684" s="32">
        <f>'REPRO SEPTIEMBRE'!N558</f>
        <v>0</v>
      </c>
      <c r="V684" s="33">
        <v>0</v>
      </c>
      <c r="W684" s="32">
        <v>0</v>
      </c>
      <c r="X684" s="33">
        <v>0</v>
      </c>
      <c r="Y684" s="32">
        <v>0</v>
      </c>
      <c r="Z684" s="33">
        <v>0</v>
      </c>
      <c r="AA684" s="32">
        <v>0</v>
      </c>
      <c r="AB684" s="33">
        <v>0</v>
      </c>
      <c r="AC684" s="32">
        <v>0</v>
      </c>
      <c r="AD684" s="32">
        <f t="shared" si="95"/>
        <v>0</v>
      </c>
      <c r="AE684" s="32">
        <v>0</v>
      </c>
      <c r="AF684" s="32">
        <f t="shared" si="96"/>
        <v>337920</v>
      </c>
      <c r="AG684" s="32">
        <f t="shared" si="97"/>
        <v>28160</v>
      </c>
      <c r="AH684" s="32">
        <v>0</v>
      </c>
      <c r="AI684" s="32">
        <v>0</v>
      </c>
      <c r="AJ684" s="32">
        <v>0</v>
      </c>
      <c r="AK684" s="34">
        <f t="shared" si="58"/>
        <v>270348.79999999999</v>
      </c>
    </row>
    <row r="685" spans="2:37" x14ac:dyDescent="0.25">
      <c r="B685" s="40">
        <v>663</v>
      </c>
      <c r="C685" s="432"/>
      <c r="D685" s="44" t="s">
        <v>85</v>
      </c>
      <c r="E685" s="45">
        <v>76.59</v>
      </c>
      <c r="F685" s="47">
        <v>1</v>
      </c>
      <c r="G685" s="32">
        <f>'REPRO SEPTIEMBRE'!G559</f>
        <v>2374.29</v>
      </c>
      <c r="H685" s="47">
        <v>1</v>
      </c>
      <c r="I685" s="32">
        <f>'REPRO SEPTIEMBRE'!H559</f>
        <v>2144.52</v>
      </c>
      <c r="J685" s="47">
        <v>1</v>
      </c>
      <c r="K685" s="32">
        <f>'REPRO SEPTIEMBRE'!I559</f>
        <v>2374.29</v>
      </c>
      <c r="L685" s="47">
        <v>1</v>
      </c>
      <c r="M685" s="38">
        <f>'REPRO SEPTIEMBRE'!J559</f>
        <v>2297.7000000000003</v>
      </c>
      <c r="N685" s="47">
        <v>1</v>
      </c>
      <c r="O685" s="32">
        <f>'REPRO SEPTIEMBRE'!K559</f>
        <v>2374.29</v>
      </c>
      <c r="P685" s="47">
        <v>1</v>
      </c>
      <c r="Q685" s="32">
        <f>'REPRO SEPTIEMBRE'!L559</f>
        <v>2297.7000000000003</v>
      </c>
      <c r="R685" s="47">
        <v>1</v>
      </c>
      <c r="S685" s="32">
        <f>'REPRO SEPTIEMBRE'!M559</f>
        <v>2374.29</v>
      </c>
      <c r="T685" s="47">
        <v>1</v>
      </c>
      <c r="U685" s="32">
        <f>'REPRO SEPTIEMBRE'!N559</f>
        <v>0</v>
      </c>
      <c r="V685" s="33">
        <v>0</v>
      </c>
      <c r="W685" s="32">
        <v>0</v>
      </c>
      <c r="X685" s="33">
        <v>0</v>
      </c>
      <c r="Y685" s="32">
        <v>0</v>
      </c>
      <c r="Z685" s="33">
        <v>0</v>
      </c>
      <c r="AA685" s="32">
        <v>0</v>
      </c>
      <c r="AB685" s="33">
        <v>0</v>
      </c>
      <c r="AC685" s="32">
        <v>0</v>
      </c>
      <c r="AD685" s="32">
        <f t="shared" si="95"/>
        <v>0</v>
      </c>
      <c r="AE685" s="32">
        <v>0</v>
      </c>
      <c r="AF685" s="32">
        <f t="shared" si="96"/>
        <v>21120</v>
      </c>
      <c r="AG685" s="32">
        <f t="shared" si="97"/>
        <v>1760</v>
      </c>
      <c r="AH685" s="32">
        <v>0</v>
      </c>
      <c r="AI685" s="32">
        <v>0</v>
      </c>
      <c r="AJ685" s="32">
        <v>0</v>
      </c>
      <c r="AK685" s="34">
        <f t="shared" si="58"/>
        <v>17997.080000000002</v>
      </c>
    </row>
    <row r="686" spans="2:37" x14ac:dyDescent="0.25">
      <c r="B686" s="40">
        <v>664</v>
      </c>
      <c r="C686" s="432"/>
      <c r="D686" s="44" t="s">
        <v>77</v>
      </c>
      <c r="E686" s="45">
        <v>72.540000000000006</v>
      </c>
      <c r="F686" s="47">
        <v>1</v>
      </c>
      <c r="G686" s="32">
        <f>'REPRO SEPTIEMBRE'!G560</f>
        <v>2248.7400000000002</v>
      </c>
      <c r="H686" s="47">
        <v>1</v>
      </c>
      <c r="I686" s="32">
        <f>'REPRO SEPTIEMBRE'!H560</f>
        <v>2031.1200000000001</v>
      </c>
      <c r="J686" s="47">
        <v>1</v>
      </c>
      <c r="K686" s="32">
        <f>'REPRO SEPTIEMBRE'!I560</f>
        <v>2248.7400000000002</v>
      </c>
      <c r="L686" s="47">
        <v>1</v>
      </c>
      <c r="M686" s="38">
        <f>'REPRO SEPTIEMBRE'!J560</f>
        <v>2176.2000000000003</v>
      </c>
      <c r="N686" s="47">
        <v>1</v>
      </c>
      <c r="O686" s="32">
        <f>'REPRO SEPTIEMBRE'!K560</f>
        <v>2248.7400000000002</v>
      </c>
      <c r="P686" s="47">
        <v>1</v>
      </c>
      <c r="Q686" s="32">
        <f>'REPRO SEPTIEMBRE'!L560</f>
        <v>2176.2000000000003</v>
      </c>
      <c r="R686" s="47">
        <v>1</v>
      </c>
      <c r="S686" s="32">
        <f>'REPRO SEPTIEMBRE'!M560</f>
        <v>2248.7400000000002</v>
      </c>
      <c r="T686" s="47">
        <v>1</v>
      </c>
      <c r="U686" s="32">
        <f>'REPRO SEPTIEMBRE'!N560</f>
        <v>0</v>
      </c>
      <c r="V686" s="33">
        <v>0</v>
      </c>
      <c r="W686" s="32">
        <v>0</v>
      </c>
      <c r="X686" s="33">
        <v>0</v>
      </c>
      <c r="Y686" s="32">
        <v>0</v>
      </c>
      <c r="Z686" s="33">
        <v>0</v>
      </c>
      <c r="AA686" s="32">
        <v>0</v>
      </c>
      <c r="AB686" s="33">
        <v>0</v>
      </c>
      <c r="AC686" s="32">
        <v>0</v>
      </c>
      <c r="AD686" s="32">
        <f t="shared" si="95"/>
        <v>0</v>
      </c>
      <c r="AE686" s="32">
        <v>0</v>
      </c>
      <c r="AF686" s="32">
        <f t="shared" si="96"/>
        <v>21120</v>
      </c>
      <c r="AG686" s="32">
        <f t="shared" si="97"/>
        <v>1760</v>
      </c>
      <c r="AH686" s="32">
        <v>0</v>
      </c>
      <c r="AI686" s="32">
        <v>0</v>
      </c>
      <c r="AJ686" s="32">
        <v>0</v>
      </c>
      <c r="AK686" s="34">
        <f t="shared" si="58"/>
        <v>17138.480000000003</v>
      </c>
    </row>
    <row r="687" spans="2:37" x14ac:dyDescent="0.25">
      <c r="B687" s="40">
        <v>665</v>
      </c>
      <c r="C687" s="432"/>
      <c r="D687" s="409" t="s">
        <v>36</v>
      </c>
      <c r="E687" s="45">
        <v>72.540000000000006</v>
      </c>
      <c r="F687" s="47">
        <v>1</v>
      </c>
      <c r="G687" s="32">
        <f>'REPRO SEPTIEMBRE'!G561</f>
        <v>2248.7400000000002</v>
      </c>
      <c r="H687" s="47">
        <v>1</v>
      </c>
      <c r="I687" s="32">
        <f>'REPRO SEPTIEMBRE'!H561</f>
        <v>2031.1200000000001</v>
      </c>
      <c r="J687" s="47">
        <v>1</v>
      </c>
      <c r="K687" s="32">
        <f>'REPRO SEPTIEMBRE'!I561</f>
        <v>2248.7400000000002</v>
      </c>
      <c r="L687" s="47">
        <v>1</v>
      </c>
      <c r="M687" s="38">
        <f>'REPRO SEPTIEMBRE'!J561</f>
        <v>2176.2000000000003</v>
      </c>
      <c r="N687" s="47">
        <v>1</v>
      </c>
      <c r="O687" s="32">
        <f>'REPRO SEPTIEMBRE'!K561</f>
        <v>2248.7400000000002</v>
      </c>
      <c r="P687" s="47">
        <v>1</v>
      </c>
      <c r="Q687" s="32">
        <f>'REPRO SEPTIEMBRE'!L561</f>
        <v>2176.2000000000003</v>
      </c>
      <c r="R687" s="47">
        <v>1</v>
      </c>
      <c r="S687" s="32">
        <f>'REPRO SEPTIEMBRE'!M561</f>
        <v>2248.7400000000002</v>
      </c>
      <c r="T687" s="47">
        <v>1</v>
      </c>
      <c r="U687" s="32">
        <f>'REPRO SEPTIEMBRE'!N561</f>
        <v>0</v>
      </c>
      <c r="V687" s="33">
        <v>0</v>
      </c>
      <c r="W687" s="32">
        <v>0</v>
      </c>
      <c r="X687" s="33">
        <v>0</v>
      </c>
      <c r="Y687" s="32">
        <v>0</v>
      </c>
      <c r="Z687" s="33">
        <v>0</v>
      </c>
      <c r="AA687" s="32">
        <v>0</v>
      </c>
      <c r="AB687" s="33">
        <v>0</v>
      </c>
      <c r="AC687" s="32">
        <v>0</v>
      </c>
      <c r="AD687" s="32">
        <f t="shared" si="95"/>
        <v>0</v>
      </c>
      <c r="AE687" s="32">
        <v>0</v>
      </c>
      <c r="AF687" s="32">
        <f t="shared" si="96"/>
        <v>21120</v>
      </c>
      <c r="AG687" s="32">
        <f t="shared" si="97"/>
        <v>1760</v>
      </c>
      <c r="AH687" s="32">
        <v>0</v>
      </c>
      <c r="AI687" s="32">
        <v>0</v>
      </c>
      <c r="AJ687" s="32">
        <v>0</v>
      </c>
      <c r="AK687" s="34">
        <f t="shared" si="58"/>
        <v>17138.480000000003</v>
      </c>
    </row>
    <row r="688" spans="2:37" x14ac:dyDescent="0.25">
      <c r="B688" s="40">
        <v>666</v>
      </c>
      <c r="C688" s="432"/>
      <c r="D688" s="44" t="s">
        <v>39</v>
      </c>
      <c r="E688" s="45">
        <v>78.25</v>
      </c>
      <c r="F688" s="47">
        <v>4</v>
      </c>
      <c r="G688" s="32">
        <f>'REPRO SEPTIEMBRE'!G562</f>
        <v>9703</v>
      </c>
      <c r="H688" s="47">
        <v>4</v>
      </c>
      <c r="I688" s="32">
        <f>'REPRO SEPTIEMBRE'!H562</f>
        <v>8764</v>
      </c>
      <c r="J688" s="47">
        <v>4</v>
      </c>
      <c r="K688" s="32">
        <f>'REPRO SEPTIEMBRE'!I562</f>
        <v>9703</v>
      </c>
      <c r="L688" s="47">
        <v>4</v>
      </c>
      <c r="M688" s="38">
        <f>'REPRO SEPTIEMBRE'!J562</f>
        <v>9390</v>
      </c>
      <c r="N688" s="47">
        <v>4</v>
      </c>
      <c r="O688" s="32">
        <f>'REPRO SEPTIEMBRE'!K562</f>
        <v>9703</v>
      </c>
      <c r="P688" s="47">
        <v>4</v>
      </c>
      <c r="Q688" s="32">
        <f>'REPRO SEPTIEMBRE'!L562</f>
        <v>9390</v>
      </c>
      <c r="R688" s="47">
        <v>4</v>
      </c>
      <c r="S688" s="32">
        <f>'REPRO SEPTIEMBRE'!M562</f>
        <v>9703</v>
      </c>
      <c r="T688" s="47">
        <v>4</v>
      </c>
      <c r="U688" s="32">
        <f>'REPRO SEPTIEMBRE'!N562</f>
        <v>0</v>
      </c>
      <c r="V688" s="33">
        <v>0</v>
      </c>
      <c r="W688" s="32">
        <v>0</v>
      </c>
      <c r="X688" s="33">
        <v>0</v>
      </c>
      <c r="Y688" s="32">
        <v>0</v>
      </c>
      <c r="Z688" s="33">
        <v>0</v>
      </c>
      <c r="AA688" s="32">
        <v>0</v>
      </c>
      <c r="AB688" s="33">
        <v>0</v>
      </c>
      <c r="AC688" s="32">
        <v>0</v>
      </c>
      <c r="AD688" s="32">
        <f t="shared" si="95"/>
        <v>0</v>
      </c>
      <c r="AE688" s="32">
        <v>0</v>
      </c>
      <c r="AF688" s="32">
        <f t="shared" si="96"/>
        <v>84480</v>
      </c>
      <c r="AG688" s="32">
        <f t="shared" si="97"/>
        <v>7040</v>
      </c>
      <c r="AH688" s="32">
        <v>0</v>
      </c>
      <c r="AI688" s="32">
        <v>0</v>
      </c>
      <c r="AJ688" s="32">
        <v>0</v>
      </c>
      <c r="AK688" s="34">
        <f t="shared" si="58"/>
        <v>73396</v>
      </c>
    </row>
    <row r="689" spans="2:37" x14ac:dyDescent="0.25">
      <c r="B689" s="40">
        <v>667</v>
      </c>
      <c r="C689" s="432"/>
      <c r="D689" s="44" t="s">
        <v>39</v>
      </c>
      <c r="E689" s="45">
        <v>78.25</v>
      </c>
      <c r="F689" s="47">
        <v>1</v>
      </c>
      <c r="G689" s="32">
        <f>'REPRO SEPTIEMBRE'!G563</f>
        <v>2425.75</v>
      </c>
      <c r="H689" s="47">
        <v>1</v>
      </c>
      <c r="I689" s="32">
        <f>'REPRO SEPTIEMBRE'!H563</f>
        <v>2191</v>
      </c>
      <c r="J689" s="47">
        <v>1</v>
      </c>
      <c r="K689" s="32">
        <f>'REPRO SEPTIEMBRE'!I563</f>
        <v>0</v>
      </c>
      <c r="L689" s="47">
        <v>1</v>
      </c>
      <c r="M689" s="38">
        <f>'REPRO SEPTIEMBRE'!J563</f>
        <v>0</v>
      </c>
      <c r="N689" s="47">
        <v>1</v>
      </c>
      <c r="O689" s="32">
        <f>'REPRO SEPTIEMBRE'!K563</f>
        <v>0</v>
      </c>
      <c r="P689" s="47">
        <v>1</v>
      </c>
      <c r="Q689" s="32">
        <f>'REPRO SEPTIEMBRE'!L563</f>
        <v>0</v>
      </c>
      <c r="R689" s="47">
        <v>1</v>
      </c>
      <c r="S689" s="32">
        <f>'REPRO SEPTIEMBRE'!M563</f>
        <v>0</v>
      </c>
      <c r="T689" s="47">
        <v>1</v>
      </c>
      <c r="U689" s="32">
        <f>'REPRO SEPTIEMBRE'!N563</f>
        <v>0</v>
      </c>
      <c r="V689" s="33">
        <v>0</v>
      </c>
      <c r="W689" s="32">
        <v>0</v>
      </c>
      <c r="X689" s="33">
        <v>0</v>
      </c>
      <c r="Y689" s="32">
        <v>0</v>
      </c>
      <c r="Z689" s="33">
        <v>0</v>
      </c>
      <c r="AA689" s="32">
        <v>0</v>
      </c>
      <c r="AB689" s="33">
        <v>0</v>
      </c>
      <c r="AC689" s="32">
        <v>0</v>
      </c>
      <c r="AD689" s="32">
        <f t="shared" si="95"/>
        <v>0</v>
      </c>
      <c r="AE689" s="32">
        <v>0</v>
      </c>
      <c r="AF689" s="32">
        <f t="shared" si="96"/>
        <v>21120</v>
      </c>
      <c r="AG689" s="32">
        <f t="shared" si="97"/>
        <v>1760</v>
      </c>
      <c r="AH689" s="32">
        <v>0</v>
      </c>
      <c r="AI689" s="32">
        <v>0</v>
      </c>
      <c r="AJ689" s="32">
        <v>0</v>
      </c>
      <c r="AK689" s="34">
        <f t="shared" si="58"/>
        <v>6376.75</v>
      </c>
    </row>
    <row r="690" spans="2:37" x14ac:dyDescent="0.25">
      <c r="B690" s="40">
        <v>668</v>
      </c>
      <c r="C690" s="432"/>
      <c r="D690" s="44" t="s">
        <v>32</v>
      </c>
      <c r="E690" s="45">
        <v>71.400000000000006</v>
      </c>
      <c r="F690" s="47">
        <v>123</v>
      </c>
      <c r="G690" s="32">
        <f>'REPRO SEPTIEMBRE'!G564</f>
        <v>272248.2</v>
      </c>
      <c r="H690" s="47">
        <v>123</v>
      </c>
      <c r="I690" s="32">
        <f>'REPRO SEPTIEMBRE'!H564</f>
        <v>245901.60000000003</v>
      </c>
      <c r="J690" s="47">
        <v>123</v>
      </c>
      <c r="K690" s="32">
        <f>'REPRO SEPTIEMBRE'!I564</f>
        <v>272248.2</v>
      </c>
      <c r="L690" s="47">
        <v>123</v>
      </c>
      <c r="M690" s="38">
        <f>'REPRO SEPTIEMBRE'!J564</f>
        <v>263466</v>
      </c>
      <c r="N690" s="47">
        <v>123</v>
      </c>
      <c r="O690" s="32">
        <f>'REPRO SEPTIEMBRE'!K564</f>
        <v>272248.2</v>
      </c>
      <c r="P690" s="47">
        <v>123</v>
      </c>
      <c r="Q690" s="32">
        <f>'REPRO SEPTIEMBRE'!L564</f>
        <v>263466</v>
      </c>
      <c r="R690" s="47">
        <v>123</v>
      </c>
      <c r="S690" s="32">
        <f>'REPRO SEPTIEMBRE'!M564</f>
        <v>272248.2</v>
      </c>
      <c r="T690" s="47">
        <v>123</v>
      </c>
      <c r="U690" s="32">
        <f>'REPRO SEPTIEMBRE'!N564</f>
        <v>0</v>
      </c>
      <c r="V690" s="33">
        <v>0</v>
      </c>
      <c r="W690" s="32">
        <v>0</v>
      </c>
      <c r="X690" s="33">
        <v>0</v>
      </c>
      <c r="Y690" s="32">
        <v>0</v>
      </c>
      <c r="Z690" s="33">
        <v>0</v>
      </c>
      <c r="AA690" s="32">
        <v>0</v>
      </c>
      <c r="AB690" s="33">
        <v>0</v>
      </c>
      <c r="AC690" s="32">
        <v>0</v>
      </c>
      <c r="AD690" s="32">
        <f t="shared" si="95"/>
        <v>0</v>
      </c>
      <c r="AE690" s="32">
        <v>0</v>
      </c>
      <c r="AF690" s="32">
        <f t="shared" si="96"/>
        <v>2597760</v>
      </c>
      <c r="AG690" s="32">
        <f t="shared" si="97"/>
        <v>216480</v>
      </c>
      <c r="AH690" s="32">
        <v>0</v>
      </c>
      <c r="AI690" s="32">
        <v>0</v>
      </c>
      <c r="AJ690" s="32">
        <v>0</v>
      </c>
      <c r="AK690" s="34">
        <f t="shared" si="58"/>
        <v>2078306.4</v>
      </c>
    </row>
    <row r="691" spans="2:37" x14ac:dyDescent="0.25">
      <c r="B691" s="40">
        <v>669</v>
      </c>
      <c r="C691" s="432"/>
      <c r="D691" s="44" t="s">
        <v>32</v>
      </c>
      <c r="E691" s="45">
        <v>71.400000000000006</v>
      </c>
      <c r="F691" s="47">
        <v>1</v>
      </c>
      <c r="G691" s="32">
        <f>'REPRO SEPTIEMBRE'!G565</f>
        <v>2213.4</v>
      </c>
      <c r="H691" s="47">
        <v>1</v>
      </c>
      <c r="I691" s="32">
        <f>'REPRO SEPTIEMBRE'!H565</f>
        <v>1999.2000000000003</v>
      </c>
      <c r="J691" s="47">
        <v>1</v>
      </c>
      <c r="K691" s="32">
        <f>'REPRO SEPTIEMBRE'!I565</f>
        <v>2213.4</v>
      </c>
      <c r="L691" s="47">
        <v>1</v>
      </c>
      <c r="M691" s="38">
        <f>'REPRO SEPTIEMBRE'!J565</f>
        <v>2142</v>
      </c>
      <c r="N691" s="47">
        <v>1</v>
      </c>
      <c r="O691" s="32">
        <f>'REPRO SEPTIEMBRE'!K565</f>
        <v>2213.4</v>
      </c>
      <c r="P691" s="47">
        <v>1</v>
      </c>
      <c r="Q691" s="32">
        <f>'REPRO SEPTIEMBRE'!L565</f>
        <v>2142</v>
      </c>
      <c r="R691" s="47">
        <v>1</v>
      </c>
      <c r="S691" s="32">
        <f>'REPRO SEPTIEMBRE'!M565</f>
        <v>0</v>
      </c>
      <c r="T691" s="47">
        <v>1</v>
      </c>
      <c r="U691" s="32">
        <f>'REPRO SEPTIEMBRE'!N565</f>
        <v>0</v>
      </c>
      <c r="V691" s="33">
        <v>0</v>
      </c>
      <c r="W691" s="32">
        <v>0</v>
      </c>
      <c r="X691" s="33">
        <v>0</v>
      </c>
      <c r="Y691" s="32">
        <v>0</v>
      </c>
      <c r="Z691" s="33">
        <v>0</v>
      </c>
      <c r="AA691" s="32">
        <v>0</v>
      </c>
      <c r="AB691" s="33">
        <v>0</v>
      </c>
      <c r="AC691" s="32">
        <v>0</v>
      </c>
      <c r="AD691" s="32">
        <f t="shared" si="95"/>
        <v>0</v>
      </c>
      <c r="AE691" s="32">
        <v>0</v>
      </c>
      <c r="AF691" s="32">
        <f t="shared" si="96"/>
        <v>21120</v>
      </c>
      <c r="AG691" s="32">
        <f t="shared" si="97"/>
        <v>1760</v>
      </c>
      <c r="AH691" s="32">
        <v>0</v>
      </c>
      <c r="AI691" s="32">
        <v>0</v>
      </c>
      <c r="AJ691" s="32">
        <v>0</v>
      </c>
      <c r="AK691" s="34">
        <f t="shared" si="58"/>
        <v>14683.4</v>
      </c>
    </row>
    <row r="692" spans="2:37" x14ac:dyDescent="0.25">
      <c r="B692" s="40">
        <v>670</v>
      </c>
      <c r="C692" s="432"/>
      <c r="D692" s="44" t="s">
        <v>32</v>
      </c>
      <c r="E692" s="45">
        <v>71.400000000000006</v>
      </c>
      <c r="F692" s="47">
        <v>2</v>
      </c>
      <c r="G692" s="32">
        <f>'REPRO SEPTIEMBRE'!G566</f>
        <v>4426.8</v>
      </c>
      <c r="H692" s="47">
        <v>2</v>
      </c>
      <c r="I692" s="32">
        <f>'REPRO SEPTIEMBRE'!H566</f>
        <v>3998.4000000000005</v>
      </c>
      <c r="J692" s="47">
        <v>2</v>
      </c>
      <c r="K692" s="32">
        <f>'REPRO SEPTIEMBRE'!I566</f>
        <v>4426.8</v>
      </c>
      <c r="L692" s="47">
        <v>2</v>
      </c>
      <c r="M692" s="38">
        <f>'REPRO SEPTIEMBRE'!J566</f>
        <v>4284</v>
      </c>
      <c r="N692" s="47">
        <v>2</v>
      </c>
      <c r="O692" s="32">
        <f>'REPRO SEPTIEMBRE'!K566</f>
        <v>0</v>
      </c>
      <c r="P692" s="47">
        <v>2</v>
      </c>
      <c r="Q692" s="32">
        <f>'REPRO SEPTIEMBRE'!L566</f>
        <v>0</v>
      </c>
      <c r="R692" s="47">
        <v>2</v>
      </c>
      <c r="S692" s="32">
        <f>'REPRO SEPTIEMBRE'!M566</f>
        <v>0</v>
      </c>
      <c r="T692" s="47">
        <v>2</v>
      </c>
      <c r="U692" s="32">
        <f>'REPRO SEPTIEMBRE'!N566</f>
        <v>0</v>
      </c>
      <c r="V692" s="33">
        <v>0</v>
      </c>
      <c r="W692" s="32">
        <v>0</v>
      </c>
      <c r="X692" s="33">
        <v>0</v>
      </c>
      <c r="Y692" s="32">
        <v>0</v>
      </c>
      <c r="Z692" s="33">
        <v>0</v>
      </c>
      <c r="AA692" s="32">
        <v>0</v>
      </c>
      <c r="AB692" s="33">
        <v>0</v>
      </c>
      <c r="AC692" s="32">
        <v>0</v>
      </c>
      <c r="AD692" s="32">
        <f t="shared" si="95"/>
        <v>0</v>
      </c>
      <c r="AE692" s="32">
        <v>0</v>
      </c>
      <c r="AF692" s="32">
        <f t="shared" si="96"/>
        <v>42240</v>
      </c>
      <c r="AG692" s="32">
        <f t="shared" si="97"/>
        <v>3520</v>
      </c>
      <c r="AH692" s="32">
        <v>0</v>
      </c>
      <c r="AI692" s="32">
        <v>0</v>
      </c>
      <c r="AJ692" s="32">
        <v>0</v>
      </c>
      <c r="AK692" s="34">
        <f t="shared" si="58"/>
        <v>20656</v>
      </c>
    </row>
    <row r="693" spans="2:37" x14ac:dyDescent="0.25">
      <c r="B693" s="40">
        <v>671</v>
      </c>
      <c r="C693" s="432"/>
      <c r="D693" s="44" t="s">
        <v>32</v>
      </c>
      <c r="E693" s="45">
        <v>71.400000000000006</v>
      </c>
      <c r="F693" s="47">
        <v>2</v>
      </c>
      <c r="G693" s="32">
        <f>'REPRO SEPTIEMBRE'!G567</f>
        <v>4426.8</v>
      </c>
      <c r="H693" s="47">
        <v>2</v>
      </c>
      <c r="I693" s="32">
        <f>'REPRO SEPTIEMBRE'!H567</f>
        <v>3998.4000000000005</v>
      </c>
      <c r="J693" s="47">
        <v>2</v>
      </c>
      <c r="K693" s="32">
        <f>'REPRO SEPTIEMBRE'!I567</f>
        <v>4426.8</v>
      </c>
      <c r="L693" s="47">
        <v>2</v>
      </c>
      <c r="M693" s="38">
        <f>'REPRO SEPTIEMBRE'!J567</f>
        <v>0</v>
      </c>
      <c r="N693" s="47">
        <v>2</v>
      </c>
      <c r="O693" s="32">
        <f>'REPRO SEPTIEMBRE'!K567</f>
        <v>0</v>
      </c>
      <c r="P693" s="47">
        <v>2</v>
      </c>
      <c r="Q693" s="32">
        <f>'REPRO SEPTIEMBRE'!L567</f>
        <v>0</v>
      </c>
      <c r="R693" s="47">
        <v>2</v>
      </c>
      <c r="S693" s="32">
        <f>'REPRO SEPTIEMBRE'!M567</f>
        <v>0</v>
      </c>
      <c r="T693" s="47">
        <v>2</v>
      </c>
      <c r="U693" s="32">
        <f>'REPRO SEPTIEMBRE'!N567</f>
        <v>0</v>
      </c>
      <c r="V693" s="33">
        <v>0</v>
      </c>
      <c r="W693" s="32">
        <v>0</v>
      </c>
      <c r="X693" s="33">
        <v>0</v>
      </c>
      <c r="Y693" s="32">
        <v>0</v>
      </c>
      <c r="Z693" s="33">
        <v>0</v>
      </c>
      <c r="AA693" s="32">
        <v>0</v>
      </c>
      <c r="AB693" s="33">
        <v>0</v>
      </c>
      <c r="AC693" s="32">
        <v>0</v>
      </c>
      <c r="AD693" s="32">
        <f t="shared" si="95"/>
        <v>0</v>
      </c>
      <c r="AE693" s="32">
        <v>0</v>
      </c>
      <c r="AF693" s="32">
        <f t="shared" si="96"/>
        <v>42240</v>
      </c>
      <c r="AG693" s="32">
        <f t="shared" si="97"/>
        <v>3520</v>
      </c>
      <c r="AH693" s="32">
        <v>0</v>
      </c>
      <c r="AI693" s="32">
        <v>0</v>
      </c>
      <c r="AJ693" s="32">
        <v>0</v>
      </c>
      <c r="AK693" s="34">
        <f t="shared" si="58"/>
        <v>16372</v>
      </c>
    </row>
    <row r="694" spans="2:37" x14ac:dyDescent="0.25">
      <c r="B694" s="40">
        <v>672</v>
      </c>
      <c r="C694" s="432"/>
      <c r="D694" s="282" t="s">
        <v>54</v>
      </c>
      <c r="E694" s="283">
        <v>71.400000000000006</v>
      </c>
      <c r="F694" s="50">
        <v>21</v>
      </c>
      <c r="G694" s="32">
        <f>'REPRO SEPTIEMBRE'!G568</f>
        <v>46481.4</v>
      </c>
      <c r="H694" s="50">
        <v>21</v>
      </c>
      <c r="I694" s="32">
        <f>'REPRO SEPTIEMBRE'!H568</f>
        <v>41983.200000000004</v>
      </c>
      <c r="J694" s="50">
        <v>21</v>
      </c>
      <c r="K694" s="32">
        <f>'REPRO SEPTIEMBRE'!I568</f>
        <v>46481.4</v>
      </c>
      <c r="L694" s="50">
        <v>21</v>
      </c>
      <c r="M694" s="38">
        <f>'REPRO SEPTIEMBRE'!J568</f>
        <v>44982</v>
      </c>
      <c r="N694" s="50">
        <v>21</v>
      </c>
      <c r="O694" s="32">
        <f>'REPRO SEPTIEMBRE'!K568</f>
        <v>46481.4</v>
      </c>
      <c r="P694" s="50">
        <v>21</v>
      </c>
      <c r="Q694" s="32">
        <f>'REPRO SEPTIEMBRE'!L568</f>
        <v>44982</v>
      </c>
      <c r="R694" s="50">
        <v>21</v>
      </c>
      <c r="S694" s="32">
        <f>'REPRO SEPTIEMBRE'!M568</f>
        <v>46481.4</v>
      </c>
      <c r="T694" s="50">
        <v>21</v>
      </c>
      <c r="U694" s="32">
        <f>'REPRO SEPTIEMBRE'!N568</f>
        <v>0</v>
      </c>
      <c r="V694" s="33">
        <v>0</v>
      </c>
      <c r="W694" s="32">
        <v>0</v>
      </c>
      <c r="X694" s="33">
        <v>0</v>
      </c>
      <c r="Y694" s="32">
        <v>0</v>
      </c>
      <c r="Z694" s="33">
        <v>0</v>
      </c>
      <c r="AA694" s="32">
        <v>0</v>
      </c>
      <c r="AB694" s="33">
        <v>0</v>
      </c>
      <c r="AC694" s="32">
        <v>0</v>
      </c>
      <c r="AD694" s="32">
        <f t="shared" si="95"/>
        <v>0</v>
      </c>
      <c r="AE694" s="32">
        <v>0</v>
      </c>
      <c r="AF694" s="32">
        <f t="shared" si="96"/>
        <v>443520</v>
      </c>
      <c r="AG694" s="32">
        <f t="shared" si="97"/>
        <v>36960</v>
      </c>
      <c r="AH694" s="32">
        <v>0</v>
      </c>
      <c r="AI694" s="32">
        <v>0</v>
      </c>
      <c r="AJ694" s="32">
        <v>0</v>
      </c>
      <c r="AK694" s="34">
        <f t="shared" si="58"/>
        <v>354832.80000000005</v>
      </c>
    </row>
    <row r="695" spans="2:37" x14ac:dyDescent="0.25">
      <c r="B695" s="40">
        <v>673</v>
      </c>
      <c r="C695" s="432"/>
      <c r="D695" s="282" t="s">
        <v>54</v>
      </c>
      <c r="E695" s="283">
        <v>71.400000000000006</v>
      </c>
      <c r="F695" s="50">
        <v>1</v>
      </c>
      <c r="G695" s="32">
        <f>'REPRO SEPTIEMBRE'!G569</f>
        <v>0</v>
      </c>
      <c r="H695" s="50">
        <v>1</v>
      </c>
      <c r="I695" s="32">
        <f>'REPRO SEPTIEMBRE'!H569</f>
        <v>0</v>
      </c>
      <c r="J695" s="50">
        <v>1</v>
      </c>
      <c r="K695" s="32">
        <f>'REPRO SEPTIEMBRE'!I569</f>
        <v>0</v>
      </c>
      <c r="L695" s="50">
        <v>1</v>
      </c>
      <c r="M695" s="38">
        <f>'REPRO SEPTIEMBRE'!J569</f>
        <v>0</v>
      </c>
      <c r="N695" s="50">
        <v>1</v>
      </c>
      <c r="O695" s="32">
        <f>'REPRO SEPTIEMBRE'!K569</f>
        <v>0</v>
      </c>
      <c r="P695" s="50">
        <v>1</v>
      </c>
      <c r="Q695" s="32">
        <f>'REPRO SEPTIEMBRE'!L569</f>
        <v>0</v>
      </c>
      <c r="R695" s="50">
        <v>1</v>
      </c>
      <c r="S695" s="32">
        <f>'REPRO SEPTIEMBRE'!M569</f>
        <v>0</v>
      </c>
      <c r="T695" s="50">
        <v>1</v>
      </c>
      <c r="U695" s="32">
        <f>'REPRO SEPTIEMBRE'!N569</f>
        <v>0</v>
      </c>
      <c r="V695" s="33">
        <v>0</v>
      </c>
      <c r="W695" s="32">
        <v>0</v>
      </c>
      <c r="X695" s="33">
        <v>0</v>
      </c>
      <c r="Y695" s="32">
        <v>0</v>
      </c>
      <c r="Z695" s="33">
        <v>0</v>
      </c>
      <c r="AA695" s="32">
        <v>0</v>
      </c>
      <c r="AB695" s="33">
        <v>0</v>
      </c>
      <c r="AC695" s="32">
        <v>0</v>
      </c>
      <c r="AD695" s="32">
        <f t="shared" si="95"/>
        <v>0</v>
      </c>
      <c r="AE695" s="32">
        <v>0</v>
      </c>
      <c r="AF695" s="32">
        <f t="shared" si="96"/>
        <v>21120</v>
      </c>
      <c r="AG695" s="32">
        <f t="shared" si="97"/>
        <v>1760</v>
      </c>
      <c r="AH695" s="32">
        <v>0</v>
      </c>
      <c r="AI695" s="32">
        <v>0</v>
      </c>
      <c r="AJ695" s="32">
        <v>0</v>
      </c>
      <c r="AK695" s="34">
        <f t="shared" si="58"/>
        <v>1760</v>
      </c>
    </row>
    <row r="696" spans="2:37" x14ac:dyDescent="0.25">
      <c r="B696" s="40">
        <v>674</v>
      </c>
      <c r="C696" s="432"/>
      <c r="D696" s="44" t="s">
        <v>82</v>
      </c>
      <c r="E696" s="283">
        <v>71.400000000000006</v>
      </c>
      <c r="F696" s="47">
        <v>1</v>
      </c>
      <c r="G696" s="32">
        <f>'REPRO SEPTIEMBRE'!G570</f>
        <v>0</v>
      </c>
      <c r="H696" s="47">
        <v>1</v>
      </c>
      <c r="I696" s="32">
        <f>'REPRO SEPTIEMBRE'!H570</f>
        <v>3070.2000000000003</v>
      </c>
      <c r="J696" s="47">
        <v>1</v>
      </c>
      <c r="K696" s="32">
        <f>'REPRO SEPTIEMBRE'!I570</f>
        <v>2213.4</v>
      </c>
      <c r="L696" s="47">
        <v>1</v>
      </c>
      <c r="M696" s="38">
        <f>'REPRO SEPTIEMBRE'!J570</f>
        <v>0</v>
      </c>
      <c r="N696" s="47">
        <v>1</v>
      </c>
      <c r="O696" s="32">
        <f>'REPRO SEPTIEMBRE'!K570</f>
        <v>0</v>
      </c>
      <c r="P696" s="47">
        <v>1</v>
      </c>
      <c r="Q696" s="32">
        <f>'REPRO SEPTIEMBRE'!L570</f>
        <v>0</v>
      </c>
      <c r="R696" s="47">
        <v>1</v>
      </c>
      <c r="S696" s="32">
        <f>'REPRO SEPTIEMBRE'!M570</f>
        <v>0</v>
      </c>
      <c r="T696" s="47">
        <v>1</v>
      </c>
      <c r="U696" s="32">
        <f>'REPRO SEPTIEMBRE'!N570</f>
        <v>0</v>
      </c>
      <c r="V696" s="33">
        <v>0</v>
      </c>
      <c r="W696" s="32">
        <v>0</v>
      </c>
      <c r="X696" s="33">
        <v>0</v>
      </c>
      <c r="Y696" s="32">
        <v>0</v>
      </c>
      <c r="Z696" s="33">
        <v>0</v>
      </c>
      <c r="AA696" s="32">
        <v>0</v>
      </c>
      <c r="AB696" s="33">
        <v>0</v>
      </c>
      <c r="AC696" s="32">
        <v>0</v>
      </c>
      <c r="AD696" s="32">
        <f t="shared" si="95"/>
        <v>0</v>
      </c>
      <c r="AE696" s="32">
        <v>0</v>
      </c>
      <c r="AF696" s="32">
        <f t="shared" si="96"/>
        <v>21120</v>
      </c>
      <c r="AG696" s="32">
        <f t="shared" si="97"/>
        <v>1760</v>
      </c>
      <c r="AH696" s="32">
        <v>0</v>
      </c>
      <c r="AI696" s="32">
        <v>0</v>
      </c>
      <c r="AJ696" s="32">
        <v>0</v>
      </c>
      <c r="AK696" s="34">
        <f t="shared" si="58"/>
        <v>7043.6</v>
      </c>
    </row>
    <row r="697" spans="2:37" x14ac:dyDescent="0.25">
      <c r="B697" s="40">
        <v>675</v>
      </c>
      <c r="C697" s="432"/>
      <c r="D697" s="44" t="s">
        <v>82</v>
      </c>
      <c r="E697" s="283">
        <v>71.400000000000006</v>
      </c>
      <c r="F697" s="47">
        <v>1</v>
      </c>
      <c r="G697" s="32">
        <f>'REPRO SEPTIEMBRE'!G571</f>
        <v>0</v>
      </c>
      <c r="H697" s="47">
        <v>1</v>
      </c>
      <c r="I697" s="32">
        <f>'REPRO SEPTIEMBRE'!H571</f>
        <v>0</v>
      </c>
      <c r="J697" s="47">
        <v>1</v>
      </c>
      <c r="K697" s="32">
        <f>'REPRO SEPTIEMBRE'!I571</f>
        <v>0</v>
      </c>
      <c r="L697" s="47">
        <v>1</v>
      </c>
      <c r="M697" s="38">
        <f>'REPRO SEPTIEMBRE'!J571</f>
        <v>2142</v>
      </c>
      <c r="N697" s="47">
        <v>1</v>
      </c>
      <c r="O697" s="32">
        <f>'REPRO SEPTIEMBRE'!K571</f>
        <v>2213.4</v>
      </c>
      <c r="P697" s="47">
        <v>1</v>
      </c>
      <c r="Q697" s="32">
        <f>'REPRO SEPTIEMBRE'!L571</f>
        <v>2142</v>
      </c>
      <c r="R697" s="47">
        <v>1</v>
      </c>
      <c r="S697" s="32">
        <f>'REPRO SEPTIEMBRE'!M571</f>
        <v>0</v>
      </c>
      <c r="T697" s="47">
        <v>1</v>
      </c>
      <c r="U697" s="32">
        <f>'REPRO SEPTIEMBRE'!N571</f>
        <v>0</v>
      </c>
      <c r="V697" s="33">
        <v>0</v>
      </c>
      <c r="W697" s="32">
        <v>0</v>
      </c>
      <c r="X697" s="33">
        <v>0</v>
      </c>
      <c r="Y697" s="32">
        <v>0</v>
      </c>
      <c r="Z697" s="33">
        <v>0</v>
      </c>
      <c r="AA697" s="32">
        <v>0</v>
      </c>
      <c r="AB697" s="39">
        <v>0</v>
      </c>
      <c r="AC697" s="32">
        <v>0</v>
      </c>
      <c r="AD697" s="32">
        <f t="shared" si="92"/>
        <v>600</v>
      </c>
      <c r="AE697" s="32">
        <v>50</v>
      </c>
      <c r="AF697" s="32">
        <f t="shared" si="59"/>
        <v>21120</v>
      </c>
      <c r="AG697" s="32">
        <f t="shared" si="93"/>
        <v>1760</v>
      </c>
      <c r="AH697" s="32">
        <v>0</v>
      </c>
      <c r="AI697" s="32">
        <v>0</v>
      </c>
      <c r="AJ697" s="32">
        <v>0</v>
      </c>
      <c r="AK697" s="34">
        <f t="shared" si="58"/>
        <v>8307.4</v>
      </c>
    </row>
    <row r="698" spans="2:37" x14ac:dyDescent="0.25">
      <c r="B698" s="40">
        <v>676</v>
      </c>
      <c r="C698" s="432"/>
      <c r="D698" s="44" t="s">
        <v>82</v>
      </c>
      <c r="E698" s="283">
        <v>71.400000000000006</v>
      </c>
      <c r="F698" s="47">
        <v>1</v>
      </c>
      <c r="G698" s="32">
        <f>'REPRO SEPTIEMBRE'!G572</f>
        <v>0</v>
      </c>
      <c r="H698" s="47">
        <v>1</v>
      </c>
      <c r="I698" s="32">
        <f>'REPRO SEPTIEMBRE'!H572</f>
        <v>0</v>
      </c>
      <c r="J698" s="47">
        <v>1</v>
      </c>
      <c r="K698" s="32">
        <f>'REPRO SEPTIEMBRE'!I572</f>
        <v>3141.6000000000004</v>
      </c>
      <c r="L698" s="47">
        <v>1</v>
      </c>
      <c r="M698" s="38">
        <f>'REPRO SEPTIEMBRE'!J572</f>
        <v>2142</v>
      </c>
      <c r="N698" s="47">
        <v>1</v>
      </c>
      <c r="O698" s="32">
        <f>'REPRO SEPTIEMBRE'!K572</f>
        <v>2213.4</v>
      </c>
      <c r="P698" s="47">
        <v>1</v>
      </c>
      <c r="Q698" s="32">
        <f>'REPRO SEPTIEMBRE'!L572</f>
        <v>2142</v>
      </c>
      <c r="R698" s="47">
        <v>1</v>
      </c>
      <c r="S698" s="32">
        <f>'REPRO SEPTIEMBRE'!M572</f>
        <v>2213.4</v>
      </c>
      <c r="T698" s="47">
        <v>1</v>
      </c>
      <c r="U698" s="32">
        <f>'REPRO SEPTIEMBRE'!N572</f>
        <v>0</v>
      </c>
      <c r="V698" s="33">
        <v>0</v>
      </c>
      <c r="W698" s="32">
        <v>0</v>
      </c>
      <c r="X698" s="33">
        <v>0</v>
      </c>
      <c r="Y698" s="32">
        <v>0</v>
      </c>
      <c r="Z698" s="33">
        <v>0</v>
      </c>
      <c r="AA698" s="32">
        <v>0</v>
      </c>
      <c r="AB698" s="39">
        <v>0</v>
      </c>
      <c r="AC698" s="32">
        <v>0</v>
      </c>
      <c r="AD698" s="32">
        <f t="shared" si="92"/>
        <v>0</v>
      </c>
      <c r="AE698" s="32">
        <v>0</v>
      </c>
      <c r="AF698" s="32">
        <f t="shared" si="59"/>
        <v>21120</v>
      </c>
      <c r="AG698" s="32">
        <f t="shared" si="93"/>
        <v>1760</v>
      </c>
      <c r="AH698" s="32">
        <v>0</v>
      </c>
      <c r="AI698" s="32">
        <v>0</v>
      </c>
      <c r="AJ698" s="32">
        <v>0</v>
      </c>
      <c r="AK698" s="34">
        <f t="shared" si="58"/>
        <v>13612.4</v>
      </c>
    </row>
    <row r="699" spans="2:37" ht="15.75" thickBot="1" x14ac:dyDescent="0.3">
      <c r="B699" s="40">
        <v>677</v>
      </c>
      <c r="C699" s="476"/>
      <c r="D699" s="426" t="s">
        <v>86</v>
      </c>
      <c r="E699" s="414">
        <v>78.25</v>
      </c>
      <c r="F699" s="415">
        <v>1</v>
      </c>
      <c r="G699" s="43">
        <f>'REPRO SEPTIEMBRE'!G573</f>
        <v>2425.75</v>
      </c>
      <c r="H699" s="415">
        <v>1</v>
      </c>
      <c r="I699" s="43">
        <f>'REPRO SEPTIEMBRE'!H573</f>
        <v>2191</v>
      </c>
      <c r="J699" s="415">
        <v>1</v>
      </c>
      <c r="K699" s="43">
        <f>'REPRO SEPTIEMBRE'!I573</f>
        <v>2425.75</v>
      </c>
      <c r="L699" s="415">
        <v>1</v>
      </c>
      <c r="M699" s="427">
        <f>'REPRO SEPTIEMBRE'!J573</f>
        <v>2347.5</v>
      </c>
      <c r="N699" s="415">
        <v>1</v>
      </c>
      <c r="O699" s="43">
        <f>'REPRO SEPTIEMBRE'!K573</f>
        <v>2425.75</v>
      </c>
      <c r="P699" s="415">
        <v>1</v>
      </c>
      <c r="Q699" s="43">
        <f>'REPRO SEPTIEMBRE'!L573</f>
        <v>2347.5</v>
      </c>
      <c r="R699" s="415">
        <v>1</v>
      </c>
      <c r="S699" s="43">
        <f>'REPRO SEPTIEMBRE'!M573</f>
        <v>2425.75</v>
      </c>
      <c r="T699" s="415">
        <v>1</v>
      </c>
      <c r="U699" s="43">
        <f>'REPRO SEPTIEMBRE'!N573</f>
        <v>0</v>
      </c>
      <c r="V699" s="428">
        <v>0</v>
      </c>
      <c r="W699" s="43">
        <v>0</v>
      </c>
      <c r="X699" s="428">
        <v>0</v>
      </c>
      <c r="Y699" s="43">
        <v>0</v>
      </c>
      <c r="Z699" s="428">
        <v>0</v>
      </c>
      <c r="AA699" s="43">
        <v>0</v>
      </c>
      <c r="AB699" s="429">
        <v>0</v>
      </c>
      <c r="AC699" s="43">
        <v>0</v>
      </c>
      <c r="AD699" s="43">
        <f t="shared" si="92"/>
        <v>600</v>
      </c>
      <c r="AE699" s="43">
        <v>50</v>
      </c>
      <c r="AF699" s="43">
        <f t="shared" si="59"/>
        <v>21120</v>
      </c>
      <c r="AG699" s="43">
        <f t="shared" si="93"/>
        <v>1760</v>
      </c>
      <c r="AH699" s="43">
        <v>0</v>
      </c>
      <c r="AI699" s="43">
        <v>0</v>
      </c>
      <c r="AJ699" s="43">
        <v>0</v>
      </c>
      <c r="AK699" s="430">
        <f t="shared" si="58"/>
        <v>18399</v>
      </c>
    </row>
    <row r="700" spans="2:37" x14ac:dyDescent="0.25">
      <c r="B700" s="19"/>
      <c r="C700" s="20"/>
      <c r="D700" s="21"/>
      <c r="E700" s="22"/>
      <c r="F700" s="23"/>
      <c r="G700" s="24"/>
      <c r="H700" s="23"/>
      <c r="I700" s="24"/>
      <c r="J700" s="25"/>
      <c r="K700" s="24"/>
      <c r="L700" s="23"/>
      <c r="M700" s="24"/>
      <c r="N700" s="23"/>
      <c r="O700" s="24"/>
      <c r="P700" s="23"/>
      <c r="Q700" s="24"/>
      <c r="R700" s="23"/>
      <c r="S700" s="24"/>
      <c r="T700" s="23"/>
      <c r="U700" s="42"/>
      <c r="V700" s="23"/>
      <c r="W700" s="42"/>
      <c r="X700" s="23"/>
      <c r="Y700" s="24"/>
      <c r="Z700" s="23"/>
      <c r="AA700" s="24"/>
      <c r="AB700" s="23"/>
      <c r="AC700" s="24"/>
      <c r="AD700" s="19"/>
      <c r="AE700" s="19"/>
      <c r="AF700" s="19"/>
      <c r="AG700" s="19"/>
      <c r="AH700" s="24"/>
      <c r="AI700" s="24"/>
      <c r="AJ700" s="24"/>
      <c r="AK700" s="19"/>
    </row>
    <row r="701" spans="2:37" ht="21" customHeight="1" x14ac:dyDescent="0.25">
      <c r="B701" s="472" t="s">
        <v>27</v>
      </c>
      <c r="C701" s="472"/>
      <c r="D701" s="472"/>
      <c r="E701" s="472"/>
      <c r="F701" s="472"/>
      <c r="G701" s="472"/>
      <c r="H701" s="472"/>
      <c r="I701" s="472"/>
      <c r="J701" s="472"/>
      <c r="K701" s="472"/>
      <c r="L701" s="472"/>
      <c r="M701" s="472"/>
      <c r="N701" s="472"/>
      <c r="O701" s="472"/>
      <c r="P701" s="472"/>
      <c r="Q701" s="472"/>
      <c r="R701" s="472"/>
      <c r="S701" s="472"/>
      <c r="T701" s="472"/>
      <c r="U701" s="26"/>
    </row>
    <row r="704" spans="2:37" x14ac:dyDescent="0.25">
      <c r="T704" s="29"/>
    </row>
    <row r="706" spans="9:9" x14ac:dyDescent="0.25">
      <c r="I706" s="11">
        <f>1205-1133</f>
        <v>72</v>
      </c>
    </row>
  </sheetData>
  <mergeCells count="51">
    <mergeCell ref="C59:C74"/>
    <mergeCell ref="C280:C410"/>
    <mergeCell ref="C411:C445"/>
    <mergeCell ref="C446:C534"/>
    <mergeCell ref="C535:C594"/>
    <mergeCell ref="B701:T701"/>
    <mergeCell ref="B595:AK595"/>
    <mergeCell ref="C671:C678"/>
    <mergeCell ref="C679:C699"/>
    <mergeCell ref="B670:AK670"/>
    <mergeCell ref="B618:AK618"/>
    <mergeCell ref="C596:C617"/>
    <mergeCell ref="C619:C632"/>
    <mergeCell ref="C633:C669"/>
    <mergeCell ref="AE17:AE18"/>
    <mergeCell ref="AF17:AF18"/>
    <mergeCell ref="AG17:AG18"/>
    <mergeCell ref="L17:M17"/>
    <mergeCell ref="P17:Q17"/>
    <mergeCell ref="R17:S17"/>
    <mergeCell ref="AD17:AD18"/>
    <mergeCell ref="B7:D7"/>
    <mergeCell ref="E15:E18"/>
    <mergeCell ref="B11:F11"/>
    <mergeCell ref="B9:F9"/>
    <mergeCell ref="B8:F8"/>
    <mergeCell ref="B10:D10"/>
    <mergeCell ref="B12:D12"/>
    <mergeCell ref="B15:B18"/>
    <mergeCell ref="C15:C18"/>
    <mergeCell ref="D15:D18"/>
    <mergeCell ref="F15:AC16"/>
    <mergeCell ref="F17:G17"/>
    <mergeCell ref="AB17:AC17"/>
    <mergeCell ref="J17:K17"/>
    <mergeCell ref="C20:C58"/>
    <mergeCell ref="C75:C279"/>
    <mergeCell ref="H17:I17"/>
    <mergeCell ref="X17:Y17"/>
    <mergeCell ref="B19:AK19"/>
    <mergeCell ref="Z17:AA17"/>
    <mergeCell ref="N17:O17"/>
    <mergeCell ref="T17:U17"/>
    <mergeCell ref="V17:W17"/>
    <mergeCell ref="AK15:AK18"/>
    <mergeCell ref="AD16:AE16"/>
    <mergeCell ref="AF16:AG16"/>
    <mergeCell ref="AH16:AH18"/>
    <mergeCell ref="AI16:AI18"/>
    <mergeCell ref="AJ16:AJ18"/>
    <mergeCell ref="AD15:AJ15"/>
  </mergeCells>
  <pageMargins left="0.70866141732283472" right="0.70866141732283472" top="0.74803149606299213" bottom="0.74803149606299213" header="0.31496062992125984" footer="0.31496062992125984"/>
  <pageSetup paperSize="14" scale="29" fitToHeight="0" orientation="landscape" r:id="rId1"/>
  <headerFooter>
    <oddFooter>Página &amp;P</oddFooter>
  </headerFooter>
  <ignoredErrors>
    <ignoredError sqref="AD16:AJ18" numberStoredAsText="1"/>
    <ignoredError sqref="G20:S33 G159:S1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5"/>
  <sheetViews>
    <sheetView topLeftCell="A11" zoomScale="85" zoomScaleNormal="85" workbookViewId="0">
      <pane xSplit="6" ySplit="3" topLeftCell="G14" activePane="bottomRight" state="frozen"/>
      <selection activeCell="A11" sqref="A11"/>
      <selection pane="topRight" activeCell="G11" sqref="G11"/>
      <selection pane="bottomLeft" activeCell="A14" sqref="A14"/>
      <selection pane="bottomRight" activeCell="E22" sqref="E22"/>
    </sheetView>
  </sheetViews>
  <sheetFormatPr baseColWidth="10" defaultColWidth="10.7109375" defaultRowHeight="15" x14ac:dyDescent="0.25"/>
  <cols>
    <col min="1" max="1" width="1.28515625" customWidth="1"/>
    <col min="2" max="2" width="10.5703125" customWidth="1"/>
    <col min="3" max="3" width="30.5703125" customWidth="1"/>
    <col min="4" max="4" width="15.140625" bestFit="1" customWidth="1"/>
    <col min="5" max="5" width="13.7109375" customWidth="1"/>
    <col min="6" max="6" width="20.140625" style="62" customWidth="1"/>
    <col min="7" max="7" width="15.7109375" customWidth="1"/>
    <col min="8" max="8" width="15.5703125" customWidth="1"/>
    <col min="9" max="9" width="16.7109375" customWidth="1"/>
    <col min="10" max="11" width="17.42578125" customWidth="1"/>
    <col min="12" max="12" width="17.140625" customWidth="1"/>
    <col min="13" max="13" width="17.28515625" customWidth="1"/>
    <col min="14" max="14" width="18.140625" customWidth="1"/>
    <col min="15" max="15" width="18.5703125" customWidth="1"/>
    <col min="16" max="17" width="17.42578125" customWidth="1"/>
    <col min="18" max="18" width="18.7109375" style="63" customWidth="1"/>
    <col min="19" max="19" width="15.42578125" style="26" hidden="1" customWidth="1"/>
    <col min="20" max="20" width="17.140625" hidden="1" customWidth="1"/>
    <col min="21" max="24" width="11.5703125" customWidth="1"/>
    <col min="25" max="25" width="32.85546875" bestFit="1" customWidth="1"/>
  </cols>
  <sheetData>
    <row r="1" spans="1:25" ht="21" hidden="1" customHeight="1" x14ac:dyDescent="0.25"/>
    <row r="2" spans="1:25" ht="21" hidden="1" customHeight="1" x14ac:dyDescent="0.25"/>
    <row r="3" spans="1:25" ht="21.75" hidden="1" thickBot="1" x14ac:dyDescent="0.4">
      <c r="B3" s="478" t="s">
        <v>94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</row>
    <row r="4" spans="1:25" ht="21.75" hidden="1" thickBot="1" x14ac:dyDescent="0.4">
      <c r="B4" s="478" t="s">
        <v>95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</row>
    <row r="5" spans="1:25" ht="15.75" hidden="1" thickBot="1" x14ac:dyDescent="0.3"/>
    <row r="6" spans="1:25" ht="16.5" hidden="1" thickBot="1" x14ac:dyDescent="0.3">
      <c r="C6" s="64" t="s">
        <v>96</v>
      </c>
      <c r="D6" s="65"/>
      <c r="E6" s="64"/>
      <c r="F6" s="66"/>
    </row>
    <row r="7" spans="1:25" ht="16.5" hidden="1" thickBot="1" x14ac:dyDescent="0.3">
      <c r="C7" s="64" t="s">
        <v>95</v>
      </c>
      <c r="D7" s="67"/>
      <c r="E7" s="64"/>
      <c r="F7" s="68"/>
    </row>
    <row r="8" spans="1:25" ht="16.5" hidden="1" thickBot="1" x14ac:dyDescent="0.3">
      <c r="C8" s="64" t="s">
        <v>97</v>
      </c>
      <c r="D8" s="67"/>
      <c r="E8" s="64"/>
      <c r="F8" s="68"/>
      <c r="I8" s="69"/>
      <c r="L8" s="26"/>
    </row>
    <row r="9" spans="1:25" ht="16.5" hidden="1" thickBot="1" x14ac:dyDescent="0.3">
      <c r="C9" s="64" t="s">
        <v>98</v>
      </c>
      <c r="D9" s="67"/>
      <c r="E9" s="64"/>
      <c r="F9" s="68"/>
      <c r="H9" s="26"/>
    </row>
    <row r="10" spans="1:25" ht="16.5" hidden="1" thickBot="1" x14ac:dyDescent="0.3">
      <c r="C10" s="64"/>
      <c r="D10" s="67"/>
      <c r="E10" s="64"/>
      <c r="F10" s="68"/>
      <c r="G10" s="26"/>
      <c r="H10" s="26"/>
      <c r="L10" s="26"/>
      <c r="M10" s="26"/>
      <c r="Q10" s="26"/>
    </row>
    <row r="11" spans="1:25" ht="66" customHeight="1" thickBot="1" x14ac:dyDescent="0.3">
      <c r="A11" s="70"/>
      <c r="B11" s="480" t="s">
        <v>99</v>
      </c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2"/>
      <c r="T11" s="26">
        <v>29810393</v>
      </c>
      <c r="Y11" s="71"/>
    </row>
    <row r="12" spans="1:25" x14ac:dyDescent="0.25">
      <c r="A12" s="72"/>
      <c r="B12" s="73"/>
      <c r="C12" s="483" t="s">
        <v>100</v>
      </c>
      <c r="D12" s="485" t="s">
        <v>101</v>
      </c>
      <c r="E12" s="485" t="s">
        <v>102</v>
      </c>
      <c r="F12" s="487" t="s">
        <v>103</v>
      </c>
      <c r="G12" s="489" t="s">
        <v>104</v>
      </c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90"/>
    </row>
    <row r="13" spans="1:25" ht="23.25" customHeight="1" x14ac:dyDescent="0.25">
      <c r="A13" s="72"/>
      <c r="B13" s="74"/>
      <c r="C13" s="484"/>
      <c r="D13" s="486"/>
      <c r="E13" s="486"/>
      <c r="F13" s="488"/>
      <c r="G13" s="75" t="s">
        <v>105</v>
      </c>
      <c r="H13" s="75" t="s">
        <v>106</v>
      </c>
      <c r="I13" s="75" t="s">
        <v>107</v>
      </c>
      <c r="J13" s="75" t="s">
        <v>108</v>
      </c>
      <c r="K13" s="75" t="s">
        <v>109</v>
      </c>
      <c r="L13" s="75" t="s">
        <v>110</v>
      </c>
      <c r="M13" s="75" t="s">
        <v>111</v>
      </c>
      <c r="N13" s="75" t="s">
        <v>112</v>
      </c>
      <c r="O13" s="75" t="s">
        <v>113</v>
      </c>
      <c r="P13" s="75" t="s">
        <v>114</v>
      </c>
      <c r="Q13" s="75" t="s">
        <v>115</v>
      </c>
      <c r="R13" s="76" t="s">
        <v>116</v>
      </c>
      <c r="S13" s="26" t="s">
        <v>117</v>
      </c>
    </row>
    <row r="14" spans="1:25" ht="15" customHeight="1" x14ac:dyDescent="0.25">
      <c r="A14" s="72"/>
      <c r="B14" s="74"/>
      <c r="C14" s="77" t="s">
        <v>118</v>
      </c>
      <c r="D14" s="78"/>
      <c r="E14" s="79"/>
      <c r="F14" s="80"/>
      <c r="G14" s="80"/>
      <c r="H14" s="81"/>
      <c r="I14" s="81"/>
      <c r="J14" s="82"/>
      <c r="K14" s="83"/>
      <c r="L14" s="81"/>
      <c r="M14" s="81"/>
      <c r="N14" s="84"/>
      <c r="O14" s="84"/>
      <c r="P14" s="84"/>
      <c r="Q14" s="80"/>
      <c r="R14" s="85"/>
      <c r="T14" s="26" t="e">
        <f>SUM(G15:M15)</f>
        <v>#REF!</v>
      </c>
    </row>
    <row r="15" spans="1:25" ht="15.75" thickBot="1" x14ac:dyDescent="0.3">
      <c r="A15" s="72"/>
      <c r="B15" s="86"/>
      <c r="C15" s="87" t="s">
        <v>119</v>
      </c>
      <c r="D15" s="88"/>
      <c r="E15" s="89" t="e">
        <f>+E20+E474+E495+E535</f>
        <v>#REF!</v>
      </c>
      <c r="F15" s="90" t="e">
        <f>F22+F55+F73+F223+F323+F509+F357+F428+F476+F497+F550+F537+F352</f>
        <v>#REF!</v>
      </c>
      <c r="G15" s="91" t="e">
        <f t="shared" ref="G15:R15" si="0">G20+G474+G495+G535</f>
        <v>#REF!</v>
      </c>
      <c r="H15" s="91" t="e">
        <f t="shared" si="0"/>
        <v>#REF!</v>
      </c>
      <c r="I15" s="91" t="e">
        <f t="shared" si="0"/>
        <v>#REF!</v>
      </c>
      <c r="J15" s="91" t="e">
        <f t="shared" si="0"/>
        <v>#REF!</v>
      </c>
      <c r="K15" s="91" t="e">
        <f t="shared" si="0"/>
        <v>#REF!</v>
      </c>
      <c r="L15" s="91" t="e">
        <f t="shared" si="0"/>
        <v>#REF!</v>
      </c>
      <c r="M15" s="91" t="e">
        <f t="shared" si="0"/>
        <v>#REF!</v>
      </c>
      <c r="N15" s="91" t="e">
        <f t="shared" si="0"/>
        <v>#REF!</v>
      </c>
      <c r="O15" s="91" t="e">
        <f t="shared" si="0"/>
        <v>#REF!</v>
      </c>
      <c r="P15" s="91" t="e">
        <f t="shared" si="0"/>
        <v>#REF!</v>
      </c>
      <c r="Q15" s="91" t="e">
        <f t="shared" si="0"/>
        <v>#REF!</v>
      </c>
      <c r="R15" s="92" t="e">
        <f t="shared" si="0"/>
        <v>#REF!</v>
      </c>
      <c r="S15" s="63" t="e">
        <f>SUM(G15:R15)</f>
        <v>#REF!</v>
      </c>
      <c r="T15" s="26">
        <v>14283024.039999999</v>
      </c>
    </row>
    <row r="16" spans="1:25" x14ac:dyDescent="0.25">
      <c r="A16" s="72"/>
      <c r="B16" s="93"/>
      <c r="C16" s="94" t="s">
        <v>120</v>
      </c>
      <c r="D16" s="95"/>
      <c r="E16" s="96"/>
      <c r="F16" s="97" t="e">
        <f>+F23+F56+F74+F224+F324+F358+F429+F477+F510+F538+F551+F353+F498</f>
        <v>#REF!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9"/>
      <c r="S16" s="26" t="e">
        <f>+T11-S15</f>
        <v>#REF!</v>
      </c>
      <c r="T16" s="26" t="e">
        <f>+T15-T14</f>
        <v>#REF!</v>
      </c>
    </row>
    <row r="17" spans="1:23" x14ac:dyDescent="0.25">
      <c r="A17" s="72"/>
      <c r="B17" s="100"/>
      <c r="C17" s="94" t="s">
        <v>121</v>
      </c>
      <c r="D17" s="95"/>
      <c r="E17" s="96"/>
      <c r="F17" s="97" t="e">
        <f>F53+#REF!+F71+#REF!+#REF!+#REF!+#REF!+#REF!+#REF!+#REF!+#REF!+F221+#REF!+#REF!+#REF!+F321+F350+F534+F426+F473+F507+F574+F548+#REF!+#REF!+#REF!+F494+F355</f>
        <v>#REF!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01"/>
      <c r="T17" s="102"/>
    </row>
    <row r="18" spans="1:23" x14ac:dyDescent="0.25">
      <c r="A18" s="72"/>
      <c r="B18" s="100"/>
      <c r="C18" s="103" t="s">
        <v>122</v>
      </c>
      <c r="D18" s="104"/>
      <c r="E18" s="105"/>
      <c r="F18" s="106">
        <v>0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8"/>
      <c r="T18" s="102"/>
    </row>
    <row r="19" spans="1:23" ht="14.25" customHeight="1" thickBot="1" x14ac:dyDescent="0.3">
      <c r="A19" s="72"/>
      <c r="B19" s="109"/>
      <c r="C19" s="110"/>
      <c r="D19" s="111"/>
      <c r="E19" s="112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T19" s="102"/>
    </row>
    <row r="20" spans="1:23" x14ac:dyDescent="0.25">
      <c r="A20" s="72"/>
      <c r="B20" s="116"/>
      <c r="C20" s="117" t="s">
        <v>87</v>
      </c>
      <c r="D20" s="118"/>
      <c r="E20" s="119" t="e">
        <f>E22+E55+E73+E223+E323+E357+E428+E352</f>
        <v>#REF!</v>
      </c>
      <c r="F20" s="120" t="e">
        <f>F22+F55+F73+F223+F323+F357+F428</f>
        <v>#REF!</v>
      </c>
      <c r="G20" s="121" t="e">
        <f t="shared" ref="G20:R20" si="1">G22+G55+G73+G223+G323+G357+G428+G352</f>
        <v>#REF!</v>
      </c>
      <c r="H20" s="121" t="e">
        <f t="shared" si="1"/>
        <v>#REF!</v>
      </c>
      <c r="I20" s="121" t="e">
        <f t="shared" si="1"/>
        <v>#REF!</v>
      </c>
      <c r="J20" s="121" t="e">
        <f t="shared" si="1"/>
        <v>#REF!</v>
      </c>
      <c r="K20" s="121" t="e">
        <f t="shared" si="1"/>
        <v>#REF!</v>
      </c>
      <c r="L20" s="121" t="e">
        <f t="shared" si="1"/>
        <v>#REF!</v>
      </c>
      <c r="M20" s="121" t="e">
        <f t="shared" si="1"/>
        <v>#REF!</v>
      </c>
      <c r="N20" s="121" t="e">
        <f t="shared" si="1"/>
        <v>#REF!</v>
      </c>
      <c r="O20" s="121" t="e">
        <f t="shared" si="1"/>
        <v>#REF!</v>
      </c>
      <c r="P20" s="121" t="e">
        <f t="shared" si="1"/>
        <v>#REF!</v>
      </c>
      <c r="Q20" s="121" t="e">
        <f t="shared" si="1"/>
        <v>#REF!</v>
      </c>
      <c r="R20" s="122" t="e">
        <f t="shared" si="1"/>
        <v>#REF!</v>
      </c>
    </row>
    <row r="21" spans="1:23" ht="29.25" customHeight="1" x14ac:dyDescent="0.25">
      <c r="A21" s="72"/>
      <c r="B21" s="74"/>
      <c r="C21" s="123" t="s">
        <v>34</v>
      </c>
      <c r="D21" s="124"/>
      <c r="E21" s="124"/>
      <c r="F21" s="125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7"/>
      <c r="U21" s="26"/>
      <c r="V21" s="26"/>
      <c r="W21" s="26"/>
    </row>
    <row r="22" spans="1:23" ht="26.25" customHeight="1" x14ac:dyDescent="0.25">
      <c r="A22" s="72"/>
      <c r="B22" s="128"/>
      <c r="C22" s="491" t="s">
        <v>123</v>
      </c>
      <c r="D22" s="491"/>
      <c r="E22" s="129">
        <f>SUM(E25:E52)</f>
        <v>68</v>
      </c>
      <c r="F22" s="130">
        <f>SUM(F25:F53)</f>
        <v>879464</v>
      </c>
      <c r="G22" s="131">
        <f t="shared" ref="G22:Q22" si="2">SUM(G25:G52)</f>
        <v>68881.38</v>
      </c>
      <c r="H22" s="131">
        <f t="shared" si="2"/>
        <v>62215.439999999988</v>
      </c>
      <c r="I22" s="131">
        <f t="shared" si="2"/>
        <v>73522.38</v>
      </c>
      <c r="J22" s="131">
        <f t="shared" si="2"/>
        <v>73156.799999999988</v>
      </c>
      <c r="K22" s="131">
        <f t="shared" si="2"/>
        <v>77733.119999999995</v>
      </c>
      <c r="L22" s="131">
        <f t="shared" si="2"/>
        <v>73119.599999999991</v>
      </c>
      <c r="M22" s="131">
        <f t="shared" si="2"/>
        <v>77698.92</v>
      </c>
      <c r="N22" s="131">
        <f t="shared" si="2"/>
        <v>75228.320000000007</v>
      </c>
      <c r="O22" s="131">
        <f t="shared" si="2"/>
        <v>68517.600000000006</v>
      </c>
      <c r="P22" s="131">
        <f t="shared" si="2"/>
        <v>66339.38</v>
      </c>
      <c r="Q22" s="131">
        <f t="shared" si="2"/>
        <v>64199.4</v>
      </c>
      <c r="R22" s="132">
        <f>SUM(R25:R53)</f>
        <v>98851.6599999998</v>
      </c>
      <c r="S22" s="26">
        <f>F22-SUM(G22:R22)</f>
        <v>0</v>
      </c>
    </row>
    <row r="23" spans="1:23" x14ac:dyDescent="0.25">
      <c r="A23" s="72"/>
      <c r="B23" s="128"/>
      <c r="C23" s="133"/>
      <c r="D23" s="133"/>
      <c r="E23" s="129"/>
      <c r="F23" s="130">
        <f>SUM(F25:F52)</f>
        <v>846951.7200000002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</row>
    <row r="24" spans="1:23" x14ac:dyDescent="0.25">
      <c r="A24" s="72"/>
      <c r="B24" s="134"/>
      <c r="C24" s="135"/>
      <c r="D24" s="135"/>
      <c r="E24" s="136" t="s">
        <v>124</v>
      </c>
      <c r="F24" s="137">
        <v>0</v>
      </c>
      <c r="G24" s="138"/>
      <c r="H24" s="138"/>
      <c r="I24" s="138"/>
      <c r="J24" s="138"/>
      <c r="K24" s="138"/>
      <c r="L24" s="138"/>
      <c r="M24" s="138"/>
      <c r="N24" s="139"/>
      <c r="O24" s="138"/>
      <c r="P24" s="138"/>
      <c r="Q24" s="138"/>
      <c r="R24" s="140"/>
    </row>
    <row r="25" spans="1:23" s="6" customFormat="1" x14ac:dyDescent="0.25">
      <c r="A25" s="141"/>
      <c r="B25" s="142">
        <v>1</v>
      </c>
      <c r="C25" s="44" t="s">
        <v>35</v>
      </c>
      <c r="D25" s="45">
        <v>71.400000000000006</v>
      </c>
      <c r="E25" s="50">
        <v>9</v>
      </c>
      <c r="F25" s="143">
        <f t="shared" ref="F25:F52" si="3">+E25*S25*D25</f>
        <v>136231.20000000001</v>
      </c>
      <c r="G25" s="61">
        <f t="shared" ref="G25:G36" si="4">E25*D25*31</f>
        <v>19920.600000000002</v>
      </c>
      <c r="H25" s="144">
        <f>E25*D25*28</f>
        <v>17992.8</v>
      </c>
      <c r="I25" s="61">
        <f t="shared" ref="I25:I36" si="5">E25*D25*31</f>
        <v>19920.600000000002</v>
      </c>
      <c r="J25" s="61">
        <f t="shared" ref="J25:J36" si="6">E25*D25*30</f>
        <v>19278</v>
      </c>
      <c r="K25" s="61">
        <f t="shared" ref="K25:K36" si="7">E25*D25*31</f>
        <v>19920.600000000002</v>
      </c>
      <c r="L25" s="61">
        <f t="shared" ref="L25:L38" si="8">E25*D25*30</f>
        <v>19278</v>
      </c>
      <c r="M25" s="61">
        <f t="shared" ref="M25:M36" si="9">E25*D25*31</f>
        <v>19920.600000000002</v>
      </c>
      <c r="N25" s="61">
        <v>0</v>
      </c>
      <c r="O25" s="61">
        <v>0</v>
      </c>
      <c r="P25" s="61">
        <v>0</v>
      </c>
      <c r="Q25" s="61">
        <v>0</v>
      </c>
      <c r="R25" s="145">
        <v>0</v>
      </c>
      <c r="S25" s="146">
        <v>212</v>
      </c>
    </row>
    <row r="26" spans="1:23" s="6" customFormat="1" x14ac:dyDescent="0.25">
      <c r="A26" s="141"/>
      <c r="B26" s="142">
        <v>14</v>
      </c>
      <c r="C26" s="44" t="s">
        <v>35</v>
      </c>
      <c r="D26" s="45">
        <v>71.400000000000006</v>
      </c>
      <c r="E26" s="47">
        <v>1</v>
      </c>
      <c r="F26" s="143">
        <f t="shared" si="3"/>
        <v>12923.400000000001</v>
      </c>
      <c r="G26" s="61">
        <f t="shared" si="4"/>
        <v>2213.4</v>
      </c>
      <c r="H26" s="144">
        <f>E26*D26*28</f>
        <v>1999.2000000000003</v>
      </c>
      <c r="I26" s="61">
        <f t="shared" si="5"/>
        <v>2213.4</v>
      </c>
      <c r="J26" s="61">
        <f t="shared" si="6"/>
        <v>2142</v>
      </c>
      <c r="K26" s="61">
        <f t="shared" si="7"/>
        <v>2213.4</v>
      </c>
      <c r="L26" s="61">
        <f t="shared" si="8"/>
        <v>2142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145">
        <v>0</v>
      </c>
      <c r="S26" s="146">
        <f>31+28+31+30+31+30</f>
        <v>181</v>
      </c>
    </row>
    <row r="27" spans="1:23" x14ac:dyDescent="0.25">
      <c r="A27" s="72"/>
      <c r="B27" s="147">
        <v>1</v>
      </c>
      <c r="C27" s="148" t="s">
        <v>35</v>
      </c>
      <c r="D27" s="149">
        <v>71.400000000000006</v>
      </c>
      <c r="E27" s="46">
        <v>1</v>
      </c>
      <c r="F27" s="150">
        <f t="shared" si="3"/>
        <v>0</v>
      </c>
      <c r="G27" s="151">
        <v>0</v>
      </c>
      <c r="H27" s="152">
        <v>0</v>
      </c>
      <c r="I27" s="151">
        <v>0</v>
      </c>
      <c r="J27" s="151"/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3">
        <v>0</v>
      </c>
      <c r="S27" s="154">
        <v>0</v>
      </c>
    </row>
    <row r="28" spans="1:23" s="6" customFormat="1" x14ac:dyDescent="0.25">
      <c r="A28" s="141"/>
      <c r="B28" s="142">
        <v>1</v>
      </c>
      <c r="C28" s="44" t="s">
        <v>35</v>
      </c>
      <c r="D28" s="45">
        <v>71.400000000000006</v>
      </c>
      <c r="E28" s="50">
        <v>1</v>
      </c>
      <c r="F28" s="143">
        <f t="shared" si="3"/>
        <v>13351.800000000001</v>
      </c>
      <c r="G28" s="61">
        <v>0</v>
      </c>
      <c r="H28" s="144">
        <v>0</v>
      </c>
      <c r="I28" s="61">
        <f>E28*D28*31+D28*E28*34</f>
        <v>4641</v>
      </c>
      <c r="J28" s="61">
        <f t="shared" ref="J28" si="10">E28*D28*30</f>
        <v>2142</v>
      </c>
      <c r="K28" s="61">
        <f t="shared" ref="K28" si="11">E28*D28*31</f>
        <v>2213.4</v>
      </c>
      <c r="L28" s="61">
        <f t="shared" ref="L28" si="12">E28*D28*30</f>
        <v>2142</v>
      </c>
      <c r="M28" s="61">
        <f t="shared" si="9"/>
        <v>2213.4</v>
      </c>
      <c r="N28" s="61">
        <v>0</v>
      </c>
      <c r="O28" s="61">
        <v>0</v>
      </c>
      <c r="P28" s="61">
        <v>0</v>
      </c>
      <c r="Q28" s="61">
        <v>0</v>
      </c>
      <c r="R28" s="145">
        <v>0</v>
      </c>
      <c r="S28" s="146">
        <f>212-31-28+34</f>
        <v>187</v>
      </c>
    </row>
    <row r="29" spans="1:23" s="6" customFormat="1" x14ac:dyDescent="0.25">
      <c r="A29" s="141"/>
      <c r="B29" s="142">
        <v>2</v>
      </c>
      <c r="C29" s="44" t="s">
        <v>36</v>
      </c>
      <c r="D29" s="45">
        <v>72.540000000000006</v>
      </c>
      <c r="E29" s="47">
        <v>1</v>
      </c>
      <c r="F29" s="143">
        <f t="shared" si="3"/>
        <v>15378.480000000001</v>
      </c>
      <c r="G29" s="61">
        <f t="shared" si="4"/>
        <v>2248.7400000000002</v>
      </c>
      <c r="H29" s="144">
        <f t="shared" ref="H29:H36" si="13">E29*D29*28</f>
        <v>2031.1200000000001</v>
      </c>
      <c r="I29" s="61">
        <f t="shared" si="5"/>
        <v>2248.7400000000002</v>
      </c>
      <c r="J29" s="61">
        <f t="shared" si="6"/>
        <v>2176.2000000000003</v>
      </c>
      <c r="K29" s="61">
        <f t="shared" si="7"/>
        <v>2248.7400000000002</v>
      </c>
      <c r="L29" s="61">
        <f t="shared" si="8"/>
        <v>2176.2000000000003</v>
      </c>
      <c r="M29" s="61">
        <f t="shared" si="9"/>
        <v>2248.7400000000002</v>
      </c>
      <c r="N29" s="61">
        <v>0</v>
      </c>
      <c r="O29" s="61">
        <v>0</v>
      </c>
      <c r="P29" s="61">
        <v>0</v>
      </c>
      <c r="Q29" s="61">
        <v>0</v>
      </c>
      <c r="R29" s="145">
        <v>0</v>
      </c>
      <c r="S29" s="146">
        <v>212</v>
      </c>
    </row>
    <row r="30" spans="1:23" s="6" customFormat="1" x14ac:dyDescent="0.25">
      <c r="A30" s="141"/>
      <c r="B30" s="142">
        <v>3</v>
      </c>
      <c r="C30" s="44" t="s">
        <v>37</v>
      </c>
      <c r="D30" s="45">
        <v>80.86</v>
      </c>
      <c r="E30" s="47">
        <v>4</v>
      </c>
      <c r="F30" s="143">
        <f t="shared" si="3"/>
        <v>68569.279999999999</v>
      </c>
      <c r="G30" s="61">
        <f t="shared" si="4"/>
        <v>10026.64</v>
      </c>
      <c r="H30" s="144">
        <f t="shared" si="13"/>
        <v>9056.32</v>
      </c>
      <c r="I30" s="61">
        <f t="shared" si="5"/>
        <v>10026.64</v>
      </c>
      <c r="J30" s="61">
        <f t="shared" si="6"/>
        <v>9703.2000000000007</v>
      </c>
      <c r="K30" s="61">
        <f t="shared" si="7"/>
        <v>10026.64</v>
      </c>
      <c r="L30" s="61">
        <f t="shared" si="8"/>
        <v>9703.2000000000007</v>
      </c>
      <c r="M30" s="61">
        <f t="shared" si="9"/>
        <v>10026.64</v>
      </c>
      <c r="N30" s="61">
        <v>0</v>
      </c>
      <c r="O30" s="61">
        <v>0</v>
      </c>
      <c r="P30" s="61">
        <v>0</v>
      </c>
      <c r="Q30" s="61">
        <v>0</v>
      </c>
      <c r="R30" s="145">
        <v>0</v>
      </c>
      <c r="S30" s="146">
        <v>212</v>
      </c>
    </row>
    <row r="31" spans="1:23" s="6" customFormat="1" x14ac:dyDescent="0.25">
      <c r="A31" s="141"/>
      <c r="B31" s="142">
        <v>4</v>
      </c>
      <c r="C31" s="44" t="s">
        <v>38</v>
      </c>
      <c r="D31" s="45">
        <v>71.400000000000006</v>
      </c>
      <c r="E31" s="47">
        <v>4</v>
      </c>
      <c r="F31" s="143">
        <f t="shared" si="3"/>
        <v>60547.200000000004</v>
      </c>
      <c r="G31" s="61">
        <f t="shared" si="4"/>
        <v>8853.6</v>
      </c>
      <c r="H31" s="144">
        <f t="shared" si="13"/>
        <v>7996.8000000000011</v>
      </c>
      <c r="I31" s="61">
        <f t="shared" si="5"/>
        <v>8853.6</v>
      </c>
      <c r="J31" s="61">
        <f t="shared" si="6"/>
        <v>8568</v>
      </c>
      <c r="K31" s="61">
        <f t="shared" si="7"/>
        <v>8853.6</v>
      </c>
      <c r="L31" s="61">
        <f t="shared" si="8"/>
        <v>8568</v>
      </c>
      <c r="M31" s="61">
        <f t="shared" si="9"/>
        <v>8853.6</v>
      </c>
      <c r="N31" s="61">
        <v>0</v>
      </c>
      <c r="O31" s="61">
        <v>0</v>
      </c>
      <c r="P31" s="61">
        <v>0</v>
      </c>
      <c r="Q31" s="61">
        <v>0</v>
      </c>
      <c r="R31" s="145">
        <v>0</v>
      </c>
      <c r="S31" s="146">
        <v>212</v>
      </c>
    </row>
    <row r="32" spans="1:23" s="6" customFormat="1" x14ac:dyDescent="0.25">
      <c r="A32" s="141"/>
      <c r="B32" s="142">
        <v>5</v>
      </c>
      <c r="C32" s="44" t="s">
        <v>39</v>
      </c>
      <c r="D32" s="45">
        <v>78.25</v>
      </c>
      <c r="E32" s="47">
        <v>1</v>
      </c>
      <c r="F32" s="143">
        <f t="shared" si="3"/>
        <v>16589</v>
      </c>
      <c r="G32" s="61">
        <f t="shared" si="4"/>
        <v>2425.75</v>
      </c>
      <c r="H32" s="144">
        <f t="shared" si="13"/>
        <v>2191</v>
      </c>
      <c r="I32" s="61">
        <f t="shared" si="5"/>
        <v>2425.75</v>
      </c>
      <c r="J32" s="61">
        <f t="shared" si="6"/>
        <v>2347.5</v>
      </c>
      <c r="K32" s="61">
        <f t="shared" si="7"/>
        <v>2425.75</v>
      </c>
      <c r="L32" s="61">
        <f t="shared" si="8"/>
        <v>2347.5</v>
      </c>
      <c r="M32" s="61">
        <f t="shared" si="9"/>
        <v>2425.75</v>
      </c>
      <c r="N32" s="61">
        <v>0</v>
      </c>
      <c r="O32" s="61">
        <v>0</v>
      </c>
      <c r="P32" s="61">
        <v>0</v>
      </c>
      <c r="Q32" s="61">
        <v>0</v>
      </c>
      <c r="R32" s="145">
        <v>0</v>
      </c>
      <c r="S32" s="146">
        <v>212</v>
      </c>
    </row>
    <row r="33" spans="1:19" s="6" customFormat="1" x14ac:dyDescent="0.25">
      <c r="A33" s="141"/>
      <c r="B33" s="142">
        <v>6</v>
      </c>
      <c r="C33" s="44" t="s">
        <v>31</v>
      </c>
      <c r="D33" s="45">
        <v>72.540000000000006</v>
      </c>
      <c r="E33" s="47">
        <v>2</v>
      </c>
      <c r="F33" s="143">
        <f t="shared" si="3"/>
        <v>30756.960000000003</v>
      </c>
      <c r="G33" s="61">
        <f t="shared" si="4"/>
        <v>4497.4800000000005</v>
      </c>
      <c r="H33" s="144">
        <f t="shared" si="13"/>
        <v>4062.2400000000002</v>
      </c>
      <c r="I33" s="61">
        <f t="shared" si="5"/>
        <v>4497.4800000000005</v>
      </c>
      <c r="J33" s="61">
        <f t="shared" si="6"/>
        <v>4352.4000000000005</v>
      </c>
      <c r="K33" s="61">
        <f t="shared" si="7"/>
        <v>4497.4800000000005</v>
      </c>
      <c r="L33" s="61">
        <f t="shared" si="8"/>
        <v>4352.4000000000005</v>
      </c>
      <c r="M33" s="61">
        <f t="shared" si="9"/>
        <v>4497.4800000000005</v>
      </c>
      <c r="N33" s="61">
        <v>0</v>
      </c>
      <c r="O33" s="61">
        <v>0</v>
      </c>
      <c r="P33" s="61">
        <v>0</v>
      </c>
      <c r="Q33" s="61">
        <v>0</v>
      </c>
      <c r="R33" s="145">
        <v>0</v>
      </c>
      <c r="S33" s="146">
        <v>212</v>
      </c>
    </row>
    <row r="34" spans="1:19" s="6" customFormat="1" x14ac:dyDescent="0.25">
      <c r="A34" s="141"/>
      <c r="B34" s="142">
        <v>7</v>
      </c>
      <c r="C34" s="44" t="s">
        <v>40</v>
      </c>
      <c r="D34" s="45">
        <v>73.59</v>
      </c>
      <c r="E34" s="47">
        <v>1</v>
      </c>
      <c r="F34" s="143">
        <f t="shared" si="3"/>
        <v>15601.08</v>
      </c>
      <c r="G34" s="61">
        <f t="shared" si="4"/>
        <v>2281.29</v>
      </c>
      <c r="H34" s="144">
        <f t="shared" si="13"/>
        <v>2060.52</v>
      </c>
      <c r="I34" s="61">
        <f t="shared" si="5"/>
        <v>2281.29</v>
      </c>
      <c r="J34" s="61">
        <f t="shared" si="6"/>
        <v>2207.7000000000003</v>
      </c>
      <c r="K34" s="61">
        <f t="shared" si="7"/>
        <v>2281.29</v>
      </c>
      <c r="L34" s="61">
        <f t="shared" si="8"/>
        <v>2207.7000000000003</v>
      </c>
      <c r="M34" s="61">
        <f t="shared" si="9"/>
        <v>2281.29</v>
      </c>
      <c r="N34" s="61">
        <v>0</v>
      </c>
      <c r="O34" s="61">
        <v>0</v>
      </c>
      <c r="P34" s="61">
        <v>0</v>
      </c>
      <c r="Q34" s="61">
        <v>0</v>
      </c>
      <c r="R34" s="145">
        <v>0</v>
      </c>
      <c r="S34" s="146">
        <v>212</v>
      </c>
    </row>
    <row r="35" spans="1:19" s="6" customFormat="1" x14ac:dyDescent="0.25">
      <c r="A35" s="141"/>
      <c r="B35" s="142">
        <v>8</v>
      </c>
      <c r="C35" s="44" t="s">
        <v>41</v>
      </c>
      <c r="D35" s="45">
        <v>75.64</v>
      </c>
      <c r="E35" s="47">
        <v>5</v>
      </c>
      <c r="F35" s="143">
        <f t="shared" si="3"/>
        <v>80178.399999999994</v>
      </c>
      <c r="G35" s="61">
        <f t="shared" si="4"/>
        <v>11724.199999999999</v>
      </c>
      <c r="H35" s="144">
        <f t="shared" si="13"/>
        <v>10589.6</v>
      </c>
      <c r="I35" s="61">
        <f t="shared" si="5"/>
        <v>11724.199999999999</v>
      </c>
      <c r="J35" s="61">
        <f t="shared" si="6"/>
        <v>11346</v>
      </c>
      <c r="K35" s="61">
        <f t="shared" si="7"/>
        <v>11724.199999999999</v>
      </c>
      <c r="L35" s="61">
        <f t="shared" si="8"/>
        <v>11346</v>
      </c>
      <c r="M35" s="61">
        <f t="shared" si="9"/>
        <v>11724.199999999999</v>
      </c>
      <c r="N35" s="61">
        <v>0</v>
      </c>
      <c r="O35" s="61">
        <v>0</v>
      </c>
      <c r="P35" s="61">
        <v>0</v>
      </c>
      <c r="Q35" s="61">
        <v>0</v>
      </c>
      <c r="R35" s="145">
        <v>0</v>
      </c>
      <c r="S35" s="146">
        <v>212</v>
      </c>
    </row>
    <row r="36" spans="1:19" s="6" customFormat="1" ht="12.75" customHeight="1" x14ac:dyDescent="0.25">
      <c r="A36" s="141"/>
      <c r="B36" s="142">
        <v>9</v>
      </c>
      <c r="C36" s="44" t="s">
        <v>42</v>
      </c>
      <c r="D36" s="45">
        <v>75.64</v>
      </c>
      <c r="E36" s="47">
        <v>2</v>
      </c>
      <c r="F36" s="143">
        <f t="shared" si="3"/>
        <v>32071.360000000001</v>
      </c>
      <c r="G36" s="61">
        <f t="shared" si="4"/>
        <v>4689.68</v>
      </c>
      <c r="H36" s="144">
        <f t="shared" si="13"/>
        <v>4235.84</v>
      </c>
      <c r="I36" s="61">
        <f t="shared" si="5"/>
        <v>4689.68</v>
      </c>
      <c r="J36" s="61">
        <f t="shared" si="6"/>
        <v>4538.3999999999996</v>
      </c>
      <c r="K36" s="61">
        <f t="shared" si="7"/>
        <v>4689.68</v>
      </c>
      <c r="L36" s="61">
        <f t="shared" si="8"/>
        <v>4538.3999999999996</v>
      </c>
      <c r="M36" s="61">
        <f t="shared" si="9"/>
        <v>4689.68</v>
      </c>
      <c r="N36" s="61">
        <v>0</v>
      </c>
      <c r="O36" s="61">
        <v>0</v>
      </c>
      <c r="P36" s="61">
        <v>0</v>
      </c>
      <c r="Q36" s="61">
        <v>0</v>
      </c>
      <c r="R36" s="145">
        <v>0</v>
      </c>
      <c r="S36" s="146">
        <v>212</v>
      </c>
    </row>
    <row r="37" spans="1:19" s="6" customFormat="1" x14ac:dyDescent="0.25">
      <c r="A37" s="141"/>
      <c r="B37" s="142">
        <v>10</v>
      </c>
      <c r="C37" s="44" t="s">
        <v>31</v>
      </c>
      <c r="D37" s="45">
        <v>72.540000000000006</v>
      </c>
      <c r="E37" s="47">
        <v>1</v>
      </c>
      <c r="F37" s="143">
        <f t="shared" si="3"/>
        <v>6601.14</v>
      </c>
      <c r="G37" s="61">
        <v>0</v>
      </c>
      <c r="H37" s="144">
        <v>0</v>
      </c>
      <c r="I37" s="61">
        <v>0</v>
      </c>
      <c r="J37" s="61">
        <v>0</v>
      </c>
      <c r="K37" s="61">
        <f>E37*D37*30+D37*E37*31</f>
        <v>4424.9400000000005</v>
      </c>
      <c r="L37" s="61">
        <f t="shared" si="8"/>
        <v>2176.2000000000003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145">
        <v>0</v>
      </c>
      <c r="S37" s="146">
        <f>30+31+30</f>
        <v>91</v>
      </c>
    </row>
    <row r="38" spans="1:19" s="6" customFormat="1" x14ac:dyDescent="0.25">
      <c r="A38" s="141"/>
      <c r="B38" s="142">
        <v>1</v>
      </c>
      <c r="C38" s="44" t="s">
        <v>35</v>
      </c>
      <c r="D38" s="45">
        <v>71.400000000000006</v>
      </c>
      <c r="E38" s="47">
        <v>1</v>
      </c>
      <c r="F38" s="143">
        <f t="shared" si="3"/>
        <v>10924.2</v>
      </c>
      <c r="G38" s="61">
        <v>0</v>
      </c>
      <c r="H38" s="144">
        <v>0</v>
      </c>
      <c r="I38" s="61">
        <v>0</v>
      </c>
      <c r="J38" s="61">
        <f>E38*D38*30+D38*E38*31</f>
        <v>4355.3999999999996</v>
      </c>
      <c r="K38" s="61">
        <f t="shared" ref="K38" si="14">E38*D38*31</f>
        <v>2213.4</v>
      </c>
      <c r="L38" s="61">
        <f t="shared" si="8"/>
        <v>2142</v>
      </c>
      <c r="M38" s="61">
        <f t="shared" ref="M38" si="15">E38*D38*31</f>
        <v>2213.4</v>
      </c>
      <c r="N38" s="61">
        <v>0</v>
      </c>
      <c r="O38" s="61">
        <v>0</v>
      </c>
      <c r="P38" s="61">
        <v>0</v>
      </c>
      <c r="Q38" s="61">
        <v>0</v>
      </c>
      <c r="R38" s="145">
        <v>0</v>
      </c>
      <c r="S38" s="146">
        <f>31+30+31+30+31</f>
        <v>153</v>
      </c>
    </row>
    <row r="39" spans="1:19" s="161" customFormat="1" x14ac:dyDescent="0.25">
      <c r="A39" s="155"/>
      <c r="B39" s="156">
        <v>1</v>
      </c>
      <c r="C39" s="157" t="s">
        <v>35</v>
      </c>
      <c r="D39" s="51">
        <v>71.400000000000006</v>
      </c>
      <c r="E39" s="55">
        <v>11</v>
      </c>
      <c r="F39" s="158">
        <f t="shared" si="3"/>
        <v>120166.20000000001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f>+D39*E39*31</f>
        <v>24347.4</v>
      </c>
      <c r="O39" s="52">
        <f>+D39*E39*30</f>
        <v>23562.000000000004</v>
      </c>
      <c r="P39" s="52">
        <f>+D39*E39*31</f>
        <v>24347.4</v>
      </c>
      <c r="Q39" s="52">
        <f>+D39*E39*30</f>
        <v>23562.000000000004</v>
      </c>
      <c r="R39" s="159">
        <f>+D39*E39*31</f>
        <v>24347.4</v>
      </c>
      <c r="S39" s="160">
        <f>31+30+31+30+31</f>
        <v>153</v>
      </c>
    </row>
    <row r="40" spans="1:19" s="161" customFormat="1" x14ac:dyDescent="0.25">
      <c r="A40" s="155"/>
      <c r="B40" s="156">
        <v>2</v>
      </c>
      <c r="C40" s="53" t="s">
        <v>36</v>
      </c>
      <c r="D40" s="51">
        <v>72.540000000000006</v>
      </c>
      <c r="E40" s="55">
        <v>1</v>
      </c>
      <c r="F40" s="158">
        <f t="shared" si="3"/>
        <v>11098.62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f t="shared" ref="N40:N49" si="16">+D40*E40*31</f>
        <v>2248.7400000000002</v>
      </c>
      <c r="O40" s="52">
        <f t="shared" ref="O40:O49" si="17">+D40*E40*30</f>
        <v>2176.2000000000003</v>
      </c>
      <c r="P40" s="52">
        <f t="shared" ref="P40:P49" si="18">+D40*E40*31</f>
        <v>2248.7400000000002</v>
      </c>
      <c r="Q40" s="52">
        <f t="shared" ref="Q40:Q49" si="19">+D40*E40*30</f>
        <v>2176.2000000000003</v>
      </c>
      <c r="R40" s="159">
        <f t="shared" ref="R40:R49" si="20">+D40*E40*31</f>
        <v>2248.7400000000002</v>
      </c>
      <c r="S40" s="160">
        <f t="shared" ref="S40:S49" si="21">31+30+31+30+31</f>
        <v>153</v>
      </c>
    </row>
    <row r="41" spans="1:19" s="161" customFormat="1" x14ac:dyDescent="0.25">
      <c r="A41" s="155"/>
      <c r="B41" s="156">
        <v>3</v>
      </c>
      <c r="C41" s="53" t="s">
        <v>37</v>
      </c>
      <c r="D41" s="51">
        <v>80.86</v>
      </c>
      <c r="E41" s="55">
        <v>3</v>
      </c>
      <c r="F41" s="158">
        <f t="shared" si="3"/>
        <v>37114.74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f t="shared" si="16"/>
        <v>7519.98</v>
      </c>
      <c r="O41" s="52">
        <f t="shared" si="17"/>
        <v>7277.4</v>
      </c>
      <c r="P41" s="52">
        <f t="shared" si="18"/>
        <v>7519.98</v>
      </c>
      <c r="Q41" s="52">
        <f t="shared" si="19"/>
        <v>7277.4</v>
      </c>
      <c r="R41" s="159">
        <f t="shared" si="20"/>
        <v>7519.98</v>
      </c>
      <c r="S41" s="160">
        <f t="shared" si="21"/>
        <v>153</v>
      </c>
    </row>
    <row r="42" spans="1:19" s="6" customFormat="1" x14ac:dyDescent="0.25">
      <c r="A42" s="141"/>
      <c r="B42" s="142">
        <v>3</v>
      </c>
      <c r="C42" s="44" t="s">
        <v>37</v>
      </c>
      <c r="D42" s="45">
        <v>80.86</v>
      </c>
      <c r="E42" s="47">
        <v>1</v>
      </c>
      <c r="F42" s="143">
        <f t="shared" si="3"/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145">
        <v>0</v>
      </c>
      <c r="S42" s="146">
        <v>0</v>
      </c>
    </row>
    <row r="43" spans="1:19" s="161" customFormat="1" x14ac:dyDescent="0.25">
      <c r="A43" s="155"/>
      <c r="B43" s="156">
        <v>4</v>
      </c>
      <c r="C43" s="53" t="s">
        <v>38</v>
      </c>
      <c r="D43" s="51">
        <v>71.400000000000006</v>
      </c>
      <c r="E43" s="55">
        <v>4</v>
      </c>
      <c r="F43" s="158">
        <f t="shared" si="3"/>
        <v>43696.800000000003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f t="shared" si="16"/>
        <v>8853.6</v>
      </c>
      <c r="O43" s="52">
        <f t="shared" si="17"/>
        <v>8568</v>
      </c>
      <c r="P43" s="52">
        <f t="shared" si="18"/>
        <v>8853.6</v>
      </c>
      <c r="Q43" s="52">
        <f t="shared" si="19"/>
        <v>8568</v>
      </c>
      <c r="R43" s="159">
        <f t="shared" si="20"/>
        <v>8853.6</v>
      </c>
      <c r="S43" s="160">
        <f t="shared" si="21"/>
        <v>153</v>
      </c>
    </row>
    <row r="44" spans="1:19" s="161" customFormat="1" x14ac:dyDescent="0.25">
      <c r="A44" s="155"/>
      <c r="B44" s="156">
        <v>5</v>
      </c>
      <c r="C44" s="53" t="s">
        <v>39</v>
      </c>
      <c r="D44" s="51">
        <v>78.25</v>
      </c>
      <c r="E44" s="55">
        <v>1</v>
      </c>
      <c r="F44" s="158">
        <f t="shared" si="3"/>
        <v>11972.25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f t="shared" si="16"/>
        <v>2425.75</v>
      </c>
      <c r="O44" s="52">
        <f t="shared" si="17"/>
        <v>2347.5</v>
      </c>
      <c r="P44" s="52">
        <f t="shared" si="18"/>
        <v>2425.75</v>
      </c>
      <c r="Q44" s="52">
        <f t="shared" si="19"/>
        <v>2347.5</v>
      </c>
      <c r="R44" s="159">
        <f t="shared" si="20"/>
        <v>2425.75</v>
      </c>
      <c r="S44" s="160">
        <f t="shared" si="21"/>
        <v>153</v>
      </c>
    </row>
    <row r="45" spans="1:19" s="161" customFormat="1" x14ac:dyDescent="0.25">
      <c r="A45" s="155"/>
      <c r="B45" s="156">
        <v>6</v>
      </c>
      <c r="C45" s="53" t="s">
        <v>31</v>
      </c>
      <c r="D45" s="51">
        <v>72.540000000000006</v>
      </c>
      <c r="E45" s="55">
        <v>1</v>
      </c>
      <c r="F45" s="158">
        <f t="shared" si="3"/>
        <v>11098.62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f t="shared" si="16"/>
        <v>2248.7400000000002</v>
      </c>
      <c r="O45" s="52">
        <f t="shared" si="17"/>
        <v>2176.2000000000003</v>
      </c>
      <c r="P45" s="52">
        <f t="shared" si="18"/>
        <v>2248.7400000000002</v>
      </c>
      <c r="Q45" s="52">
        <f t="shared" si="19"/>
        <v>2176.2000000000003</v>
      </c>
      <c r="R45" s="159">
        <f t="shared" si="20"/>
        <v>2248.7400000000002</v>
      </c>
      <c r="S45" s="160">
        <f t="shared" si="21"/>
        <v>153</v>
      </c>
    </row>
    <row r="46" spans="1:19" s="6" customFormat="1" x14ac:dyDescent="0.25">
      <c r="A46" s="141"/>
      <c r="B46" s="142">
        <v>6</v>
      </c>
      <c r="C46" s="44" t="s">
        <v>31</v>
      </c>
      <c r="D46" s="45">
        <v>72.540000000000006</v>
      </c>
      <c r="E46" s="47">
        <v>1</v>
      </c>
      <c r="F46" s="143">
        <f t="shared" si="3"/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145">
        <v>0</v>
      </c>
      <c r="S46" s="146">
        <v>0</v>
      </c>
    </row>
    <row r="47" spans="1:19" s="161" customFormat="1" x14ac:dyDescent="0.25">
      <c r="A47" s="155"/>
      <c r="B47" s="156">
        <v>7</v>
      </c>
      <c r="C47" s="53" t="s">
        <v>40</v>
      </c>
      <c r="D47" s="51">
        <v>73.59</v>
      </c>
      <c r="E47" s="55">
        <v>1</v>
      </c>
      <c r="F47" s="158">
        <f t="shared" si="3"/>
        <v>11259.27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f t="shared" si="16"/>
        <v>2281.29</v>
      </c>
      <c r="O47" s="52">
        <f t="shared" si="17"/>
        <v>2207.7000000000003</v>
      </c>
      <c r="P47" s="52">
        <f t="shared" si="18"/>
        <v>2281.29</v>
      </c>
      <c r="Q47" s="52">
        <f t="shared" si="19"/>
        <v>2207.7000000000003</v>
      </c>
      <c r="R47" s="159">
        <f t="shared" si="20"/>
        <v>2281.29</v>
      </c>
      <c r="S47" s="160">
        <f t="shared" si="21"/>
        <v>153</v>
      </c>
    </row>
    <row r="48" spans="1:19" s="161" customFormat="1" x14ac:dyDescent="0.25">
      <c r="A48" s="155"/>
      <c r="B48" s="156">
        <v>8</v>
      </c>
      <c r="C48" s="53" t="s">
        <v>41</v>
      </c>
      <c r="D48" s="51">
        <v>75.64</v>
      </c>
      <c r="E48" s="55">
        <v>5</v>
      </c>
      <c r="F48" s="158">
        <f t="shared" si="3"/>
        <v>57864.6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f t="shared" si="16"/>
        <v>11724.199999999999</v>
      </c>
      <c r="O48" s="52">
        <f t="shared" si="17"/>
        <v>11346</v>
      </c>
      <c r="P48" s="52">
        <f t="shared" si="18"/>
        <v>11724.199999999999</v>
      </c>
      <c r="Q48" s="52">
        <f t="shared" si="19"/>
        <v>11346</v>
      </c>
      <c r="R48" s="159">
        <f t="shared" si="20"/>
        <v>11724.199999999999</v>
      </c>
      <c r="S48" s="160">
        <f t="shared" si="21"/>
        <v>153</v>
      </c>
    </row>
    <row r="49" spans="1:19" s="161" customFormat="1" ht="12.75" customHeight="1" x14ac:dyDescent="0.25">
      <c r="A49" s="155"/>
      <c r="B49" s="156">
        <v>9</v>
      </c>
      <c r="C49" s="53" t="s">
        <v>42</v>
      </c>
      <c r="D49" s="51">
        <v>75.64</v>
      </c>
      <c r="E49" s="55">
        <v>2</v>
      </c>
      <c r="F49" s="158">
        <f t="shared" si="3"/>
        <v>23145.84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f t="shared" si="16"/>
        <v>4689.68</v>
      </c>
      <c r="O49" s="52">
        <f t="shared" si="17"/>
        <v>4538.3999999999996</v>
      </c>
      <c r="P49" s="52">
        <f t="shared" si="18"/>
        <v>4689.68</v>
      </c>
      <c r="Q49" s="52">
        <f t="shared" si="19"/>
        <v>4538.3999999999996</v>
      </c>
      <c r="R49" s="159">
        <f t="shared" si="20"/>
        <v>4689.68</v>
      </c>
      <c r="S49" s="160">
        <f t="shared" si="21"/>
        <v>153</v>
      </c>
    </row>
    <row r="50" spans="1:19" s="161" customFormat="1" x14ac:dyDescent="0.25">
      <c r="A50" s="155"/>
      <c r="B50" s="162">
        <v>12</v>
      </c>
      <c r="C50" s="54" t="s">
        <v>31</v>
      </c>
      <c r="D50" s="57">
        <v>72.540000000000006</v>
      </c>
      <c r="E50" s="56">
        <v>1</v>
      </c>
      <c r="F50" s="163">
        <f>+E50*S50*D50</f>
        <v>6673.68</v>
      </c>
      <c r="G50" s="58">
        <v>0</v>
      </c>
      <c r="H50" s="164">
        <v>0</v>
      </c>
      <c r="I50" s="58">
        <v>0</v>
      </c>
      <c r="J50" s="58">
        <v>0</v>
      </c>
      <c r="K50" s="58">
        <v>0</v>
      </c>
      <c r="L50" s="58">
        <v>0</v>
      </c>
      <c r="M50" s="58">
        <f>E50*D50*31</f>
        <v>2248.7400000000002</v>
      </c>
      <c r="N50" s="58">
        <f>+D50*E50*31</f>
        <v>2248.7400000000002</v>
      </c>
      <c r="O50" s="58">
        <f>+D50*E50*30</f>
        <v>2176.2000000000003</v>
      </c>
      <c r="P50" s="58">
        <v>0</v>
      </c>
      <c r="Q50" s="58">
        <v>0</v>
      </c>
      <c r="R50" s="165">
        <v>0</v>
      </c>
      <c r="S50" s="160">
        <f>31+31+30</f>
        <v>92</v>
      </c>
    </row>
    <row r="51" spans="1:19" s="161" customFormat="1" x14ac:dyDescent="0.25">
      <c r="A51" s="155"/>
      <c r="B51" s="156">
        <v>1</v>
      </c>
      <c r="C51" s="53" t="s">
        <v>35</v>
      </c>
      <c r="D51" s="51">
        <v>71.400000000000006</v>
      </c>
      <c r="E51" s="55">
        <v>1</v>
      </c>
      <c r="F51" s="158">
        <f t="shared" ref="F51" si="22">+E51*S51*D51</f>
        <v>6568.8</v>
      </c>
      <c r="G51" s="52">
        <v>0</v>
      </c>
      <c r="H51" s="166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f>+D51*E51*62</f>
        <v>4426.8</v>
      </c>
      <c r="O51" s="52">
        <f>+D51*E51*30</f>
        <v>2142</v>
      </c>
      <c r="P51" s="52">
        <v>0</v>
      </c>
      <c r="Q51" s="52">
        <v>0</v>
      </c>
      <c r="R51" s="159">
        <v>0</v>
      </c>
      <c r="S51" s="160">
        <f>31+31+30</f>
        <v>92</v>
      </c>
    </row>
    <row r="52" spans="1:19" s="161" customFormat="1" x14ac:dyDescent="0.25">
      <c r="A52" s="155"/>
      <c r="B52" s="156">
        <v>11</v>
      </c>
      <c r="C52" s="53" t="s">
        <v>38</v>
      </c>
      <c r="D52" s="51">
        <v>71.400000000000006</v>
      </c>
      <c r="E52" s="55">
        <v>1</v>
      </c>
      <c r="F52" s="158">
        <f t="shared" si="3"/>
        <v>6568.8</v>
      </c>
      <c r="G52" s="52">
        <v>0</v>
      </c>
      <c r="H52" s="166">
        <v>0</v>
      </c>
      <c r="I52" s="52">
        <v>0</v>
      </c>
      <c r="J52" s="52">
        <v>0</v>
      </c>
      <c r="K52" s="52">
        <v>0</v>
      </c>
      <c r="L52" s="52">
        <v>0</v>
      </c>
      <c r="M52" s="52">
        <f>+D52*E52*61</f>
        <v>4355.4000000000005</v>
      </c>
      <c r="N52" s="52">
        <f>+D52*E52*31</f>
        <v>2213.4</v>
      </c>
      <c r="O52" s="52">
        <v>0</v>
      </c>
      <c r="P52" s="52">
        <v>0</v>
      </c>
      <c r="Q52" s="52">
        <v>0</v>
      </c>
      <c r="R52" s="159">
        <v>0</v>
      </c>
      <c r="S52" s="160">
        <f>30+31+31</f>
        <v>92</v>
      </c>
    </row>
    <row r="53" spans="1:19" x14ac:dyDescent="0.25">
      <c r="A53" s="72"/>
      <c r="B53" s="147"/>
      <c r="C53" s="148" t="s">
        <v>125</v>
      </c>
      <c r="D53" s="149"/>
      <c r="E53" s="46"/>
      <c r="F53" s="150">
        <f xml:space="preserve"> 890344-SUM(F25:F52)-10880</f>
        <v>32512.279999999795</v>
      </c>
      <c r="G53" s="167"/>
      <c r="H53" s="168"/>
      <c r="I53" s="151"/>
      <c r="J53" s="151"/>
      <c r="K53" s="169"/>
      <c r="L53" s="151"/>
      <c r="M53" s="151"/>
      <c r="N53" s="151"/>
      <c r="O53" s="151"/>
      <c r="P53" s="151"/>
      <c r="Q53" s="151"/>
      <c r="R53" s="153">
        <f>F53</f>
        <v>32512.279999999795</v>
      </c>
    </row>
    <row r="54" spans="1:19" x14ac:dyDescent="0.25">
      <c r="A54" s="72"/>
      <c r="B54" s="170"/>
      <c r="C54" s="492" t="s">
        <v>43</v>
      </c>
      <c r="D54" s="492"/>
      <c r="E54" s="171"/>
      <c r="F54" s="172"/>
      <c r="G54" s="173"/>
      <c r="H54" s="174"/>
      <c r="I54" s="173"/>
      <c r="J54" s="173"/>
      <c r="K54" s="173"/>
      <c r="L54" s="173"/>
      <c r="M54" s="173"/>
      <c r="N54" s="173"/>
      <c r="O54" s="173"/>
      <c r="P54" s="173"/>
      <c r="Q54" s="173"/>
      <c r="R54" s="175"/>
    </row>
    <row r="55" spans="1:19" ht="28.5" customHeight="1" x14ac:dyDescent="0.25">
      <c r="A55" s="72"/>
      <c r="B55" s="176"/>
      <c r="C55" s="493" t="s">
        <v>126</v>
      </c>
      <c r="D55" s="493"/>
      <c r="E55" s="177" t="e">
        <f>E57+#REF!</f>
        <v>#REF!</v>
      </c>
      <c r="F55" s="178" t="e">
        <f>F57+#REF!</f>
        <v>#REF!</v>
      </c>
      <c r="G55" s="179" t="e">
        <f>G57+#REF!</f>
        <v>#REF!</v>
      </c>
      <c r="H55" s="179" t="e">
        <f>H57+#REF!</f>
        <v>#REF!</v>
      </c>
      <c r="I55" s="179" t="e">
        <f>I57+#REF!</f>
        <v>#REF!</v>
      </c>
      <c r="J55" s="179" t="e">
        <f>J57+#REF!</f>
        <v>#REF!</v>
      </c>
      <c r="K55" s="179" t="e">
        <f>K57+#REF!</f>
        <v>#REF!</v>
      </c>
      <c r="L55" s="179" t="e">
        <f>L57+#REF!</f>
        <v>#REF!</v>
      </c>
      <c r="M55" s="179" t="e">
        <f>M57+#REF!</f>
        <v>#REF!</v>
      </c>
      <c r="N55" s="179" t="e">
        <f>N57+#REF!</f>
        <v>#REF!</v>
      </c>
      <c r="O55" s="179" t="e">
        <f>O57+#REF!</f>
        <v>#REF!</v>
      </c>
      <c r="P55" s="179" t="e">
        <f>P57+#REF!</f>
        <v>#REF!</v>
      </c>
      <c r="Q55" s="179" t="e">
        <f>Q57+#REF!</f>
        <v>#REF!</v>
      </c>
      <c r="R55" s="180" t="e">
        <f>R57+#REF!</f>
        <v>#REF!</v>
      </c>
      <c r="S55" s="26" t="e">
        <f>F55-SUM(G55:R55)</f>
        <v>#REF!</v>
      </c>
    </row>
    <row r="56" spans="1:19" x14ac:dyDescent="0.25">
      <c r="A56" s="72"/>
      <c r="B56" s="176"/>
      <c r="C56" s="181"/>
      <c r="D56" s="181"/>
      <c r="E56" s="182"/>
      <c r="F56" s="183" t="e">
        <f>+F58+#REF!</f>
        <v>#REF!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5"/>
    </row>
    <row r="57" spans="1:19" ht="31.15" customHeight="1" x14ac:dyDescent="0.25">
      <c r="A57" s="72"/>
      <c r="B57" s="147"/>
      <c r="C57" s="494" t="s">
        <v>127</v>
      </c>
      <c r="D57" s="494"/>
      <c r="E57" s="186">
        <f>SUM(E60:E66)</f>
        <v>7</v>
      </c>
      <c r="F57" s="187">
        <f>SUM(F60:F66)</f>
        <v>70887.900000000009</v>
      </c>
      <c r="G57" s="188">
        <f t="shared" ref="G57:Q57" si="23">SUM(G60:G66)</f>
        <v>4462.1400000000003</v>
      </c>
      <c r="H57" s="188">
        <f t="shared" si="23"/>
        <v>7100.52</v>
      </c>
      <c r="I57" s="188">
        <f t="shared" si="23"/>
        <v>6675.5400000000009</v>
      </c>
      <c r="J57" s="188">
        <f t="shared" si="23"/>
        <v>6460.2000000000007</v>
      </c>
      <c r="K57" s="188">
        <f t="shared" si="23"/>
        <v>6675.5400000000009</v>
      </c>
      <c r="L57" s="188">
        <f t="shared" si="23"/>
        <v>6460.2000000000007</v>
      </c>
      <c r="M57" s="188">
        <f t="shared" si="23"/>
        <v>6675.5400000000009</v>
      </c>
      <c r="N57" s="188">
        <f t="shared" si="23"/>
        <v>6675.5400000000009</v>
      </c>
      <c r="O57" s="188">
        <f t="shared" si="23"/>
        <v>6460.2000000000007</v>
      </c>
      <c r="P57" s="188">
        <f t="shared" si="23"/>
        <v>4462.1400000000003</v>
      </c>
      <c r="Q57" s="188">
        <f t="shared" si="23"/>
        <v>4318.2000000000007</v>
      </c>
      <c r="R57" s="189">
        <f>SUM(R60:R66)</f>
        <v>4462.1400000000003</v>
      </c>
      <c r="S57" s="26">
        <f>F57-SUM(G57:R57)</f>
        <v>0</v>
      </c>
    </row>
    <row r="58" spans="1:19" x14ac:dyDescent="0.25">
      <c r="A58" s="72"/>
      <c r="B58" s="190"/>
      <c r="C58" s="191"/>
      <c r="D58" s="191"/>
      <c r="E58" s="186"/>
      <c r="F58" s="187">
        <f>SUM(F60:F66)</f>
        <v>70887.900000000009</v>
      </c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3"/>
    </row>
    <row r="59" spans="1:19" ht="17.25" customHeight="1" x14ac:dyDescent="0.25">
      <c r="A59" s="72"/>
      <c r="B59" s="190"/>
      <c r="C59" s="194"/>
      <c r="D59" s="194"/>
      <c r="E59" s="136" t="s">
        <v>124</v>
      </c>
      <c r="F59" s="137">
        <v>0</v>
      </c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3"/>
    </row>
    <row r="60" spans="1:19" x14ac:dyDescent="0.25">
      <c r="A60" s="72"/>
      <c r="B60" s="195">
        <v>1</v>
      </c>
      <c r="C60" s="196" t="s">
        <v>44</v>
      </c>
      <c r="D60" s="197">
        <v>72.540000000000006</v>
      </c>
      <c r="E60" s="198">
        <v>1</v>
      </c>
      <c r="F60" s="199">
        <f t="shared" ref="F60:F66" si="24">+E60*S60*D60</f>
        <v>15378.480000000001</v>
      </c>
      <c r="G60" s="200">
        <f>E60*D60*31</f>
        <v>2248.7400000000002</v>
      </c>
      <c r="H60" s="201">
        <f>E60*D60*28</f>
        <v>2031.1200000000001</v>
      </c>
      <c r="I60" s="200">
        <f>E60*D60*31</f>
        <v>2248.7400000000002</v>
      </c>
      <c r="J60" s="200">
        <f>E60*D60*30</f>
        <v>2176.2000000000003</v>
      </c>
      <c r="K60" s="200">
        <f>E60*D60*31</f>
        <v>2248.7400000000002</v>
      </c>
      <c r="L60" s="200">
        <f>E60*D60*30</f>
        <v>2176.2000000000003</v>
      </c>
      <c r="M60" s="200">
        <f>E60*D60*31</f>
        <v>2248.7400000000002</v>
      </c>
      <c r="N60" s="151">
        <v>0</v>
      </c>
      <c r="O60" s="151">
        <v>0</v>
      </c>
      <c r="P60" s="151">
        <v>0</v>
      </c>
      <c r="Q60" s="151">
        <v>0</v>
      </c>
      <c r="R60" s="153">
        <v>0</v>
      </c>
      <c r="S60" s="154">
        <v>212</v>
      </c>
    </row>
    <row r="61" spans="1:19" x14ac:dyDescent="0.25">
      <c r="A61" s="72"/>
      <c r="B61" s="147">
        <v>2</v>
      </c>
      <c r="C61" s="148" t="s">
        <v>35</v>
      </c>
      <c r="D61" s="149">
        <v>71.400000000000006</v>
      </c>
      <c r="E61" s="46">
        <v>1</v>
      </c>
      <c r="F61" s="150">
        <f t="shared" si="24"/>
        <v>15136.800000000001</v>
      </c>
      <c r="G61" s="151">
        <f>E61*D61*31</f>
        <v>2213.4</v>
      </c>
      <c r="H61" s="152">
        <f>E61*D61*28</f>
        <v>1999.2000000000003</v>
      </c>
      <c r="I61" s="151">
        <f>E61*D61*31</f>
        <v>2213.4</v>
      </c>
      <c r="J61" s="151">
        <f>E61*D61*30</f>
        <v>2142</v>
      </c>
      <c r="K61" s="151">
        <f>E61*D61*31</f>
        <v>2213.4</v>
      </c>
      <c r="L61" s="151">
        <f>E61*D61*30</f>
        <v>2142</v>
      </c>
      <c r="M61" s="151">
        <f>E61*D61*31</f>
        <v>2213.4</v>
      </c>
      <c r="N61" s="151">
        <v>0</v>
      </c>
      <c r="O61" s="151">
        <v>0</v>
      </c>
      <c r="P61" s="151">
        <v>0</v>
      </c>
      <c r="Q61" s="151">
        <v>0</v>
      </c>
      <c r="R61" s="153">
        <v>0</v>
      </c>
      <c r="S61" s="154">
        <v>212</v>
      </c>
    </row>
    <row r="62" spans="1:19" x14ac:dyDescent="0.25">
      <c r="A62" s="72"/>
      <c r="B62" s="147">
        <v>2</v>
      </c>
      <c r="C62" s="148" t="s">
        <v>38</v>
      </c>
      <c r="D62" s="149">
        <v>71.400000000000006</v>
      </c>
      <c r="E62" s="46">
        <v>1</v>
      </c>
      <c r="F62" s="150">
        <f t="shared" si="24"/>
        <v>5283.6</v>
      </c>
      <c r="G62" s="151">
        <v>0</v>
      </c>
      <c r="H62" s="152">
        <f>E62*D62*28+D62*E62*15</f>
        <v>3070.2000000000003</v>
      </c>
      <c r="I62" s="151">
        <f>E62*D62*31</f>
        <v>2213.4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51">
        <v>0</v>
      </c>
      <c r="Q62" s="151">
        <v>0</v>
      </c>
      <c r="R62" s="153">
        <v>0</v>
      </c>
      <c r="S62" s="154">
        <f>15+28+31</f>
        <v>74</v>
      </c>
    </row>
    <row r="63" spans="1:19" x14ac:dyDescent="0.25">
      <c r="A63" s="72"/>
      <c r="B63" s="147">
        <v>3</v>
      </c>
      <c r="C63" s="148" t="s">
        <v>38</v>
      </c>
      <c r="D63" s="149">
        <v>71.400000000000006</v>
      </c>
      <c r="E63" s="46">
        <v>1</v>
      </c>
      <c r="F63" s="150">
        <f t="shared" si="24"/>
        <v>6497.4000000000005</v>
      </c>
      <c r="G63" s="151">
        <v>0</v>
      </c>
      <c r="H63" s="152">
        <v>0</v>
      </c>
      <c r="I63" s="151">
        <v>0</v>
      </c>
      <c r="J63" s="151">
        <f>E63*D63*30</f>
        <v>2142</v>
      </c>
      <c r="K63" s="151">
        <f t="shared" ref="K63" si="25">E63*D63*31</f>
        <v>2213.4</v>
      </c>
      <c r="L63" s="151">
        <f t="shared" ref="L63" si="26">E63*D63*30</f>
        <v>2142</v>
      </c>
      <c r="M63" s="151">
        <v>0</v>
      </c>
      <c r="N63" s="151">
        <v>0</v>
      </c>
      <c r="O63" s="151">
        <v>0</v>
      </c>
      <c r="P63" s="151">
        <v>0</v>
      </c>
      <c r="Q63" s="151">
        <v>0</v>
      </c>
      <c r="R63" s="153">
        <v>0</v>
      </c>
      <c r="S63" s="154">
        <f>30+31+30</f>
        <v>91</v>
      </c>
    </row>
    <row r="64" spans="1:19" s="161" customFormat="1" x14ac:dyDescent="0.25">
      <c r="A64" s="155"/>
      <c r="B64" s="162">
        <v>1</v>
      </c>
      <c r="C64" s="54" t="s">
        <v>44</v>
      </c>
      <c r="D64" s="57">
        <v>72.540000000000006</v>
      </c>
      <c r="E64" s="56">
        <v>1</v>
      </c>
      <c r="F64" s="163">
        <f t="shared" si="24"/>
        <v>11098.62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2">
        <f t="shared" ref="N64:N65" si="27">+D64*E64*31</f>
        <v>2248.7400000000002</v>
      </c>
      <c r="O64" s="52">
        <f t="shared" ref="O64:O65" si="28">+D64*E64*30</f>
        <v>2176.2000000000003</v>
      </c>
      <c r="P64" s="52">
        <f t="shared" ref="P64:P65" si="29">+D64*E64*31</f>
        <v>2248.7400000000002</v>
      </c>
      <c r="Q64" s="52">
        <f t="shared" ref="Q64:Q65" si="30">+D64*E64*30</f>
        <v>2176.2000000000003</v>
      </c>
      <c r="R64" s="159">
        <f t="shared" ref="R64:R65" si="31">+D64*E64*31</f>
        <v>2248.7400000000002</v>
      </c>
      <c r="S64" s="160">
        <f t="shared" ref="S64:S65" si="32">31+30+31+30+31</f>
        <v>153</v>
      </c>
    </row>
    <row r="65" spans="1:20" s="161" customFormat="1" x14ac:dyDescent="0.25">
      <c r="A65" s="155"/>
      <c r="B65" s="156">
        <v>2</v>
      </c>
      <c r="C65" s="53" t="s">
        <v>35</v>
      </c>
      <c r="D65" s="51">
        <v>71.400000000000006</v>
      </c>
      <c r="E65" s="55">
        <v>1</v>
      </c>
      <c r="F65" s="158">
        <f t="shared" si="24"/>
        <v>10924.2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2">
        <f t="shared" si="27"/>
        <v>2213.4</v>
      </c>
      <c r="O65" s="52">
        <f t="shared" si="28"/>
        <v>2142</v>
      </c>
      <c r="P65" s="52">
        <f t="shared" si="29"/>
        <v>2213.4</v>
      </c>
      <c r="Q65" s="52">
        <f t="shared" si="30"/>
        <v>2142</v>
      </c>
      <c r="R65" s="159">
        <f t="shared" si="31"/>
        <v>2213.4</v>
      </c>
      <c r="S65" s="160">
        <f t="shared" si="32"/>
        <v>153</v>
      </c>
    </row>
    <row r="66" spans="1:20" s="161" customFormat="1" x14ac:dyDescent="0.25">
      <c r="A66" s="155"/>
      <c r="B66" s="156">
        <v>4</v>
      </c>
      <c r="C66" s="53" t="s">
        <v>38</v>
      </c>
      <c r="D66" s="51">
        <v>71.400000000000006</v>
      </c>
      <c r="E66" s="55">
        <v>1</v>
      </c>
      <c r="F66" s="158">
        <f t="shared" si="24"/>
        <v>6568.8</v>
      </c>
      <c r="G66" s="52">
        <v>0</v>
      </c>
      <c r="H66" s="166">
        <v>0</v>
      </c>
      <c r="I66" s="52">
        <v>0</v>
      </c>
      <c r="J66" s="52">
        <v>0</v>
      </c>
      <c r="K66" s="52">
        <v>0</v>
      </c>
      <c r="L66" s="52">
        <v>0</v>
      </c>
      <c r="M66" s="52">
        <f>+D66*E66*31</f>
        <v>2213.4</v>
      </c>
      <c r="N66" s="52">
        <f>+D66*E66*31</f>
        <v>2213.4</v>
      </c>
      <c r="O66" s="52">
        <f>+D66*E66*30</f>
        <v>2142</v>
      </c>
      <c r="P66" s="52">
        <v>0</v>
      </c>
      <c r="Q66" s="52">
        <v>0</v>
      </c>
      <c r="R66" s="159">
        <v>0</v>
      </c>
      <c r="S66" s="160">
        <f>31+31+30</f>
        <v>92</v>
      </c>
    </row>
    <row r="67" spans="1:20" x14ac:dyDescent="0.25">
      <c r="A67" s="72"/>
      <c r="B67" s="147">
        <v>1</v>
      </c>
      <c r="C67" s="148" t="s">
        <v>44</v>
      </c>
      <c r="D67" s="149">
        <v>72.540000000000006</v>
      </c>
      <c r="E67" s="46">
        <v>6</v>
      </c>
      <c r="F67" s="150">
        <f>+E67*S67*D67</f>
        <v>92270.88</v>
      </c>
      <c r="G67" s="151">
        <f>E67*D67*31</f>
        <v>13492.44</v>
      </c>
      <c r="H67" s="152">
        <f>E67*D67*28</f>
        <v>12186.720000000001</v>
      </c>
      <c r="I67" s="151">
        <f>E67*D67*31</f>
        <v>13492.44</v>
      </c>
      <c r="J67" s="151">
        <f>E67*D67*30</f>
        <v>13057.2</v>
      </c>
      <c r="K67" s="151">
        <f>E67*D67*31</f>
        <v>13492.44</v>
      </c>
      <c r="L67" s="151">
        <f>E67*D67*30</f>
        <v>13057.2</v>
      </c>
      <c r="M67" s="151">
        <f>E67*D67*31</f>
        <v>13492.44</v>
      </c>
      <c r="N67" s="151">
        <v>0</v>
      </c>
      <c r="O67" s="151">
        <v>0</v>
      </c>
      <c r="P67" s="151">
        <v>0</v>
      </c>
      <c r="Q67" s="151">
        <v>0</v>
      </c>
      <c r="R67" s="153">
        <v>0</v>
      </c>
      <c r="S67" s="154">
        <v>212</v>
      </c>
    </row>
    <row r="68" spans="1:20" x14ac:dyDescent="0.25">
      <c r="A68" s="72"/>
      <c r="B68" s="147">
        <v>2</v>
      </c>
      <c r="C68" s="148" t="s">
        <v>35</v>
      </c>
      <c r="D68" s="149">
        <v>71.400000000000006</v>
      </c>
      <c r="E68" s="46">
        <v>4</v>
      </c>
      <c r="F68" s="150">
        <f>+E68*S68*D68</f>
        <v>60547.200000000004</v>
      </c>
      <c r="G68" s="151">
        <f>E68*D68*31</f>
        <v>8853.6</v>
      </c>
      <c r="H68" s="152">
        <f>E68*D68*28</f>
        <v>7996.8000000000011</v>
      </c>
      <c r="I68" s="151">
        <f>E68*D68*31</f>
        <v>8853.6</v>
      </c>
      <c r="J68" s="151">
        <f>E68*D68*30</f>
        <v>8568</v>
      </c>
      <c r="K68" s="151">
        <f>E68*D68*31</f>
        <v>8853.6</v>
      </c>
      <c r="L68" s="151">
        <f>E68*D68*30</f>
        <v>8568</v>
      </c>
      <c r="M68" s="151">
        <f>E68*D68*31</f>
        <v>8853.6</v>
      </c>
      <c r="N68" s="151">
        <v>0</v>
      </c>
      <c r="O68" s="151">
        <v>0</v>
      </c>
      <c r="P68" s="151">
        <v>0</v>
      </c>
      <c r="Q68" s="151">
        <v>0</v>
      </c>
      <c r="R68" s="153">
        <v>0</v>
      </c>
      <c r="S68" s="154">
        <v>212</v>
      </c>
    </row>
    <row r="69" spans="1:20" s="161" customFormat="1" x14ac:dyDescent="0.25">
      <c r="A69" s="155"/>
      <c r="B69" s="156">
        <v>3</v>
      </c>
      <c r="C69" s="53" t="s">
        <v>44</v>
      </c>
      <c r="D69" s="51">
        <v>72.540000000000006</v>
      </c>
      <c r="E69" s="55">
        <v>6</v>
      </c>
      <c r="F69" s="158">
        <f>+E69*S69*D69</f>
        <v>66591.72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f t="shared" ref="N69:N70" si="33">+D69*E69*31</f>
        <v>13492.44</v>
      </c>
      <c r="O69" s="52">
        <f t="shared" ref="O69:O70" si="34">+D69*E69*30</f>
        <v>13057.2</v>
      </c>
      <c r="P69" s="52">
        <f t="shared" ref="P69:P70" si="35">+D69*E69*31</f>
        <v>13492.44</v>
      </c>
      <c r="Q69" s="52">
        <f t="shared" ref="Q69:Q70" si="36">+D69*E69*30</f>
        <v>13057.2</v>
      </c>
      <c r="R69" s="159">
        <f t="shared" ref="R69:R70" si="37">+D69*E69*31</f>
        <v>13492.44</v>
      </c>
      <c r="S69" s="160">
        <f t="shared" ref="S69:S70" si="38">31+30+31+30+31</f>
        <v>153</v>
      </c>
    </row>
    <row r="70" spans="1:20" s="161" customFormat="1" x14ac:dyDescent="0.25">
      <c r="A70" s="155"/>
      <c r="B70" s="156">
        <v>4</v>
      </c>
      <c r="C70" s="53" t="s">
        <v>35</v>
      </c>
      <c r="D70" s="51">
        <v>71.400000000000006</v>
      </c>
      <c r="E70" s="55">
        <v>4</v>
      </c>
      <c r="F70" s="158">
        <f>+E70*S70*D70</f>
        <v>43696.800000000003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f t="shared" si="33"/>
        <v>8853.6</v>
      </c>
      <c r="O70" s="52">
        <f t="shared" si="34"/>
        <v>8568</v>
      </c>
      <c r="P70" s="52">
        <f t="shared" si="35"/>
        <v>8853.6</v>
      </c>
      <c r="Q70" s="52">
        <f t="shared" si="36"/>
        <v>8568</v>
      </c>
      <c r="R70" s="159">
        <f t="shared" si="37"/>
        <v>8853.6</v>
      </c>
      <c r="S70" s="160">
        <f t="shared" si="38"/>
        <v>153</v>
      </c>
    </row>
    <row r="71" spans="1:20" ht="15.75" thickBot="1" x14ac:dyDescent="0.3">
      <c r="A71" s="72"/>
      <c r="B71" s="202"/>
      <c r="C71" s="196" t="s">
        <v>125</v>
      </c>
      <c r="D71" s="197"/>
      <c r="E71" s="198"/>
      <c r="F71" s="205">
        <f xml:space="preserve"> 263112-SUM(F67:F70)</f>
        <v>5.3999999999650754</v>
      </c>
      <c r="G71" s="206"/>
      <c r="H71" s="211"/>
      <c r="I71" s="208"/>
      <c r="J71" s="208"/>
      <c r="K71" s="208"/>
      <c r="L71" s="208"/>
      <c r="M71" s="208"/>
      <c r="N71" s="208"/>
      <c r="O71" s="208"/>
      <c r="P71" s="208"/>
      <c r="Q71" s="208"/>
      <c r="R71" s="212">
        <f>F71</f>
        <v>5.3999999999650754</v>
      </c>
    </row>
    <row r="72" spans="1:20" x14ac:dyDescent="0.25">
      <c r="A72" s="72"/>
      <c r="B72" s="170"/>
      <c r="C72" s="495" t="s">
        <v>45</v>
      </c>
      <c r="D72" s="495"/>
      <c r="E72" s="213"/>
      <c r="F72" s="172"/>
      <c r="G72" s="173"/>
      <c r="H72" s="173"/>
      <c r="I72" s="173"/>
      <c r="J72" s="173"/>
      <c r="K72" s="173"/>
      <c r="L72" s="173"/>
      <c r="M72" s="173"/>
      <c r="N72" s="214"/>
      <c r="O72" s="214"/>
      <c r="P72" s="214"/>
      <c r="Q72" s="173"/>
      <c r="R72" s="215"/>
    </row>
    <row r="73" spans="1:20" ht="24" customHeight="1" x14ac:dyDescent="0.25">
      <c r="A73" s="72"/>
      <c r="B73" s="216"/>
      <c r="C73" s="496" t="s">
        <v>128</v>
      </c>
      <c r="D73" s="496"/>
      <c r="E73" s="177" t="e">
        <f>E75+#REF!+#REF!+#REF!+#REF!+#REF!+#REF!+#REF!+#REF!</f>
        <v>#REF!</v>
      </c>
      <c r="F73" s="178" t="e">
        <f>F75+#REF!+#REF!+#REF!+#REF!+#REF!+#REF!+#REF!+#REF!</f>
        <v>#REF!</v>
      </c>
      <c r="G73" s="217" t="e">
        <f>G75+#REF!+#REF!+#REF!+#REF!+#REF!+#REF!+#REF!+#REF!</f>
        <v>#REF!</v>
      </c>
      <c r="H73" s="217" t="e">
        <f>H75+#REF!+#REF!+#REF!+#REF!+#REF!+#REF!+#REF!+#REF!</f>
        <v>#REF!</v>
      </c>
      <c r="I73" s="217" t="e">
        <f>I75+#REF!+#REF!+#REF!+#REF!+#REF!+#REF!+#REF!+#REF!</f>
        <v>#REF!</v>
      </c>
      <c r="J73" s="217" t="e">
        <f>J75+#REF!+#REF!+#REF!+#REF!+#REF!+#REF!+#REF!+#REF!</f>
        <v>#REF!</v>
      </c>
      <c r="K73" s="217" t="e">
        <f>K75+#REF!+#REF!+#REF!+#REF!+#REF!+#REF!+#REF!+#REF!</f>
        <v>#REF!</v>
      </c>
      <c r="L73" s="217" t="e">
        <f>L75+#REF!+#REF!+#REF!+#REF!+#REF!+#REF!+#REF!+#REF!</f>
        <v>#REF!</v>
      </c>
      <c r="M73" s="217" t="e">
        <f>M75+#REF!+#REF!+#REF!+#REF!+#REF!+#REF!+#REF!+#REF!</f>
        <v>#REF!</v>
      </c>
      <c r="N73" s="217" t="e">
        <f>N75+#REF!+#REF!+#REF!+#REF!+#REF!+#REF!+#REF!+#REF!</f>
        <v>#REF!</v>
      </c>
      <c r="O73" s="217" t="e">
        <f>O75+#REF!+#REF!+#REF!+#REF!+#REF!+#REF!+#REF!+#REF!</f>
        <v>#REF!</v>
      </c>
      <c r="P73" s="217" t="e">
        <f>P75+#REF!+#REF!+#REF!+#REF!+#REF!+#REF!+#REF!+#REF!</f>
        <v>#REF!</v>
      </c>
      <c r="Q73" s="217" t="e">
        <f>Q75+#REF!+#REF!+#REF!+#REF!+#REF!+#REF!+#REF!+#REF!</f>
        <v>#REF!</v>
      </c>
      <c r="R73" s="180" t="e">
        <f>R75+#REF!+#REF!+#REF!+#REF!+#REF!+#REF!+#REF!+#REF!</f>
        <v>#REF!</v>
      </c>
      <c r="S73" s="26" t="e">
        <f>F73-SUM(G73:R73)</f>
        <v>#REF!</v>
      </c>
      <c r="T73" s="102"/>
    </row>
    <row r="74" spans="1:20" x14ac:dyDescent="0.25">
      <c r="A74" s="72"/>
      <c r="B74" s="218"/>
      <c r="C74" s="219"/>
      <c r="D74" s="220"/>
      <c r="E74" s="221"/>
      <c r="F74" s="222" t="e">
        <f>+F76+#REF!+#REF!+#REF!+#REF!+#REF!+#REF!+#REF!+#REF!</f>
        <v>#REF!</v>
      </c>
      <c r="G74" s="223"/>
      <c r="H74" s="126"/>
      <c r="I74" s="126"/>
      <c r="J74" s="126"/>
      <c r="K74" s="126"/>
      <c r="L74" s="223"/>
      <c r="M74" s="223"/>
      <c r="N74" s="224"/>
      <c r="O74" s="224"/>
      <c r="P74" s="224"/>
      <c r="Q74" s="223"/>
      <c r="R74" s="225"/>
    </row>
    <row r="75" spans="1:20" ht="43.15" customHeight="1" x14ac:dyDescent="0.25">
      <c r="A75" s="72"/>
      <c r="B75" s="142"/>
      <c r="C75" s="497" t="s">
        <v>129</v>
      </c>
      <c r="D75" s="497"/>
      <c r="E75" s="226">
        <f t="shared" ref="E75:R75" si="39">SUM(E78:E115)</f>
        <v>170</v>
      </c>
      <c r="F75" s="227">
        <f t="shared" si="39"/>
        <v>2137995.0499999993</v>
      </c>
      <c r="G75" s="228">
        <f t="shared" si="39"/>
        <v>183838.99</v>
      </c>
      <c r="H75" s="188">
        <f t="shared" si="39"/>
        <v>164048.92000000007</v>
      </c>
      <c r="I75" s="229">
        <f t="shared" si="39"/>
        <v>178555.39</v>
      </c>
      <c r="J75" s="229">
        <f t="shared" si="39"/>
        <v>171839.69999999998</v>
      </c>
      <c r="K75" s="229">
        <f t="shared" si="39"/>
        <v>190621.99</v>
      </c>
      <c r="L75" s="228">
        <f t="shared" si="39"/>
        <v>177908.69999999998</v>
      </c>
      <c r="M75" s="228">
        <f t="shared" si="39"/>
        <v>186052.38999999998</v>
      </c>
      <c r="N75" s="228">
        <f t="shared" si="39"/>
        <v>180625.99</v>
      </c>
      <c r="O75" s="230">
        <f t="shared" si="39"/>
        <v>178622.69999999998</v>
      </c>
      <c r="P75" s="230">
        <f t="shared" si="39"/>
        <v>177198.79</v>
      </c>
      <c r="Q75" s="230">
        <f t="shared" si="39"/>
        <v>171482.7</v>
      </c>
      <c r="R75" s="231">
        <f t="shared" si="39"/>
        <v>177198.79</v>
      </c>
      <c r="S75" s="232">
        <f>F75-SUM(G75:R75)</f>
        <v>0</v>
      </c>
      <c r="T75" s="26"/>
    </row>
    <row r="76" spans="1:20" x14ac:dyDescent="0.25">
      <c r="A76" s="72"/>
      <c r="B76" s="233"/>
      <c r="C76" s="234"/>
      <c r="D76" s="234"/>
      <c r="E76" s="186"/>
      <c r="F76" s="227">
        <f>SUM(F78:F115)</f>
        <v>2137995.0499999993</v>
      </c>
      <c r="G76" s="188"/>
      <c r="H76" s="188"/>
      <c r="I76" s="229"/>
      <c r="J76" s="229"/>
      <c r="K76" s="235"/>
      <c r="L76" s="229"/>
      <c r="M76" s="188"/>
      <c r="N76" s="229"/>
      <c r="O76" s="229"/>
      <c r="P76" s="229"/>
      <c r="Q76" s="235"/>
      <c r="R76" s="236"/>
      <c r="S76" s="232"/>
      <c r="T76" s="26"/>
    </row>
    <row r="77" spans="1:20" ht="16.899999999999999" customHeight="1" x14ac:dyDescent="0.25">
      <c r="A77" s="72"/>
      <c r="B77" s="147"/>
      <c r="C77" s="136"/>
      <c r="D77" s="136"/>
      <c r="E77" s="237" t="s">
        <v>124</v>
      </c>
      <c r="F77" s="238">
        <v>0</v>
      </c>
      <c r="G77" s="239"/>
      <c r="H77" s="239"/>
      <c r="I77" s="239"/>
      <c r="J77" s="240"/>
      <c r="K77" s="239"/>
      <c r="L77" s="239"/>
      <c r="M77" s="239"/>
      <c r="N77" s="239"/>
      <c r="O77" s="239"/>
      <c r="P77" s="239"/>
      <c r="Q77" s="239"/>
      <c r="R77" s="241"/>
    </row>
    <row r="78" spans="1:20" x14ac:dyDescent="0.25">
      <c r="A78" s="72"/>
      <c r="B78" s="210">
        <v>1</v>
      </c>
      <c r="C78" s="242" t="s">
        <v>44</v>
      </c>
      <c r="D78" s="243">
        <v>72.540000000000006</v>
      </c>
      <c r="E78" s="244">
        <v>6</v>
      </c>
      <c r="F78" s="245">
        <f t="shared" ref="F78:F141" si="40">+E78*S78*D78</f>
        <v>92270.88</v>
      </c>
      <c r="G78" s="246">
        <f t="shared" ref="G78:G86" si="41">E78*D78*31</f>
        <v>13492.44</v>
      </c>
      <c r="H78" s="247">
        <f t="shared" ref="H78:H86" si="42">E78*D78*28</f>
        <v>12186.720000000001</v>
      </c>
      <c r="I78" s="246">
        <f t="shared" ref="I78:I86" si="43">E78*D78*31</f>
        <v>13492.44</v>
      </c>
      <c r="J78" s="151">
        <f t="shared" ref="J78:J84" si="44">E78*D78*30</f>
        <v>13057.2</v>
      </c>
      <c r="K78" s="151">
        <f t="shared" ref="K78:K84" si="45">E78*D78*31</f>
        <v>13492.44</v>
      </c>
      <c r="L78" s="151">
        <f t="shared" ref="L78:L84" si="46">E78*D78*30</f>
        <v>13057.2</v>
      </c>
      <c r="M78" s="151">
        <f t="shared" ref="M78:M86" si="47">E78*D78*31</f>
        <v>13492.44</v>
      </c>
      <c r="N78" s="151">
        <v>0</v>
      </c>
      <c r="O78" s="151">
        <v>0</v>
      </c>
      <c r="P78" s="151">
        <v>0</v>
      </c>
      <c r="Q78" s="151">
        <v>0</v>
      </c>
      <c r="R78" s="153">
        <v>0</v>
      </c>
      <c r="S78" s="154">
        <v>212</v>
      </c>
    </row>
    <row r="79" spans="1:20" x14ac:dyDescent="0.25">
      <c r="A79" s="72"/>
      <c r="B79" s="147">
        <v>2</v>
      </c>
      <c r="C79" s="148" t="s">
        <v>48</v>
      </c>
      <c r="D79" s="149">
        <v>71.400000000000006</v>
      </c>
      <c r="E79" s="46">
        <v>1</v>
      </c>
      <c r="F79" s="150">
        <f t="shared" si="40"/>
        <v>15136.800000000001</v>
      </c>
      <c r="G79" s="246">
        <f t="shared" si="41"/>
        <v>2213.4</v>
      </c>
      <c r="H79" s="247">
        <f t="shared" si="42"/>
        <v>1999.2000000000003</v>
      </c>
      <c r="I79" s="246">
        <f t="shared" si="43"/>
        <v>2213.4</v>
      </c>
      <c r="J79" s="151">
        <f t="shared" si="44"/>
        <v>2142</v>
      </c>
      <c r="K79" s="151">
        <f t="shared" si="45"/>
        <v>2213.4</v>
      </c>
      <c r="L79" s="151">
        <f t="shared" si="46"/>
        <v>2142</v>
      </c>
      <c r="M79" s="151">
        <f t="shared" si="47"/>
        <v>2213.4</v>
      </c>
      <c r="N79" s="151">
        <v>0</v>
      </c>
      <c r="O79" s="151">
        <v>0</v>
      </c>
      <c r="P79" s="151">
        <v>0</v>
      </c>
      <c r="Q79" s="151">
        <v>0</v>
      </c>
      <c r="R79" s="153">
        <v>0</v>
      </c>
      <c r="S79" s="154">
        <v>212</v>
      </c>
    </row>
    <row r="80" spans="1:20" x14ac:dyDescent="0.25">
      <c r="A80" s="72"/>
      <c r="B80" s="147">
        <v>3</v>
      </c>
      <c r="C80" s="148" t="s">
        <v>49</v>
      </c>
      <c r="D80" s="149">
        <v>74.63</v>
      </c>
      <c r="E80" s="46">
        <v>1</v>
      </c>
      <c r="F80" s="150">
        <f t="shared" si="40"/>
        <v>15821.56</v>
      </c>
      <c r="G80" s="246">
        <f t="shared" si="41"/>
        <v>2313.5299999999997</v>
      </c>
      <c r="H80" s="247">
        <f t="shared" si="42"/>
        <v>2089.64</v>
      </c>
      <c r="I80" s="246">
        <f t="shared" si="43"/>
        <v>2313.5299999999997</v>
      </c>
      <c r="J80" s="151">
        <f t="shared" si="44"/>
        <v>2238.8999999999996</v>
      </c>
      <c r="K80" s="151">
        <f t="shared" si="45"/>
        <v>2313.5299999999997</v>
      </c>
      <c r="L80" s="151">
        <f t="shared" si="46"/>
        <v>2238.8999999999996</v>
      </c>
      <c r="M80" s="151">
        <f t="shared" si="47"/>
        <v>2313.5299999999997</v>
      </c>
      <c r="N80" s="151">
        <v>0</v>
      </c>
      <c r="O80" s="151">
        <v>0</v>
      </c>
      <c r="P80" s="151">
        <v>0</v>
      </c>
      <c r="Q80" s="151">
        <v>0</v>
      </c>
      <c r="R80" s="153">
        <v>0</v>
      </c>
      <c r="S80" s="154">
        <v>212</v>
      </c>
    </row>
    <row r="81" spans="1:19" x14ac:dyDescent="0.25">
      <c r="A81" s="72"/>
      <c r="B81" s="147">
        <v>4</v>
      </c>
      <c r="C81" s="148" t="s">
        <v>35</v>
      </c>
      <c r="D81" s="149">
        <v>71.400000000000006</v>
      </c>
      <c r="E81" s="46">
        <v>5</v>
      </c>
      <c r="F81" s="150">
        <f t="shared" si="40"/>
        <v>75684</v>
      </c>
      <c r="G81" s="246">
        <f t="shared" si="41"/>
        <v>11067</v>
      </c>
      <c r="H81" s="247">
        <f t="shared" si="42"/>
        <v>9996</v>
      </c>
      <c r="I81" s="246">
        <f t="shared" si="43"/>
        <v>11067</v>
      </c>
      <c r="J81" s="151">
        <f t="shared" si="44"/>
        <v>10710</v>
      </c>
      <c r="K81" s="151">
        <f t="shared" si="45"/>
        <v>11067</v>
      </c>
      <c r="L81" s="151">
        <f t="shared" si="46"/>
        <v>10710</v>
      </c>
      <c r="M81" s="151">
        <f t="shared" si="47"/>
        <v>11067</v>
      </c>
      <c r="N81" s="151">
        <v>0</v>
      </c>
      <c r="O81" s="151">
        <v>0</v>
      </c>
      <c r="P81" s="151">
        <v>0</v>
      </c>
      <c r="Q81" s="151">
        <v>0</v>
      </c>
      <c r="R81" s="153">
        <v>0</v>
      </c>
      <c r="S81" s="154">
        <v>212</v>
      </c>
    </row>
    <row r="82" spans="1:19" x14ac:dyDescent="0.25">
      <c r="A82" s="72"/>
      <c r="B82" s="210">
        <v>5</v>
      </c>
      <c r="C82" s="148" t="s">
        <v>50</v>
      </c>
      <c r="D82" s="149">
        <v>74.63</v>
      </c>
      <c r="E82" s="46">
        <v>1</v>
      </c>
      <c r="F82" s="150">
        <f t="shared" si="40"/>
        <v>15821.56</v>
      </c>
      <c r="G82" s="246">
        <f t="shared" si="41"/>
        <v>2313.5299999999997</v>
      </c>
      <c r="H82" s="247">
        <f t="shared" si="42"/>
        <v>2089.64</v>
      </c>
      <c r="I82" s="246">
        <f t="shared" si="43"/>
        <v>2313.5299999999997</v>
      </c>
      <c r="J82" s="151">
        <f t="shared" si="44"/>
        <v>2238.8999999999996</v>
      </c>
      <c r="K82" s="151">
        <f t="shared" si="45"/>
        <v>2313.5299999999997</v>
      </c>
      <c r="L82" s="151">
        <f t="shared" si="46"/>
        <v>2238.8999999999996</v>
      </c>
      <c r="M82" s="151">
        <f t="shared" si="47"/>
        <v>2313.5299999999997</v>
      </c>
      <c r="N82" s="151">
        <v>0</v>
      </c>
      <c r="O82" s="151">
        <v>0</v>
      </c>
      <c r="P82" s="151">
        <v>0</v>
      </c>
      <c r="Q82" s="151">
        <v>0</v>
      </c>
      <c r="R82" s="153">
        <v>0</v>
      </c>
      <c r="S82" s="154">
        <v>212</v>
      </c>
    </row>
    <row r="83" spans="1:19" x14ac:dyDescent="0.25">
      <c r="A83" s="72"/>
      <c r="B83" s="147">
        <v>6</v>
      </c>
      <c r="C83" s="148" t="s">
        <v>51</v>
      </c>
      <c r="D83" s="149">
        <v>74.63</v>
      </c>
      <c r="E83" s="46">
        <v>1</v>
      </c>
      <c r="F83" s="150">
        <f t="shared" si="40"/>
        <v>15821.56</v>
      </c>
      <c r="G83" s="246">
        <f t="shared" si="41"/>
        <v>2313.5299999999997</v>
      </c>
      <c r="H83" s="247">
        <f t="shared" si="42"/>
        <v>2089.64</v>
      </c>
      <c r="I83" s="246">
        <f t="shared" si="43"/>
        <v>2313.5299999999997</v>
      </c>
      <c r="J83" s="151">
        <f t="shared" si="44"/>
        <v>2238.8999999999996</v>
      </c>
      <c r="K83" s="151">
        <f t="shared" si="45"/>
        <v>2313.5299999999997</v>
      </c>
      <c r="L83" s="151">
        <f t="shared" si="46"/>
        <v>2238.8999999999996</v>
      </c>
      <c r="M83" s="151">
        <f t="shared" si="47"/>
        <v>2313.5299999999997</v>
      </c>
      <c r="N83" s="151">
        <v>0</v>
      </c>
      <c r="O83" s="151">
        <v>0</v>
      </c>
      <c r="P83" s="151">
        <v>0</v>
      </c>
      <c r="Q83" s="151">
        <v>0</v>
      </c>
      <c r="R83" s="153">
        <v>0</v>
      </c>
      <c r="S83" s="154">
        <v>212</v>
      </c>
    </row>
    <row r="84" spans="1:19" ht="15.75" customHeight="1" x14ac:dyDescent="0.25">
      <c r="A84" s="72"/>
      <c r="B84" s="147">
        <v>7</v>
      </c>
      <c r="C84" s="148" t="s">
        <v>53</v>
      </c>
      <c r="D84" s="149">
        <v>72.540000000000006</v>
      </c>
      <c r="E84" s="46">
        <v>1</v>
      </c>
      <c r="F84" s="150">
        <f t="shared" si="40"/>
        <v>15378.480000000001</v>
      </c>
      <c r="G84" s="246">
        <f t="shared" si="41"/>
        <v>2248.7400000000002</v>
      </c>
      <c r="H84" s="247">
        <f t="shared" si="42"/>
        <v>2031.1200000000001</v>
      </c>
      <c r="I84" s="246">
        <f t="shared" si="43"/>
        <v>2248.7400000000002</v>
      </c>
      <c r="J84" s="151">
        <f t="shared" si="44"/>
        <v>2176.2000000000003</v>
      </c>
      <c r="K84" s="151">
        <f t="shared" si="45"/>
        <v>2248.7400000000002</v>
      </c>
      <c r="L84" s="151">
        <f t="shared" si="46"/>
        <v>2176.2000000000003</v>
      </c>
      <c r="M84" s="151">
        <f t="shared" si="47"/>
        <v>2248.7400000000002</v>
      </c>
      <c r="N84" s="151">
        <v>0</v>
      </c>
      <c r="O84" s="151">
        <v>0</v>
      </c>
      <c r="P84" s="151">
        <v>0</v>
      </c>
      <c r="Q84" s="151">
        <v>0</v>
      </c>
      <c r="R84" s="153">
        <v>0</v>
      </c>
      <c r="S84" s="154">
        <v>212</v>
      </c>
    </row>
    <row r="85" spans="1:19" s="6" customFormat="1" x14ac:dyDescent="0.25">
      <c r="A85" s="141"/>
      <c r="B85" s="142">
        <v>8</v>
      </c>
      <c r="C85" s="44" t="s">
        <v>38</v>
      </c>
      <c r="D85" s="45">
        <v>71.400000000000006</v>
      </c>
      <c r="E85" s="50">
        <v>1</v>
      </c>
      <c r="F85" s="248">
        <f t="shared" si="40"/>
        <v>7925.4000000000005</v>
      </c>
      <c r="G85" s="249">
        <f t="shared" si="41"/>
        <v>2213.4</v>
      </c>
      <c r="H85" s="250">
        <f t="shared" si="42"/>
        <v>1999.2000000000003</v>
      </c>
      <c r="I85" s="249">
        <f t="shared" si="43"/>
        <v>2213.4</v>
      </c>
      <c r="J85" s="61">
        <v>0</v>
      </c>
      <c r="K85" s="61">
        <v>-714</v>
      </c>
      <c r="L85" s="61">
        <v>0</v>
      </c>
      <c r="M85" s="61">
        <f t="shared" si="47"/>
        <v>2213.4</v>
      </c>
      <c r="N85" s="61">
        <v>0</v>
      </c>
      <c r="O85" s="61">
        <v>0</v>
      </c>
      <c r="P85" s="61">
        <v>0</v>
      </c>
      <c r="Q85" s="61">
        <v>0</v>
      </c>
      <c r="R85" s="145">
        <v>0</v>
      </c>
      <c r="S85" s="146">
        <f>212-30-31-10-30</f>
        <v>111</v>
      </c>
    </row>
    <row r="86" spans="1:19" x14ac:dyDescent="0.25">
      <c r="A86" s="72"/>
      <c r="B86" s="210">
        <v>9</v>
      </c>
      <c r="C86" s="148" t="s">
        <v>39</v>
      </c>
      <c r="D86" s="149">
        <v>78.25</v>
      </c>
      <c r="E86" s="251">
        <v>6</v>
      </c>
      <c r="F86" s="252">
        <f t="shared" si="40"/>
        <v>99534</v>
      </c>
      <c r="G86" s="246">
        <f t="shared" si="41"/>
        <v>14554.5</v>
      </c>
      <c r="H86" s="247">
        <f t="shared" si="42"/>
        <v>13146</v>
      </c>
      <c r="I86" s="246">
        <f t="shared" si="43"/>
        <v>14554.5</v>
      </c>
      <c r="J86" s="151">
        <f>E86*D86*30</f>
        <v>14085</v>
      </c>
      <c r="K86" s="151">
        <f>E86*D86*31</f>
        <v>14554.5</v>
      </c>
      <c r="L86" s="151">
        <f>E86*D86*30</f>
        <v>14085</v>
      </c>
      <c r="M86" s="151">
        <f t="shared" si="47"/>
        <v>14554.5</v>
      </c>
      <c r="N86" s="151">
        <v>0</v>
      </c>
      <c r="O86" s="151">
        <v>0</v>
      </c>
      <c r="P86" s="151">
        <v>0</v>
      </c>
      <c r="Q86" s="151">
        <v>0</v>
      </c>
      <c r="R86" s="153">
        <v>0</v>
      </c>
      <c r="S86" s="154">
        <v>212</v>
      </c>
    </row>
    <row r="87" spans="1:19" x14ac:dyDescent="0.25">
      <c r="A87" s="72"/>
      <c r="B87" s="210">
        <v>9</v>
      </c>
      <c r="C87" s="148" t="s">
        <v>39</v>
      </c>
      <c r="D87" s="149">
        <v>78.25</v>
      </c>
      <c r="E87" s="251">
        <v>1</v>
      </c>
      <c r="F87" s="252">
        <f t="shared" si="40"/>
        <v>0</v>
      </c>
      <c r="G87" s="246">
        <v>0</v>
      </c>
      <c r="H87" s="247">
        <v>0</v>
      </c>
      <c r="I87" s="246">
        <v>0</v>
      </c>
      <c r="J87" s="151">
        <v>0</v>
      </c>
      <c r="K87" s="151">
        <v>0</v>
      </c>
      <c r="L87" s="151">
        <v>0</v>
      </c>
      <c r="M87" s="151">
        <v>0</v>
      </c>
      <c r="N87" s="151">
        <v>0</v>
      </c>
      <c r="O87" s="151">
        <v>0</v>
      </c>
      <c r="P87" s="151">
        <v>0</v>
      </c>
      <c r="Q87" s="151">
        <v>0</v>
      </c>
      <c r="R87" s="153">
        <v>0</v>
      </c>
      <c r="S87" s="154">
        <v>0</v>
      </c>
    </row>
    <row r="88" spans="1:19" s="6" customFormat="1" x14ac:dyDescent="0.25">
      <c r="A88" s="141"/>
      <c r="B88" s="142">
        <v>10</v>
      </c>
      <c r="C88" s="44" t="s">
        <v>32</v>
      </c>
      <c r="D88" s="45">
        <v>71.400000000000006</v>
      </c>
      <c r="E88" s="50">
        <v>44</v>
      </c>
      <c r="F88" s="248">
        <f t="shared" si="40"/>
        <v>666019.20000000007</v>
      </c>
      <c r="G88" s="249">
        <f>E88*D88*31</f>
        <v>97389.6</v>
      </c>
      <c r="H88" s="250">
        <f>E88*D88*28</f>
        <v>87964.800000000017</v>
      </c>
      <c r="I88" s="249">
        <f>E88*D88*31</f>
        <v>97389.6</v>
      </c>
      <c r="J88" s="61">
        <f>E88*D88*30</f>
        <v>94248.000000000015</v>
      </c>
      <c r="K88" s="61">
        <f>E88*D88*31</f>
        <v>97389.6</v>
      </c>
      <c r="L88" s="61">
        <f>E88*D88*30</f>
        <v>94248.000000000015</v>
      </c>
      <c r="M88" s="61">
        <f>E88*D88*31</f>
        <v>97389.6</v>
      </c>
      <c r="N88" s="61">
        <v>0</v>
      </c>
      <c r="O88" s="61">
        <v>0</v>
      </c>
      <c r="P88" s="61">
        <v>0</v>
      </c>
      <c r="Q88" s="61">
        <v>0</v>
      </c>
      <c r="R88" s="145">
        <v>0</v>
      </c>
      <c r="S88" s="146">
        <v>212</v>
      </c>
    </row>
    <row r="89" spans="1:19" s="6" customFormat="1" x14ac:dyDescent="0.25">
      <c r="A89" s="141"/>
      <c r="B89" s="142">
        <v>14</v>
      </c>
      <c r="C89" s="44" t="s">
        <v>32</v>
      </c>
      <c r="D89" s="45">
        <v>71.400000000000006</v>
      </c>
      <c r="E89" s="50">
        <v>1</v>
      </c>
      <c r="F89" s="248">
        <f t="shared" si="40"/>
        <v>6497.4000000000005</v>
      </c>
      <c r="G89" s="249">
        <v>0</v>
      </c>
      <c r="H89" s="250">
        <v>0</v>
      </c>
      <c r="I89" s="249">
        <v>0</v>
      </c>
      <c r="J89" s="61">
        <v>0</v>
      </c>
      <c r="K89" s="61">
        <f>+D89*E89*30+D89*E89*31</f>
        <v>4355.3999999999996</v>
      </c>
      <c r="L89" s="61">
        <f>E89*D89*30</f>
        <v>2142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145">
        <v>0</v>
      </c>
      <c r="S89" s="146">
        <f>30+31+30</f>
        <v>91</v>
      </c>
    </row>
    <row r="90" spans="1:19" s="6" customFormat="1" x14ac:dyDescent="0.25">
      <c r="A90" s="141"/>
      <c r="B90" s="142">
        <v>10</v>
      </c>
      <c r="C90" s="44" t="s">
        <v>32</v>
      </c>
      <c r="D90" s="45">
        <v>71.400000000000006</v>
      </c>
      <c r="E90" s="50">
        <v>1</v>
      </c>
      <c r="F90" s="248">
        <f t="shared" si="40"/>
        <v>8710.8000000000011</v>
      </c>
      <c r="G90" s="249">
        <f>E90*D90*31</f>
        <v>2213.4</v>
      </c>
      <c r="H90" s="253">
        <v>0</v>
      </c>
      <c r="I90" s="254">
        <v>0</v>
      </c>
      <c r="J90" s="61">
        <f>+D90*-4</f>
        <v>-285.60000000000002</v>
      </c>
      <c r="K90" s="61">
        <f>E90*D90*31+D90*E90*3</f>
        <v>2427.6</v>
      </c>
      <c r="L90" s="61">
        <f>E90*D90*30</f>
        <v>2142</v>
      </c>
      <c r="M90" s="61">
        <f>E90*D90*31</f>
        <v>2213.4</v>
      </c>
      <c r="N90" s="61">
        <v>0</v>
      </c>
      <c r="O90" s="61">
        <v>0</v>
      </c>
      <c r="P90" s="61">
        <v>0</v>
      </c>
      <c r="Q90" s="61">
        <v>0</v>
      </c>
      <c r="R90" s="145">
        <v>0</v>
      </c>
      <c r="S90" s="146">
        <f>212-28-31-30-4+3</f>
        <v>122</v>
      </c>
    </row>
    <row r="91" spans="1:19" s="6" customFormat="1" x14ac:dyDescent="0.25">
      <c r="A91" s="141"/>
      <c r="B91" s="142">
        <v>10</v>
      </c>
      <c r="C91" s="44" t="s">
        <v>32</v>
      </c>
      <c r="D91" s="45">
        <v>71.400000000000006</v>
      </c>
      <c r="E91" s="50">
        <v>1</v>
      </c>
      <c r="F91" s="248">
        <f t="shared" si="40"/>
        <v>8425.2000000000007</v>
      </c>
      <c r="G91" s="249">
        <f>E91*D91*31</f>
        <v>2213.4</v>
      </c>
      <c r="H91" s="254">
        <f>E91*D91*28</f>
        <v>1999.2000000000003</v>
      </c>
      <c r="I91" s="249">
        <f>E91*D91*8</f>
        <v>571.20000000000005</v>
      </c>
      <c r="J91" s="61">
        <f>E91*D91*30+E91*D91*9</f>
        <v>2784.6</v>
      </c>
      <c r="K91" s="61">
        <f>E91*D91*12</f>
        <v>856.80000000000007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145">
        <v>0</v>
      </c>
      <c r="S91" s="146">
        <f>31+28+8+30+9+12</f>
        <v>118</v>
      </c>
    </row>
    <row r="92" spans="1:19" s="6" customFormat="1" x14ac:dyDescent="0.25">
      <c r="A92" s="141"/>
      <c r="B92" s="142">
        <v>10</v>
      </c>
      <c r="C92" s="44" t="s">
        <v>32</v>
      </c>
      <c r="D92" s="45">
        <v>71.400000000000006</v>
      </c>
      <c r="E92" s="50">
        <v>1</v>
      </c>
      <c r="F92" s="248">
        <f t="shared" si="40"/>
        <v>4998</v>
      </c>
      <c r="G92" s="249">
        <f>E92*D92*31</f>
        <v>2213.4</v>
      </c>
      <c r="H92" s="254">
        <f>E92*D92*28</f>
        <v>1999.2000000000003</v>
      </c>
      <c r="I92" s="249">
        <f>E92*D92*11</f>
        <v>785.40000000000009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145">
        <v>0</v>
      </c>
      <c r="S92" s="146">
        <f>212-20-30-31-30-31</f>
        <v>70</v>
      </c>
    </row>
    <row r="93" spans="1:19" s="6" customFormat="1" x14ac:dyDescent="0.25">
      <c r="A93" s="141"/>
      <c r="B93" s="142">
        <v>11</v>
      </c>
      <c r="C93" s="44" t="s">
        <v>55</v>
      </c>
      <c r="D93" s="45">
        <v>72.540000000000006</v>
      </c>
      <c r="E93" s="50">
        <v>9</v>
      </c>
      <c r="F93" s="248">
        <f t="shared" si="40"/>
        <v>138406.32</v>
      </c>
      <c r="G93" s="249">
        <f>E93*D93*31</f>
        <v>20238.66</v>
      </c>
      <c r="H93" s="250">
        <f>E93*D93*28</f>
        <v>18280.080000000002</v>
      </c>
      <c r="I93" s="249">
        <f>E93*D93*31</f>
        <v>20238.66</v>
      </c>
      <c r="J93" s="61">
        <f>E93*D93*30</f>
        <v>19585.8</v>
      </c>
      <c r="K93" s="61">
        <f>E93*D93*31</f>
        <v>20238.66</v>
      </c>
      <c r="L93" s="61">
        <f>E93*D93*30</f>
        <v>19585.8</v>
      </c>
      <c r="M93" s="61">
        <f>E93*D93*31</f>
        <v>20238.66</v>
      </c>
      <c r="N93" s="61">
        <v>0</v>
      </c>
      <c r="O93" s="61">
        <v>0</v>
      </c>
      <c r="P93" s="61">
        <v>0</v>
      </c>
      <c r="Q93" s="61">
        <v>0</v>
      </c>
      <c r="R93" s="145">
        <v>0</v>
      </c>
      <c r="S93" s="146">
        <v>212</v>
      </c>
    </row>
    <row r="94" spans="1:19" s="6" customFormat="1" x14ac:dyDescent="0.25">
      <c r="A94" s="141"/>
      <c r="B94" s="142">
        <v>12</v>
      </c>
      <c r="C94" s="44" t="s">
        <v>56</v>
      </c>
      <c r="D94" s="45">
        <v>71.400000000000006</v>
      </c>
      <c r="E94" s="50">
        <v>1</v>
      </c>
      <c r="F94" s="248">
        <f t="shared" si="40"/>
        <v>15136.800000000001</v>
      </c>
      <c r="G94" s="249">
        <f>E94*D94*31</f>
        <v>2213.4</v>
      </c>
      <c r="H94" s="250">
        <f>E94*D94*28</f>
        <v>1999.2000000000003</v>
      </c>
      <c r="I94" s="249">
        <f>E94*D94*31</f>
        <v>2213.4</v>
      </c>
      <c r="J94" s="61">
        <f>E94*D94*30</f>
        <v>2142</v>
      </c>
      <c r="K94" s="61">
        <f>E94*D94*31</f>
        <v>2213.4</v>
      </c>
      <c r="L94" s="61">
        <f>E94*D94*30</f>
        <v>2142</v>
      </c>
      <c r="M94" s="61">
        <f>E94*D94*31</f>
        <v>2213.4</v>
      </c>
      <c r="N94" s="61">
        <v>0</v>
      </c>
      <c r="O94" s="61">
        <v>0</v>
      </c>
      <c r="P94" s="61">
        <v>0</v>
      </c>
      <c r="Q94" s="61">
        <v>0</v>
      </c>
      <c r="R94" s="145">
        <v>0</v>
      </c>
      <c r="S94" s="146">
        <v>212</v>
      </c>
    </row>
    <row r="95" spans="1:19" s="6" customFormat="1" x14ac:dyDescent="0.25">
      <c r="A95" s="141"/>
      <c r="B95" s="142">
        <v>15</v>
      </c>
      <c r="C95" s="44" t="s">
        <v>130</v>
      </c>
      <c r="D95" s="45">
        <v>71.400000000000006</v>
      </c>
      <c r="E95" s="50">
        <v>1</v>
      </c>
      <c r="F95" s="248">
        <f t="shared" si="40"/>
        <v>6497.4000000000005</v>
      </c>
      <c r="G95" s="249">
        <v>0</v>
      </c>
      <c r="H95" s="250">
        <v>0</v>
      </c>
      <c r="I95" s="249">
        <v>0</v>
      </c>
      <c r="J95" s="61">
        <v>0</v>
      </c>
      <c r="K95" s="61">
        <f>+D95*E95*30+D95*E95*31</f>
        <v>4355.3999999999996</v>
      </c>
      <c r="L95" s="61">
        <f>E95*D95*30</f>
        <v>2142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145">
        <v>0</v>
      </c>
      <c r="S95" s="146">
        <f>30+31+30</f>
        <v>91</v>
      </c>
    </row>
    <row r="96" spans="1:19" s="6" customFormat="1" x14ac:dyDescent="0.25">
      <c r="A96" s="141"/>
      <c r="B96" s="233">
        <v>16</v>
      </c>
      <c r="C96" s="44" t="s">
        <v>54</v>
      </c>
      <c r="D96" s="45">
        <v>71.400000000000006</v>
      </c>
      <c r="E96" s="50">
        <v>1</v>
      </c>
      <c r="F96" s="248">
        <f t="shared" si="40"/>
        <v>6497.4000000000005</v>
      </c>
      <c r="G96" s="249">
        <v>0</v>
      </c>
      <c r="H96" s="250">
        <v>0</v>
      </c>
      <c r="I96" s="249">
        <v>0</v>
      </c>
      <c r="J96" s="61">
        <v>0</v>
      </c>
      <c r="K96" s="61">
        <f>+D96*E96*30+D96*E96*31</f>
        <v>4355.3999999999996</v>
      </c>
      <c r="L96" s="61">
        <f>E96*D96*30</f>
        <v>2142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145">
        <v>0</v>
      </c>
      <c r="S96" s="146">
        <f>30+31+30</f>
        <v>91</v>
      </c>
    </row>
    <row r="97" spans="1:19" x14ac:dyDescent="0.25">
      <c r="A97" s="72"/>
      <c r="B97" s="210">
        <v>13</v>
      </c>
      <c r="C97" s="148" t="s">
        <v>57</v>
      </c>
      <c r="D97" s="149">
        <v>74.63</v>
      </c>
      <c r="E97" s="251">
        <v>2</v>
      </c>
      <c r="F97" s="252">
        <f t="shared" si="40"/>
        <v>31643.119999999999</v>
      </c>
      <c r="G97" s="246">
        <f>E97*D97*31</f>
        <v>4627.0599999999995</v>
      </c>
      <c r="H97" s="247">
        <f>E97*D97*28</f>
        <v>4179.28</v>
      </c>
      <c r="I97" s="246">
        <f>E97*D97*31</f>
        <v>4627.0599999999995</v>
      </c>
      <c r="J97" s="151">
        <f>E97*D97*30</f>
        <v>4477.7999999999993</v>
      </c>
      <c r="K97" s="151">
        <f>E97*D97*31</f>
        <v>4627.0599999999995</v>
      </c>
      <c r="L97" s="151">
        <f>E97*D97*30</f>
        <v>4477.7999999999993</v>
      </c>
      <c r="M97" s="151">
        <f>E97*D97*31</f>
        <v>4627.0599999999995</v>
      </c>
      <c r="N97" s="151">
        <v>0</v>
      </c>
      <c r="O97" s="151">
        <v>0</v>
      </c>
      <c r="P97" s="151">
        <v>0</v>
      </c>
      <c r="Q97" s="151">
        <v>0</v>
      </c>
      <c r="R97" s="153">
        <v>0</v>
      </c>
      <c r="S97" s="154">
        <v>212</v>
      </c>
    </row>
    <row r="98" spans="1:19" s="161" customFormat="1" x14ac:dyDescent="0.25">
      <c r="A98" s="155"/>
      <c r="B98" s="255">
        <v>1</v>
      </c>
      <c r="C98" s="256" t="s">
        <v>44</v>
      </c>
      <c r="D98" s="257">
        <v>72.540000000000006</v>
      </c>
      <c r="E98" s="258">
        <v>6</v>
      </c>
      <c r="F98" s="259">
        <f t="shared" si="40"/>
        <v>66591.72</v>
      </c>
      <c r="G98" s="260">
        <v>0</v>
      </c>
      <c r="H98" s="260">
        <v>0</v>
      </c>
      <c r="I98" s="260">
        <v>0</v>
      </c>
      <c r="J98" s="260">
        <v>0</v>
      </c>
      <c r="K98" s="260">
        <v>0</v>
      </c>
      <c r="L98" s="260">
        <v>0</v>
      </c>
      <c r="M98" s="260">
        <v>0</v>
      </c>
      <c r="N98" s="52">
        <f t="shared" ref="N98:N112" si="48">+D98*E98*31</f>
        <v>13492.44</v>
      </c>
      <c r="O98" s="52">
        <f t="shared" ref="O98:O112" si="49">+D98*E98*30</f>
        <v>13057.2</v>
      </c>
      <c r="P98" s="52">
        <f t="shared" ref="P98:P112" si="50">+D98*E98*31</f>
        <v>13492.44</v>
      </c>
      <c r="Q98" s="52">
        <f t="shared" ref="Q98:Q112" si="51">+D98*E98*30</f>
        <v>13057.2</v>
      </c>
      <c r="R98" s="159">
        <f t="shared" ref="R98:R112" si="52">+D98*E98*31</f>
        <v>13492.44</v>
      </c>
      <c r="S98" s="160">
        <f t="shared" ref="S98:S112" si="53">31+30+31+30+31</f>
        <v>153</v>
      </c>
    </row>
    <row r="99" spans="1:19" s="6" customFormat="1" x14ac:dyDescent="0.25">
      <c r="A99" s="141"/>
      <c r="B99" s="142">
        <v>2</v>
      </c>
      <c r="C99" s="44" t="s">
        <v>48</v>
      </c>
      <c r="D99" s="45">
        <v>71.400000000000006</v>
      </c>
      <c r="E99" s="47">
        <v>1</v>
      </c>
      <c r="F99" s="143">
        <f t="shared" si="40"/>
        <v>0</v>
      </c>
      <c r="G99" s="249">
        <v>0</v>
      </c>
      <c r="H99" s="249">
        <v>0</v>
      </c>
      <c r="I99" s="249">
        <v>0</v>
      </c>
      <c r="J99" s="249">
        <v>0</v>
      </c>
      <c r="K99" s="249">
        <v>0</v>
      </c>
      <c r="L99" s="249">
        <v>0</v>
      </c>
      <c r="M99" s="249">
        <v>0</v>
      </c>
      <c r="N99" s="61">
        <v>0</v>
      </c>
      <c r="O99" s="61">
        <v>0</v>
      </c>
      <c r="P99" s="61">
        <v>0</v>
      </c>
      <c r="Q99" s="61">
        <v>0</v>
      </c>
      <c r="R99" s="145">
        <v>0</v>
      </c>
      <c r="S99" s="146">
        <v>0</v>
      </c>
    </row>
    <row r="100" spans="1:19" s="161" customFormat="1" x14ac:dyDescent="0.25">
      <c r="A100" s="155"/>
      <c r="B100" s="156">
        <v>3</v>
      </c>
      <c r="C100" s="53" t="s">
        <v>49</v>
      </c>
      <c r="D100" s="51">
        <v>74.63</v>
      </c>
      <c r="E100" s="55">
        <v>1</v>
      </c>
      <c r="F100" s="158">
        <f t="shared" si="40"/>
        <v>11418.39</v>
      </c>
      <c r="G100" s="260">
        <v>0</v>
      </c>
      <c r="H100" s="260">
        <v>0</v>
      </c>
      <c r="I100" s="260">
        <v>0</v>
      </c>
      <c r="J100" s="260">
        <v>0</v>
      </c>
      <c r="K100" s="260">
        <v>0</v>
      </c>
      <c r="L100" s="260">
        <v>0</v>
      </c>
      <c r="M100" s="260">
        <v>0</v>
      </c>
      <c r="N100" s="52">
        <f t="shared" si="48"/>
        <v>2313.5299999999997</v>
      </c>
      <c r="O100" s="52">
        <f t="shared" si="49"/>
        <v>2238.8999999999996</v>
      </c>
      <c r="P100" s="52">
        <f t="shared" si="50"/>
        <v>2313.5299999999997</v>
      </c>
      <c r="Q100" s="52">
        <f t="shared" si="51"/>
        <v>2238.8999999999996</v>
      </c>
      <c r="R100" s="159">
        <f t="shared" si="52"/>
        <v>2313.5299999999997</v>
      </c>
      <c r="S100" s="160">
        <f t="shared" si="53"/>
        <v>153</v>
      </c>
    </row>
    <row r="101" spans="1:19" s="161" customFormat="1" x14ac:dyDescent="0.25">
      <c r="A101" s="155"/>
      <c r="B101" s="156">
        <v>4</v>
      </c>
      <c r="C101" s="53" t="s">
        <v>35</v>
      </c>
      <c r="D101" s="51">
        <v>71.400000000000006</v>
      </c>
      <c r="E101" s="55">
        <v>4</v>
      </c>
      <c r="F101" s="158">
        <f t="shared" si="40"/>
        <v>43696.800000000003</v>
      </c>
      <c r="G101" s="260">
        <v>0</v>
      </c>
      <c r="H101" s="260">
        <v>0</v>
      </c>
      <c r="I101" s="260">
        <v>0</v>
      </c>
      <c r="J101" s="260">
        <v>0</v>
      </c>
      <c r="K101" s="260">
        <v>0</v>
      </c>
      <c r="L101" s="260">
        <v>0</v>
      </c>
      <c r="M101" s="260">
        <v>0</v>
      </c>
      <c r="N101" s="52">
        <f t="shared" si="48"/>
        <v>8853.6</v>
      </c>
      <c r="O101" s="52">
        <f t="shared" si="49"/>
        <v>8568</v>
      </c>
      <c r="P101" s="52">
        <f t="shared" si="50"/>
        <v>8853.6</v>
      </c>
      <c r="Q101" s="52">
        <f t="shared" si="51"/>
        <v>8568</v>
      </c>
      <c r="R101" s="159">
        <f t="shared" si="52"/>
        <v>8853.6</v>
      </c>
      <c r="S101" s="160">
        <f t="shared" si="53"/>
        <v>153</v>
      </c>
    </row>
    <row r="102" spans="1:19" s="6" customFormat="1" x14ac:dyDescent="0.25">
      <c r="A102" s="141"/>
      <c r="B102" s="233">
        <v>17</v>
      </c>
      <c r="C102" s="44" t="s">
        <v>35</v>
      </c>
      <c r="D102" s="45">
        <v>71.400000000000006</v>
      </c>
      <c r="E102" s="50">
        <v>1</v>
      </c>
      <c r="F102" s="248">
        <f t="shared" si="40"/>
        <v>9424.8000000000011</v>
      </c>
      <c r="G102" s="249">
        <v>0</v>
      </c>
      <c r="H102" s="250">
        <v>0</v>
      </c>
      <c r="I102" s="249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f>+D102*E102*40</f>
        <v>2856</v>
      </c>
      <c r="P102" s="61">
        <f t="shared" si="50"/>
        <v>2213.4</v>
      </c>
      <c r="Q102" s="61">
        <f t="shared" si="51"/>
        <v>2142</v>
      </c>
      <c r="R102" s="145">
        <f t="shared" si="52"/>
        <v>2213.4</v>
      </c>
      <c r="S102" s="146">
        <f>40+31+30+31</f>
        <v>132</v>
      </c>
    </row>
    <row r="103" spans="1:19" s="161" customFormat="1" x14ac:dyDescent="0.25">
      <c r="A103" s="155"/>
      <c r="B103" s="255">
        <v>5</v>
      </c>
      <c r="C103" s="53" t="s">
        <v>50</v>
      </c>
      <c r="D103" s="51">
        <v>74.63</v>
      </c>
      <c r="E103" s="55">
        <v>1</v>
      </c>
      <c r="F103" s="158">
        <f t="shared" si="40"/>
        <v>11418.39</v>
      </c>
      <c r="G103" s="260">
        <v>0</v>
      </c>
      <c r="H103" s="260">
        <v>0</v>
      </c>
      <c r="I103" s="260">
        <v>0</v>
      </c>
      <c r="J103" s="260">
        <v>0</v>
      </c>
      <c r="K103" s="260">
        <v>0</v>
      </c>
      <c r="L103" s="260">
        <v>0</v>
      </c>
      <c r="M103" s="260">
        <v>0</v>
      </c>
      <c r="N103" s="52">
        <f t="shared" si="48"/>
        <v>2313.5299999999997</v>
      </c>
      <c r="O103" s="52">
        <f t="shared" si="49"/>
        <v>2238.8999999999996</v>
      </c>
      <c r="P103" s="52">
        <f t="shared" si="50"/>
        <v>2313.5299999999997</v>
      </c>
      <c r="Q103" s="52">
        <f t="shared" si="51"/>
        <v>2238.8999999999996</v>
      </c>
      <c r="R103" s="159">
        <f t="shared" si="52"/>
        <v>2313.5299999999997</v>
      </c>
      <c r="S103" s="160">
        <f t="shared" si="53"/>
        <v>153</v>
      </c>
    </row>
    <row r="104" spans="1:19" s="161" customFormat="1" x14ac:dyDescent="0.25">
      <c r="A104" s="155"/>
      <c r="B104" s="156">
        <v>6</v>
      </c>
      <c r="C104" s="53" t="s">
        <v>51</v>
      </c>
      <c r="D104" s="51">
        <v>74.63</v>
      </c>
      <c r="E104" s="55">
        <v>1</v>
      </c>
      <c r="F104" s="158">
        <f t="shared" si="40"/>
        <v>11418.39</v>
      </c>
      <c r="G104" s="260">
        <v>0</v>
      </c>
      <c r="H104" s="260">
        <v>0</v>
      </c>
      <c r="I104" s="260">
        <v>0</v>
      </c>
      <c r="J104" s="260">
        <v>0</v>
      </c>
      <c r="K104" s="260">
        <v>0</v>
      </c>
      <c r="L104" s="260">
        <v>0</v>
      </c>
      <c r="M104" s="260">
        <v>0</v>
      </c>
      <c r="N104" s="52">
        <f t="shared" si="48"/>
        <v>2313.5299999999997</v>
      </c>
      <c r="O104" s="52">
        <f t="shared" si="49"/>
        <v>2238.8999999999996</v>
      </c>
      <c r="P104" s="52">
        <f t="shared" si="50"/>
        <v>2313.5299999999997</v>
      </c>
      <c r="Q104" s="52">
        <f t="shared" si="51"/>
        <v>2238.8999999999996</v>
      </c>
      <c r="R104" s="159">
        <f t="shared" si="52"/>
        <v>2313.5299999999997</v>
      </c>
      <c r="S104" s="160">
        <f t="shared" si="53"/>
        <v>153</v>
      </c>
    </row>
    <row r="105" spans="1:19" s="161" customFormat="1" ht="15.75" customHeight="1" x14ac:dyDescent="0.25">
      <c r="A105" s="155"/>
      <c r="B105" s="156">
        <v>7</v>
      </c>
      <c r="C105" s="53" t="s">
        <v>53</v>
      </c>
      <c r="D105" s="51">
        <v>72.540000000000006</v>
      </c>
      <c r="E105" s="55">
        <v>1</v>
      </c>
      <c r="F105" s="158">
        <f t="shared" si="40"/>
        <v>11098.62</v>
      </c>
      <c r="G105" s="260">
        <v>0</v>
      </c>
      <c r="H105" s="260">
        <v>0</v>
      </c>
      <c r="I105" s="260">
        <v>0</v>
      </c>
      <c r="J105" s="260">
        <v>0</v>
      </c>
      <c r="K105" s="260">
        <v>0</v>
      </c>
      <c r="L105" s="260">
        <v>0</v>
      </c>
      <c r="M105" s="260">
        <v>0</v>
      </c>
      <c r="N105" s="52">
        <f t="shared" si="48"/>
        <v>2248.7400000000002</v>
      </c>
      <c r="O105" s="52">
        <f t="shared" si="49"/>
        <v>2176.2000000000003</v>
      </c>
      <c r="P105" s="52">
        <f t="shared" si="50"/>
        <v>2248.7400000000002</v>
      </c>
      <c r="Q105" s="52">
        <f t="shared" si="51"/>
        <v>2176.2000000000003</v>
      </c>
      <c r="R105" s="159">
        <f t="shared" si="52"/>
        <v>2248.7400000000002</v>
      </c>
      <c r="S105" s="160">
        <f t="shared" si="53"/>
        <v>153</v>
      </c>
    </row>
    <row r="106" spans="1:19" s="161" customFormat="1" x14ac:dyDescent="0.25">
      <c r="A106" s="155"/>
      <c r="B106" s="156">
        <v>8</v>
      </c>
      <c r="C106" s="53" t="s">
        <v>38</v>
      </c>
      <c r="D106" s="51">
        <v>71.400000000000006</v>
      </c>
      <c r="E106" s="261">
        <v>1</v>
      </c>
      <c r="F106" s="262">
        <f t="shared" si="40"/>
        <v>9924.6</v>
      </c>
      <c r="G106" s="260">
        <v>0</v>
      </c>
      <c r="H106" s="260">
        <v>0</v>
      </c>
      <c r="I106" s="260">
        <v>0</v>
      </c>
      <c r="J106" s="260">
        <v>0</v>
      </c>
      <c r="K106" s="260">
        <v>0</v>
      </c>
      <c r="L106" s="260">
        <v>0</v>
      </c>
      <c r="M106" s="260">
        <v>0</v>
      </c>
      <c r="N106" s="52">
        <f>+D106*E106*17</f>
        <v>1213.8000000000002</v>
      </c>
      <c r="O106" s="52">
        <f t="shared" si="49"/>
        <v>2142</v>
      </c>
      <c r="P106" s="52">
        <f t="shared" si="50"/>
        <v>2213.4</v>
      </c>
      <c r="Q106" s="52">
        <f t="shared" si="51"/>
        <v>2142</v>
      </c>
      <c r="R106" s="159">
        <f t="shared" si="52"/>
        <v>2213.4</v>
      </c>
      <c r="S106" s="160">
        <f>17+30+31+30+31</f>
        <v>139</v>
      </c>
    </row>
    <row r="107" spans="1:19" s="161" customFormat="1" x14ac:dyDescent="0.25">
      <c r="A107" s="155"/>
      <c r="B107" s="255">
        <v>9</v>
      </c>
      <c r="C107" s="53" t="s">
        <v>39</v>
      </c>
      <c r="D107" s="51">
        <v>78.25</v>
      </c>
      <c r="E107" s="261">
        <v>6</v>
      </c>
      <c r="F107" s="262">
        <f t="shared" si="40"/>
        <v>71833.5</v>
      </c>
      <c r="G107" s="260">
        <v>0</v>
      </c>
      <c r="H107" s="260">
        <v>0</v>
      </c>
      <c r="I107" s="260">
        <v>0</v>
      </c>
      <c r="J107" s="260">
        <v>0</v>
      </c>
      <c r="K107" s="260">
        <v>0</v>
      </c>
      <c r="L107" s="260">
        <v>0</v>
      </c>
      <c r="M107" s="260">
        <v>0</v>
      </c>
      <c r="N107" s="52">
        <f t="shared" si="48"/>
        <v>14554.5</v>
      </c>
      <c r="O107" s="52">
        <f t="shared" si="49"/>
        <v>14085</v>
      </c>
      <c r="P107" s="52">
        <f t="shared" si="50"/>
        <v>14554.5</v>
      </c>
      <c r="Q107" s="52">
        <f t="shared" si="51"/>
        <v>14085</v>
      </c>
      <c r="R107" s="159">
        <f t="shared" si="52"/>
        <v>14554.5</v>
      </c>
      <c r="S107" s="160">
        <f t="shared" si="53"/>
        <v>153</v>
      </c>
    </row>
    <row r="108" spans="1:19" s="161" customFormat="1" x14ac:dyDescent="0.25">
      <c r="A108" s="155"/>
      <c r="B108" s="156">
        <v>10</v>
      </c>
      <c r="C108" s="53" t="s">
        <v>32</v>
      </c>
      <c r="D108" s="51">
        <v>71.400000000000006</v>
      </c>
      <c r="E108" s="261">
        <v>45</v>
      </c>
      <c r="F108" s="262">
        <f t="shared" si="40"/>
        <v>491589.00000000006</v>
      </c>
      <c r="G108" s="260">
        <v>0</v>
      </c>
      <c r="H108" s="260">
        <v>0</v>
      </c>
      <c r="I108" s="260">
        <v>0</v>
      </c>
      <c r="J108" s="260">
        <v>0</v>
      </c>
      <c r="K108" s="260">
        <v>0</v>
      </c>
      <c r="L108" s="260">
        <v>0</v>
      </c>
      <c r="M108" s="260">
        <v>0</v>
      </c>
      <c r="N108" s="52">
        <f t="shared" si="48"/>
        <v>99603.000000000015</v>
      </c>
      <c r="O108" s="52">
        <f t="shared" si="49"/>
        <v>96390.000000000015</v>
      </c>
      <c r="P108" s="52">
        <f t="shared" si="50"/>
        <v>99603.000000000015</v>
      </c>
      <c r="Q108" s="52">
        <f t="shared" si="51"/>
        <v>96390.000000000015</v>
      </c>
      <c r="R108" s="159">
        <f t="shared" si="52"/>
        <v>99603.000000000015</v>
      </c>
      <c r="S108" s="160">
        <f t="shared" si="53"/>
        <v>153</v>
      </c>
    </row>
    <row r="109" spans="1:19" s="6" customFormat="1" x14ac:dyDescent="0.25">
      <c r="A109" s="141"/>
      <c r="B109" s="142">
        <v>10</v>
      </c>
      <c r="C109" s="44" t="s">
        <v>32</v>
      </c>
      <c r="D109" s="45">
        <v>71.400000000000006</v>
      </c>
      <c r="E109" s="50">
        <v>1</v>
      </c>
      <c r="F109" s="248">
        <f t="shared" si="40"/>
        <v>0</v>
      </c>
      <c r="G109" s="249">
        <v>0</v>
      </c>
      <c r="H109" s="249">
        <v>0</v>
      </c>
      <c r="I109" s="249">
        <v>0</v>
      </c>
      <c r="J109" s="249">
        <v>0</v>
      </c>
      <c r="K109" s="249">
        <v>0</v>
      </c>
      <c r="L109" s="249">
        <v>0</v>
      </c>
      <c r="M109" s="249">
        <v>0</v>
      </c>
      <c r="N109" s="61">
        <v>0</v>
      </c>
      <c r="O109" s="61">
        <v>0</v>
      </c>
      <c r="P109" s="61">
        <v>0</v>
      </c>
      <c r="Q109" s="61">
        <v>0</v>
      </c>
      <c r="R109" s="145">
        <v>0</v>
      </c>
      <c r="S109" s="146">
        <v>0</v>
      </c>
    </row>
    <row r="110" spans="1:19" s="161" customFormat="1" x14ac:dyDescent="0.25">
      <c r="A110" s="155"/>
      <c r="B110" s="156">
        <v>11</v>
      </c>
      <c r="C110" s="53" t="s">
        <v>55</v>
      </c>
      <c r="D110" s="51">
        <v>72.540000000000006</v>
      </c>
      <c r="E110" s="261">
        <v>9</v>
      </c>
      <c r="F110" s="262">
        <f t="shared" si="40"/>
        <v>99887.58</v>
      </c>
      <c r="G110" s="260">
        <v>0</v>
      </c>
      <c r="H110" s="260">
        <v>0</v>
      </c>
      <c r="I110" s="260">
        <v>0</v>
      </c>
      <c r="J110" s="260">
        <v>0</v>
      </c>
      <c r="K110" s="260">
        <v>0</v>
      </c>
      <c r="L110" s="260">
        <v>0</v>
      </c>
      <c r="M110" s="260">
        <v>0</v>
      </c>
      <c r="N110" s="52">
        <f t="shared" si="48"/>
        <v>20238.66</v>
      </c>
      <c r="O110" s="52">
        <f t="shared" si="49"/>
        <v>19585.8</v>
      </c>
      <c r="P110" s="52">
        <f t="shared" si="50"/>
        <v>20238.66</v>
      </c>
      <c r="Q110" s="52">
        <f t="shared" si="51"/>
        <v>19585.8</v>
      </c>
      <c r="R110" s="159">
        <f t="shared" si="52"/>
        <v>20238.66</v>
      </c>
      <c r="S110" s="160">
        <f t="shared" si="53"/>
        <v>153</v>
      </c>
    </row>
    <row r="111" spans="1:19" s="161" customFormat="1" x14ac:dyDescent="0.25">
      <c r="A111" s="155"/>
      <c r="B111" s="156">
        <v>12</v>
      </c>
      <c r="C111" s="53" t="s">
        <v>56</v>
      </c>
      <c r="D111" s="51">
        <v>71.400000000000006</v>
      </c>
      <c r="E111" s="261">
        <v>1</v>
      </c>
      <c r="F111" s="262">
        <f t="shared" si="40"/>
        <v>10924.2</v>
      </c>
      <c r="G111" s="260">
        <v>0</v>
      </c>
      <c r="H111" s="260">
        <v>0</v>
      </c>
      <c r="I111" s="260">
        <v>0</v>
      </c>
      <c r="J111" s="260">
        <v>0</v>
      </c>
      <c r="K111" s="260">
        <v>0</v>
      </c>
      <c r="L111" s="260">
        <v>0</v>
      </c>
      <c r="M111" s="260">
        <v>0</v>
      </c>
      <c r="N111" s="52">
        <f t="shared" si="48"/>
        <v>2213.4</v>
      </c>
      <c r="O111" s="52">
        <f t="shared" si="49"/>
        <v>2142</v>
      </c>
      <c r="P111" s="52">
        <f t="shared" si="50"/>
        <v>2213.4</v>
      </c>
      <c r="Q111" s="52">
        <f t="shared" si="51"/>
        <v>2142</v>
      </c>
      <c r="R111" s="159">
        <f t="shared" si="52"/>
        <v>2213.4</v>
      </c>
      <c r="S111" s="160">
        <f t="shared" si="53"/>
        <v>153</v>
      </c>
    </row>
    <row r="112" spans="1:19" s="265" customFormat="1" x14ac:dyDescent="0.25">
      <c r="A112" s="263"/>
      <c r="B112" s="255">
        <v>13</v>
      </c>
      <c r="C112" s="53" t="s">
        <v>57</v>
      </c>
      <c r="D112" s="51">
        <v>74.63</v>
      </c>
      <c r="E112" s="261">
        <v>2</v>
      </c>
      <c r="F112" s="262">
        <f t="shared" si="40"/>
        <v>22836.78</v>
      </c>
      <c r="G112" s="260">
        <v>0</v>
      </c>
      <c r="H112" s="260">
        <v>0</v>
      </c>
      <c r="I112" s="260">
        <v>0</v>
      </c>
      <c r="J112" s="260">
        <v>0</v>
      </c>
      <c r="K112" s="260">
        <v>0</v>
      </c>
      <c r="L112" s="260">
        <v>0</v>
      </c>
      <c r="M112" s="260">
        <v>0</v>
      </c>
      <c r="N112" s="52">
        <f t="shared" si="48"/>
        <v>4627.0599999999995</v>
      </c>
      <c r="O112" s="52">
        <f t="shared" si="49"/>
        <v>4477.7999999999993</v>
      </c>
      <c r="P112" s="52">
        <f t="shared" si="50"/>
        <v>4627.0599999999995</v>
      </c>
      <c r="Q112" s="52">
        <f t="shared" si="51"/>
        <v>4477.7999999999993</v>
      </c>
      <c r="R112" s="159">
        <f t="shared" si="52"/>
        <v>4627.0599999999995</v>
      </c>
      <c r="S112" s="264">
        <f t="shared" si="53"/>
        <v>153</v>
      </c>
    </row>
    <row r="113" spans="1:19" s="161" customFormat="1" x14ac:dyDescent="0.25">
      <c r="A113" s="155"/>
      <c r="B113" s="255">
        <v>14</v>
      </c>
      <c r="C113" s="256" t="s">
        <v>32</v>
      </c>
      <c r="D113" s="257">
        <v>71.400000000000006</v>
      </c>
      <c r="E113" s="266">
        <v>1</v>
      </c>
      <c r="F113" s="267">
        <f t="shared" si="40"/>
        <v>6568.8</v>
      </c>
      <c r="G113" s="260">
        <v>0</v>
      </c>
      <c r="H113" s="268">
        <v>0</v>
      </c>
      <c r="I113" s="260">
        <v>0</v>
      </c>
      <c r="J113" s="260">
        <v>0</v>
      </c>
      <c r="K113" s="260">
        <v>0</v>
      </c>
      <c r="L113" s="260">
        <v>0</v>
      </c>
      <c r="M113" s="260">
        <f t="shared" ref="M113:M128" si="54">E113*D113*31</f>
        <v>2213.4</v>
      </c>
      <c r="N113" s="260">
        <f>E113*D113*31</f>
        <v>2213.4</v>
      </c>
      <c r="O113" s="260">
        <f>E113*D113*30</f>
        <v>2142</v>
      </c>
      <c r="P113" s="260">
        <v>0</v>
      </c>
      <c r="Q113" s="260">
        <v>0</v>
      </c>
      <c r="R113" s="269">
        <v>0</v>
      </c>
      <c r="S113" s="160">
        <f>31+31+30</f>
        <v>92</v>
      </c>
    </row>
    <row r="114" spans="1:19" s="161" customFormat="1" x14ac:dyDescent="0.25">
      <c r="A114" s="155"/>
      <c r="B114" s="156">
        <v>15</v>
      </c>
      <c r="C114" s="53" t="s">
        <v>130</v>
      </c>
      <c r="D114" s="51">
        <v>71.400000000000006</v>
      </c>
      <c r="E114" s="261">
        <v>1</v>
      </c>
      <c r="F114" s="262">
        <f t="shared" si="40"/>
        <v>6568.8</v>
      </c>
      <c r="G114" s="260">
        <v>0</v>
      </c>
      <c r="H114" s="268">
        <v>0</v>
      </c>
      <c r="I114" s="260">
        <v>0</v>
      </c>
      <c r="J114" s="52">
        <v>0</v>
      </c>
      <c r="K114" s="52">
        <v>0</v>
      </c>
      <c r="L114" s="52">
        <v>0</v>
      </c>
      <c r="M114" s="52">
        <f t="shared" si="54"/>
        <v>2213.4</v>
      </c>
      <c r="N114" s="52">
        <f>E114*D114*31</f>
        <v>2213.4</v>
      </c>
      <c r="O114" s="52">
        <f>E114*D114*30</f>
        <v>2142</v>
      </c>
      <c r="P114" s="52">
        <v>0</v>
      </c>
      <c r="Q114" s="52">
        <v>0</v>
      </c>
      <c r="R114" s="159">
        <v>0</v>
      </c>
      <c r="S114" s="160">
        <f t="shared" ref="S114:S115" si="55">31+31+30</f>
        <v>92</v>
      </c>
    </row>
    <row r="115" spans="1:19" s="161" customFormat="1" x14ac:dyDescent="0.25">
      <c r="A115" s="155"/>
      <c r="B115" s="255">
        <v>16</v>
      </c>
      <c r="C115" s="53" t="s">
        <v>54</v>
      </c>
      <c r="D115" s="51">
        <v>71.400000000000006</v>
      </c>
      <c r="E115" s="261">
        <v>1</v>
      </c>
      <c r="F115" s="262">
        <f t="shared" si="40"/>
        <v>6568.8</v>
      </c>
      <c r="G115" s="260">
        <v>0</v>
      </c>
      <c r="H115" s="268">
        <v>0</v>
      </c>
      <c r="I115" s="260">
        <v>0</v>
      </c>
      <c r="J115" s="52">
        <v>0</v>
      </c>
      <c r="K115" s="52">
        <v>0</v>
      </c>
      <c r="L115" s="52">
        <v>0</v>
      </c>
      <c r="M115" s="52">
        <f t="shared" si="54"/>
        <v>2213.4</v>
      </c>
      <c r="N115" s="52">
        <f>E115*D115*31</f>
        <v>2213.4</v>
      </c>
      <c r="O115" s="52">
        <f>E115*D115*30</f>
        <v>2142</v>
      </c>
      <c r="P115" s="52">
        <v>0</v>
      </c>
      <c r="Q115" s="52">
        <v>0</v>
      </c>
      <c r="R115" s="159">
        <v>0</v>
      </c>
      <c r="S115" s="160">
        <f t="shared" si="55"/>
        <v>92</v>
      </c>
    </row>
    <row r="116" spans="1:19" x14ac:dyDescent="0.25">
      <c r="A116" s="72"/>
      <c r="B116" s="147">
        <v>1</v>
      </c>
      <c r="C116" s="148" t="s">
        <v>44</v>
      </c>
      <c r="D116" s="149">
        <v>72.540000000000006</v>
      </c>
      <c r="E116" s="46">
        <v>1</v>
      </c>
      <c r="F116" s="150">
        <f t="shared" si="40"/>
        <v>15378.480000000001</v>
      </c>
      <c r="G116" s="151">
        <f t="shared" ref="G116:G131" si="56">E116*D116*31</f>
        <v>2248.7400000000002</v>
      </c>
      <c r="H116" s="152">
        <f t="shared" ref="H116:H131" si="57">E116*D116*28</f>
        <v>2031.1200000000001</v>
      </c>
      <c r="I116" s="151">
        <f t="shared" ref="I116:I131" si="58">E116*D116*31</f>
        <v>2248.7400000000002</v>
      </c>
      <c r="J116" s="151">
        <f t="shared" ref="J116:J131" si="59">E116*D116*30</f>
        <v>2176.2000000000003</v>
      </c>
      <c r="K116" s="61">
        <f t="shared" ref="K116:K131" si="60">E116*D116*31</f>
        <v>2248.7400000000002</v>
      </c>
      <c r="L116" s="151">
        <f t="shared" ref="L116:L128" si="61">E116*D116*30</f>
        <v>2176.2000000000003</v>
      </c>
      <c r="M116" s="151">
        <f t="shared" si="54"/>
        <v>2248.7400000000002</v>
      </c>
      <c r="N116" s="151">
        <v>0</v>
      </c>
      <c r="O116" s="151">
        <v>0</v>
      </c>
      <c r="P116" s="151">
        <v>0</v>
      </c>
      <c r="Q116" s="151">
        <v>0</v>
      </c>
      <c r="R116" s="153">
        <v>0</v>
      </c>
      <c r="S116" s="154">
        <v>212</v>
      </c>
    </row>
    <row r="117" spans="1:19" x14ac:dyDescent="0.25">
      <c r="A117" s="72"/>
      <c r="B117" s="147">
        <v>2</v>
      </c>
      <c r="C117" s="148" t="s">
        <v>46</v>
      </c>
      <c r="D117" s="149">
        <v>73.59</v>
      </c>
      <c r="E117" s="46">
        <v>2</v>
      </c>
      <c r="F117" s="150">
        <f t="shared" si="40"/>
        <v>31202.16</v>
      </c>
      <c r="G117" s="151">
        <f t="shared" si="56"/>
        <v>4562.58</v>
      </c>
      <c r="H117" s="152">
        <f t="shared" si="57"/>
        <v>4121.04</v>
      </c>
      <c r="I117" s="151">
        <f t="shared" si="58"/>
        <v>4562.58</v>
      </c>
      <c r="J117" s="151">
        <f t="shared" si="59"/>
        <v>4415.4000000000005</v>
      </c>
      <c r="K117" s="61">
        <f t="shared" si="60"/>
        <v>4562.58</v>
      </c>
      <c r="L117" s="151">
        <f t="shared" si="61"/>
        <v>4415.4000000000005</v>
      </c>
      <c r="M117" s="151">
        <f t="shared" si="54"/>
        <v>4562.58</v>
      </c>
      <c r="N117" s="151">
        <v>0</v>
      </c>
      <c r="O117" s="151">
        <v>0</v>
      </c>
      <c r="P117" s="151">
        <v>0</v>
      </c>
      <c r="Q117" s="151">
        <v>0</v>
      </c>
      <c r="R117" s="153">
        <v>0</v>
      </c>
      <c r="S117" s="154">
        <v>212</v>
      </c>
    </row>
    <row r="118" spans="1:19" x14ac:dyDescent="0.25">
      <c r="A118" s="72"/>
      <c r="B118" s="147">
        <v>3</v>
      </c>
      <c r="C118" s="148" t="s">
        <v>47</v>
      </c>
      <c r="D118" s="149">
        <v>74.63</v>
      </c>
      <c r="E118" s="46">
        <v>2</v>
      </c>
      <c r="F118" s="150">
        <f t="shared" si="40"/>
        <v>31643.119999999999</v>
      </c>
      <c r="G118" s="151">
        <f t="shared" si="56"/>
        <v>4627.0599999999995</v>
      </c>
      <c r="H118" s="152">
        <f t="shared" si="57"/>
        <v>4179.28</v>
      </c>
      <c r="I118" s="151">
        <f t="shared" si="58"/>
        <v>4627.0599999999995</v>
      </c>
      <c r="J118" s="151">
        <f t="shared" si="59"/>
        <v>4477.7999999999993</v>
      </c>
      <c r="K118" s="61">
        <f t="shared" si="60"/>
        <v>4627.0599999999995</v>
      </c>
      <c r="L118" s="151">
        <f t="shared" si="61"/>
        <v>4477.7999999999993</v>
      </c>
      <c r="M118" s="151">
        <f t="shared" si="54"/>
        <v>4627.0599999999995</v>
      </c>
      <c r="N118" s="151">
        <v>0</v>
      </c>
      <c r="O118" s="151">
        <v>0</v>
      </c>
      <c r="P118" s="151">
        <v>0</v>
      </c>
      <c r="Q118" s="151">
        <v>0</v>
      </c>
      <c r="R118" s="153">
        <v>0</v>
      </c>
      <c r="S118" s="154">
        <v>212</v>
      </c>
    </row>
    <row r="119" spans="1:19" x14ac:dyDescent="0.25">
      <c r="A119" s="72"/>
      <c r="B119" s="147">
        <v>4</v>
      </c>
      <c r="C119" s="148" t="s">
        <v>35</v>
      </c>
      <c r="D119" s="149">
        <v>71.400000000000006</v>
      </c>
      <c r="E119" s="46">
        <v>3</v>
      </c>
      <c r="F119" s="150">
        <f t="shared" si="40"/>
        <v>45410.400000000001</v>
      </c>
      <c r="G119" s="151">
        <f t="shared" si="56"/>
        <v>6640.2000000000007</v>
      </c>
      <c r="H119" s="152">
        <f t="shared" si="57"/>
        <v>5997.6</v>
      </c>
      <c r="I119" s="151">
        <f t="shared" si="58"/>
        <v>6640.2000000000007</v>
      </c>
      <c r="J119" s="151">
        <f t="shared" si="59"/>
        <v>6426.0000000000009</v>
      </c>
      <c r="K119" s="61">
        <f t="shared" si="60"/>
        <v>6640.2000000000007</v>
      </c>
      <c r="L119" s="151">
        <f t="shared" si="61"/>
        <v>6426.0000000000009</v>
      </c>
      <c r="M119" s="151">
        <f t="shared" si="54"/>
        <v>6640.2000000000007</v>
      </c>
      <c r="N119" s="151">
        <v>0</v>
      </c>
      <c r="O119" s="151">
        <v>0</v>
      </c>
      <c r="P119" s="151">
        <v>0</v>
      </c>
      <c r="Q119" s="151">
        <v>0</v>
      </c>
      <c r="R119" s="153">
        <v>0</v>
      </c>
      <c r="S119" s="154">
        <v>212</v>
      </c>
    </row>
    <row r="120" spans="1:19" x14ac:dyDescent="0.25">
      <c r="A120" s="72"/>
      <c r="B120" s="147">
        <v>4</v>
      </c>
      <c r="C120" s="148" t="s">
        <v>35</v>
      </c>
      <c r="D120" s="149">
        <v>71.400000000000006</v>
      </c>
      <c r="E120" s="46">
        <v>1</v>
      </c>
      <c r="F120" s="150">
        <f t="shared" si="40"/>
        <v>12923.400000000001</v>
      </c>
      <c r="G120" s="151">
        <f t="shared" si="56"/>
        <v>2213.4</v>
      </c>
      <c r="H120" s="152">
        <f t="shared" si="57"/>
        <v>1999.2000000000003</v>
      </c>
      <c r="I120" s="151">
        <f t="shared" si="58"/>
        <v>2213.4</v>
      </c>
      <c r="J120" s="151">
        <f t="shared" si="59"/>
        <v>2142</v>
      </c>
      <c r="K120" s="61">
        <f t="shared" si="60"/>
        <v>2213.4</v>
      </c>
      <c r="L120" s="151">
        <f t="shared" si="61"/>
        <v>2142</v>
      </c>
      <c r="M120" s="151">
        <v>0</v>
      </c>
      <c r="N120" s="151">
        <v>0</v>
      </c>
      <c r="O120" s="151">
        <v>0</v>
      </c>
      <c r="P120" s="151">
        <v>0</v>
      </c>
      <c r="Q120" s="151">
        <v>0</v>
      </c>
      <c r="R120" s="153">
        <v>0</v>
      </c>
      <c r="S120" s="154">
        <f>212-31</f>
        <v>181</v>
      </c>
    </row>
    <row r="121" spans="1:19" x14ac:dyDescent="0.25">
      <c r="A121" s="72"/>
      <c r="B121" s="147">
        <v>6</v>
      </c>
      <c r="C121" s="148" t="s">
        <v>39</v>
      </c>
      <c r="D121" s="149">
        <v>78.25</v>
      </c>
      <c r="E121" s="46">
        <v>5</v>
      </c>
      <c r="F121" s="150">
        <f t="shared" si="40"/>
        <v>82945</v>
      </c>
      <c r="G121" s="151">
        <f t="shared" si="56"/>
        <v>12128.75</v>
      </c>
      <c r="H121" s="152">
        <f t="shared" si="57"/>
        <v>10955</v>
      </c>
      <c r="I121" s="151">
        <f t="shared" si="58"/>
        <v>12128.75</v>
      </c>
      <c r="J121" s="151">
        <f t="shared" si="59"/>
        <v>11737.5</v>
      </c>
      <c r="K121" s="61">
        <f t="shared" si="60"/>
        <v>12128.75</v>
      </c>
      <c r="L121" s="151">
        <f t="shared" si="61"/>
        <v>11737.5</v>
      </c>
      <c r="M121" s="151">
        <f t="shared" si="54"/>
        <v>12128.75</v>
      </c>
      <c r="N121" s="151">
        <v>0</v>
      </c>
      <c r="O121" s="151">
        <v>0</v>
      </c>
      <c r="P121" s="151">
        <v>0</v>
      </c>
      <c r="Q121" s="151">
        <v>0</v>
      </c>
      <c r="R121" s="153">
        <v>0</v>
      </c>
      <c r="S121" s="154">
        <v>212</v>
      </c>
    </row>
    <row r="122" spans="1:19" x14ac:dyDescent="0.25">
      <c r="A122" s="72"/>
      <c r="B122" s="147">
        <v>7</v>
      </c>
      <c r="C122" s="148" t="s">
        <v>32</v>
      </c>
      <c r="D122" s="149">
        <v>71.400000000000006</v>
      </c>
      <c r="E122" s="46">
        <v>12</v>
      </c>
      <c r="F122" s="150">
        <f t="shared" si="40"/>
        <v>181641.60000000001</v>
      </c>
      <c r="G122" s="151">
        <f t="shared" si="56"/>
        <v>26560.800000000003</v>
      </c>
      <c r="H122" s="152">
        <f t="shared" si="57"/>
        <v>23990.400000000001</v>
      </c>
      <c r="I122" s="151">
        <f t="shared" si="58"/>
        <v>26560.800000000003</v>
      </c>
      <c r="J122" s="151">
        <f t="shared" si="59"/>
        <v>25704.000000000004</v>
      </c>
      <c r="K122" s="61">
        <f t="shared" si="60"/>
        <v>26560.800000000003</v>
      </c>
      <c r="L122" s="151">
        <f t="shared" si="61"/>
        <v>25704.000000000004</v>
      </c>
      <c r="M122" s="151">
        <f t="shared" si="54"/>
        <v>26560.800000000003</v>
      </c>
      <c r="N122" s="151">
        <v>0</v>
      </c>
      <c r="O122" s="151">
        <v>0</v>
      </c>
      <c r="P122" s="151">
        <v>0</v>
      </c>
      <c r="Q122" s="151">
        <v>0</v>
      </c>
      <c r="R122" s="153">
        <v>0</v>
      </c>
      <c r="S122" s="154">
        <v>212</v>
      </c>
    </row>
    <row r="123" spans="1:19" x14ac:dyDescent="0.25">
      <c r="A123" s="72"/>
      <c r="B123" s="147">
        <v>7</v>
      </c>
      <c r="C123" s="148" t="s">
        <v>32</v>
      </c>
      <c r="D123" s="149">
        <v>71.400000000000006</v>
      </c>
      <c r="E123" s="46">
        <v>1</v>
      </c>
      <c r="F123" s="150">
        <f t="shared" si="40"/>
        <v>13637.400000000001</v>
      </c>
      <c r="G123" s="151">
        <f t="shared" si="56"/>
        <v>2213.4</v>
      </c>
      <c r="H123" s="152">
        <f t="shared" si="57"/>
        <v>1999.2000000000003</v>
      </c>
      <c r="I123" s="151">
        <f t="shared" si="58"/>
        <v>2213.4</v>
      </c>
      <c r="J123" s="151">
        <f t="shared" si="59"/>
        <v>2142</v>
      </c>
      <c r="K123" s="61">
        <f t="shared" si="60"/>
        <v>2213.4</v>
      </c>
      <c r="L123" s="151">
        <f t="shared" si="61"/>
        <v>2142</v>
      </c>
      <c r="M123" s="151">
        <f>E123*D123*10</f>
        <v>714</v>
      </c>
      <c r="N123" s="151">
        <v>0</v>
      </c>
      <c r="O123" s="151">
        <v>0</v>
      </c>
      <c r="P123" s="151">
        <v>0</v>
      </c>
      <c r="Q123" s="151">
        <v>0</v>
      </c>
      <c r="R123" s="153">
        <v>0</v>
      </c>
      <c r="S123" s="154">
        <f>31+28+31+30+31+30+10</f>
        <v>191</v>
      </c>
    </row>
    <row r="124" spans="1:19" s="6" customFormat="1" x14ac:dyDescent="0.25">
      <c r="A124" s="141"/>
      <c r="B124" s="142">
        <v>8</v>
      </c>
      <c r="C124" s="44" t="s">
        <v>54</v>
      </c>
      <c r="D124" s="45">
        <v>71.400000000000006</v>
      </c>
      <c r="E124" s="47">
        <v>6</v>
      </c>
      <c r="F124" s="143">
        <f t="shared" si="40"/>
        <v>31701.600000000002</v>
      </c>
      <c r="G124" s="61">
        <v>0</v>
      </c>
      <c r="H124" s="144">
        <f>E124*D124*28+D124*E124*15</f>
        <v>18421.2</v>
      </c>
      <c r="I124" s="61">
        <f t="shared" si="58"/>
        <v>13280.400000000001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145">
        <v>0</v>
      </c>
      <c r="S124" s="146">
        <f>15+28+31</f>
        <v>74</v>
      </c>
    </row>
    <row r="125" spans="1:19" s="6" customFormat="1" x14ac:dyDescent="0.25">
      <c r="A125" s="141"/>
      <c r="B125" s="142">
        <v>10</v>
      </c>
      <c r="C125" s="44" t="s">
        <v>54</v>
      </c>
      <c r="D125" s="45">
        <v>71.400000000000006</v>
      </c>
      <c r="E125" s="47">
        <v>6</v>
      </c>
      <c r="F125" s="143">
        <f t="shared" si="40"/>
        <v>38984.400000000001</v>
      </c>
      <c r="G125" s="61">
        <v>0</v>
      </c>
      <c r="H125" s="144">
        <v>0</v>
      </c>
      <c r="I125" s="61">
        <v>0</v>
      </c>
      <c r="J125" s="61">
        <f>E125*D125*30</f>
        <v>12852.000000000002</v>
      </c>
      <c r="K125" s="61">
        <f t="shared" ref="K125" si="62">E125*D125*31</f>
        <v>13280.400000000001</v>
      </c>
      <c r="L125" s="61">
        <f t="shared" ref="L125:L126" si="63">E125*D125*30</f>
        <v>12852.000000000002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145">
        <v>0</v>
      </c>
      <c r="S125" s="146">
        <f>30+31+30</f>
        <v>91</v>
      </c>
    </row>
    <row r="126" spans="1:19" s="6" customFormat="1" x14ac:dyDescent="0.25">
      <c r="A126" s="141"/>
      <c r="B126" s="142">
        <v>11</v>
      </c>
      <c r="C126" s="44" t="s">
        <v>54</v>
      </c>
      <c r="D126" s="45">
        <v>71.400000000000006</v>
      </c>
      <c r="E126" s="47">
        <v>1</v>
      </c>
      <c r="F126" s="143">
        <f t="shared" si="40"/>
        <v>6497.4000000000005</v>
      </c>
      <c r="G126" s="61">
        <v>0</v>
      </c>
      <c r="H126" s="144">
        <v>0</v>
      </c>
      <c r="I126" s="61">
        <v>0</v>
      </c>
      <c r="J126" s="61">
        <v>0</v>
      </c>
      <c r="K126" s="61">
        <f>+D126*E126*30+D126*E126*31</f>
        <v>4355.3999999999996</v>
      </c>
      <c r="L126" s="61">
        <f t="shared" si="63"/>
        <v>2142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145">
        <v>0</v>
      </c>
      <c r="S126" s="146">
        <f>30+31+30</f>
        <v>91</v>
      </c>
    </row>
    <row r="127" spans="1:19" s="6" customFormat="1" x14ac:dyDescent="0.25">
      <c r="A127" s="141"/>
      <c r="B127" s="142">
        <v>12</v>
      </c>
      <c r="C127" s="44" t="s">
        <v>54</v>
      </c>
      <c r="D127" s="45">
        <v>71.400000000000006</v>
      </c>
      <c r="E127" s="47">
        <v>1</v>
      </c>
      <c r="F127" s="143">
        <f t="shared" si="40"/>
        <v>8568</v>
      </c>
      <c r="G127" s="61">
        <f t="shared" ref="G127" si="64">E127*D127*31</f>
        <v>2213.4</v>
      </c>
      <c r="H127" s="144">
        <f t="shared" ref="H127" si="65">E127*D127*28</f>
        <v>1999.2000000000003</v>
      </c>
      <c r="I127" s="61">
        <f t="shared" ref="I127" si="66">E127*D127*31</f>
        <v>2213.4</v>
      </c>
      <c r="J127" s="61">
        <f t="shared" ref="J127" si="67">E127*D127*30</f>
        <v>2142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145">
        <v>0</v>
      </c>
      <c r="S127" s="146">
        <f>31+28+30+31</f>
        <v>120</v>
      </c>
    </row>
    <row r="128" spans="1:19" s="6" customFormat="1" x14ac:dyDescent="0.25">
      <c r="A128" s="141"/>
      <c r="B128" s="142">
        <v>9</v>
      </c>
      <c r="C128" s="44" t="s">
        <v>54</v>
      </c>
      <c r="D128" s="45">
        <v>71.400000000000006</v>
      </c>
      <c r="E128" s="47">
        <v>124</v>
      </c>
      <c r="F128" s="143">
        <f t="shared" si="40"/>
        <v>1876963.2000000002</v>
      </c>
      <c r="G128" s="61">
        <f t="shared" si="56"/>
        <v>274461.60000000003</v>
      </c>
      <c r="H128" s="144">
        <f t="shared" si="57"/>
        <v>247900.80000000002</v>
      </c>
      <c r="I128" s="61">
        <f t="shared" si="58"/>
        <v>274461.60000000003</v>
      </c>
      <c r="J128" s="61">
        <f t="shared" si="59"/>
        <v>265608</v>
      </c>
      <c r="K128" s="61">
        <f t="shared" si="60"/>
        <v>274461.60000000003</v>
      </c>
      <c r="L128" s="61">
        <f t="shared" si="61"/>
        <v>265608</v>
      </c>
      <c r="M128" s="61">
        <f t="shared" si="54"/>
        <v>274461.60000000003</v>
      </c>
      <c r="N128" s="61">
        <v>0</v>
      </c>
      <c r="O128" s="61">
        <v>0</v>
      </c>
      <c r="P128" s="61">
        <v>0</v>
      </c>
      <c r="Q128" s="61">
        <v>0</v>
      </c>
      <c r="R128" s="145">
        <v>0</v>
      </c>
      <c r="S128" s="146">
        <v>212</v>
      </c>
    </row>
    <row r="129" spans="1:19" s="6" customFormat="1" x14ac:dyDescent="0.25">
      <c r="A129" s="141"/>
      <c r="B129" s="142">
        <v>21</v>
      </c>
      <c r="C129" s="44" t="s">
        <v>54</v>
      </c>
      <c r="D129" s="45">
        <v>71.400000000000006</v>
      </c>
      <c r="E129" s="47">
        <v>1</v>
      </c>
      <c r="F129" s="143">
        <f t="shared" si="40"/>
        <v>11281.2</v>
      </c>
      <c r="G129" s="61">
        <f t="shared" si="56"/>
        <v>2213.4</v>
      </c>
      <c r="H129" s="144">
        <f t="shared" si="57"/>
        <v>1999.2000000000003</v>
      </c>
      <c r="I129" s="61">
        <f t="shared" si="58"/>
        <v>2213.4</v>
      </c>
      <c r="J129" s="61">
        <f t="shared" si="59"/>
        <v>2142</v>
      </c>
      <c r="K129" s="61">
        <f t="shared" si="60"/>
        <v>2213.4</v>
      </c>
      <c r="L129" s="61">
        <f>E129*D129*7</f>
        <v>499.80000000000007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145">
        <v>0</v>
      </c>
      <c r="S129" s="146">
        <f>212-23-31</f>
        <v>158</v>
      </c>
    </row>
    <row r="130" spans="1:19" s="6" customFormat="1" x14ac:dyDescent="0.25">
      <c r="A130" s="141"/>
      <c r="B130" s="142">
        <v>22</v>
      </c>
      <c r="C130" s="44" t="s">
        <v>54</v>
      </c>
      <c r="D130" s="45">
        <v>71.400000000000006</v>
      </c>
      <c r="E130" s="47">
        <v>1</v>
      </c>
      <c r="F130" s="143">
        <f t="shared" si="40"/>
        <v>10781.400000000001</v>
      </c>
      <c r="G130" s="61">
        <f t="shared" si="56"/>
        <v>2213.4</v>
      </c>
      <c r="H130" s="144">
        <f t="shared" si="57"/>
        <v>1999.2000000000003</v>
      </c>
      <c r="I130" s="61">
        <f t="shared" si="58"/>
        <v>2213.4</v>
      </c>
      <c r="J130" s="61">
        <f t="shared" si="59"/>
        <v>2142</v>
      </c>
      <c r="K130" s="61">
        <f t="shared" si="60"/>
        <v>2213.4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145">
        <v>0</v>
      </c>
      <c r="S130" s="146">
        <f>212-30-31</f>
        <v>151</v>
      </c>
    </row>
    <row r="131" spans="1:19" s="6" customFormat="1" x14ac:dyDescent="0.25">
      <c r="A131" s="141"/>
      <c r="B131" s="142">
        <v>23</v>
      </c>
      <c r="C131" s="44" t="s">
        <v>54</v>
      </c>
      <c r="D131" s="45">
        <v>71.400000000000006</v>
      </c>
      <c r="E131" s="47">
        <v>1</v>
      </c>
      <c r="F131" s="143">
        <f t="shared" si="40"/>
        <v>10138.800000000001</v>
      </c>
      <c r="G131" s="61">
        <f t="shared" si="56"/>
        <v>2213.4</v>
      </c>
      <c r="H131" s="144">
        <f t="shared" si="57"/>
        <v>1999.2000000000003</v>
      </c>
      <c r="I131" s="61">
        <f t="shared" si="58"/>
        <v>2213.4</v>
      </c>
      <c r="J131" s="61">
        <f t="shared" si="59"/>
        <v>2142</v>
      </c>
      <c r="K131" s="61">
        <f t="shared" si="60"/>
        <v>2213.4</v>
      </c>
      <c r="L131" s="61">
        <f>-D131*E131*9</f>
        <v>-642.6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145">
        <v>0</v>
      </c>
      <c r="S131" s="146">
        <f>31+28+31+30+31-9</f>
        <v>142</v>
      </c>
    </row>
    <row r="132" spans="1:19" s="161" customFormat="1" x14ac:dyDescent="0.25">
      <c r="A132" s="155"/>
      <c r="B132" s="156">
        <v>13</v>
      </c>
      <c r="C132" s="53" t="s">
        <v>54</v>
      </c>
      <c r="D132" s="51">
        <v>71.400000000000006</v>
      </c>
      <c r="E132" s="55">
        <v>6</v>
      </c>
      <c r="F132" s="158">
        <f t="shared" si="40"/>
        <v>39412.800000000003</v>
      </c>
      <c r="G132" s="52">
        <v>0</v>
      </c>
      <c r="H132" s="166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f t="shared" ref="M132:M133" si="68">E132*D132*31</f>
        <v>13280.400000000001</v>
      </c>
      <c r="N132" s="52">
        <f>E132*D132*31</f>
        <v>13280.400000000001</v>
      </c>
      <c r="O132" s="52">
        <f>E132*D132*30</f>
        <v>12852.000000000002</v>
      </c>
      <c r="P132" s="52">
        <v>0</v>
      </c>
      <c r="Q132" s="52">
        <v>0</v>
      </c>
      <c r="R132" s="159">
        <v>0</v>
      </c>
      <c r="S132" s="160">
        <f>31+31+30</f>
        <v>92</v>
      </c>
    </row>
    <row r="133" spans="1:19" s="161" customFormat="1" x14ac:dyDescent="0.25">
      <c r="A133" s="155"/>
      <c r="B133" s="156">
        <v>14</v>
      </c>
      <c r="C133" s="53" t="s">
        <v>54</v>
      </c>
      <c r="D133" s="51">
        <v>71.400000000000006</v>
      </c>
      <c r="E133" s="55">
        <v>1</v>
      </c>
      <c r="F133" s="158">
        <f t="shared" si="40"/>
        <v>6568.8</v>
      </c>
      <c r="G133" s="52">
        <v>0</v>
      </c>
      <c r="H133" s="166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f t="shared" si="68"/>
        <v>2213.4</v>
      </c>
      <c r="N133" s="52">
        <f>E133*D133*31</f>
        <v>2213.4</v>
      </c>
      <c r="O133" s="52">
        <f>E133*D133*30</f>
        <v>2142</v>
      </c>
      <c r="P133" s="52">
        <v>0</v>
      </c>
      <c r="Q133" s="52">
        <v>0</v>
      </c>
      <c r="R133" s="159">
        <v>0</v>
      </c>
      <c r="S133" s="160">
        <f>31+31+30</f>
        <v>92</v>
      </c>
    </row>
    <row r="134" spans="1:19" s="161" customFormat="1" x14ac:dyDescent="0.25">
      <c r="A134" s="155"/>
      <c r="B134" s="255">
        <v>1</v>
      </c>
      <c r="C134" s="256" t="s">
        <v>39</v>
      </c>
      <c r="D134" s="257">
        <v>78.25</v>
      </c>
      <c r="E134" s="258">
        <v>5</v>
      </c>
      <c r="F134" s="259">
        <f t="shared" si="40"/>
        <v>71990</v>
      </c>
      <c r="G134" s="260">
        <v>0</v>
      </c>
      <c r="H134" s="268">
        <v>0</v>
      </c>
      <c r="I134" s="260">
        <v>0</v>
      </c>
      <c r="J134" s="260">
        <v>0</v>
      </c>
      <c r="K134" s="260">
        <v>0</v>
      </c>
      <c r="L134" s="260">
        <v>0</v>
      </c>
      <c r="M134" s="260">
        <v>0</v>
      </c>
      <c r="N134" s="260">
        <f>E134*D134*62</f>
        <v>24257.5</v>
      </c>
      <c r="O134" s="260">
        <f t="shared" ref="O134:O145" si="69">E134*D134*30</f>
        <v>11737.5</v>
      </c>
      <c r="P134" s="260">
        <f t="shared" ref="P134:P145" si="70">E134*D134*31</f>
        <v>12128.75</v>
      </c>
      <c r="Q134" s="260">
        <f t="shared" ref="Q134:Q145" si="71">E134*D134*30</f>
        <v>11737.5</v>
      </c>
      <c r="R134" s="269">
        <f t="shared" ref="R134:R145" si="72">E134*D134*31</f>
        <v>12128.75</v>
      </c>
      <c r="S134" s="160">
        <f t="shared" ref="S134:S143" si="73">31+31+30+31+30+31</f>
        <v>184</v>
      </c>
    </row>
    <row r="135" spans="1:19" s="6" customFormat="1" x14ac:dyDescent="0.25">
      <c r="A135" s="141"/>
      <c r="B135" s="233">
        <v>1</v>
      </c>
      <c r="C135" s="270" t="s">
        <v>39</v>
      </c>
      <c r="D135" s="271">
        <v>78.25</v>
      </c>
      <c r="E135" s="272">
        <v>7</v>
      </c>
      <c r="F135" s="273">
        <f t="shared" si="40"/>
        <v>0</v>
      </c>
      <c r="G135" s="249">
        <v>0</v>
      </c>
      <c r="H135" s="250">
        <v>0</v>
      </c>
      <c r="I135" s="249">
        <v>0</v>
      </c>
      <c r="J135" s="249">
        <v>0</v>
      </c>
      <c r="K135" s="249">
        <v>0</v>
      </c>
      <c r="L135" s="249">
        <v>0</v>
      </c>
      <c r="M135" s="249">
        <v>0</v>
      </c>
      <c r="N135" s="249">
        <v>0</v>
      </c>
      <c r="O135" s="249">
        <v>0</v>
      </c>
      <c r="P135" s="249">
        <v>0</v>
      </c>
      <c r="Q135" s="249">
        <v>0</v>
      </c>
      <c r="R135" s="274">
        <v>0</v>
      </c>
      <c r="S135" s="146">
        <v>0</v>
      </c>
    </row>
    <row r="136" spans="1:19" s="161" customFormat="1" x14ac:dyDescent="0.25">
      <c r="A136" s="155"/>
      <c r="B136" s="255">
        <v>2</v>
      </c>
      <c r="C136" s="256" t="s">
        <v>61</v>
      </c>
      <c r="D136" s="257">
        <v>77.59</v>
      </c>
      <c r="E136" s="258">
        <v>4</v>
      </c>
      <c r="F136" s="259">
        <f t="shared" si="40"/>
        <v>57106.240000000005</v>
      </c>
      <c r="G136" s="260">
        <v>0</v>
      </c>
      <c r="H136" s="268">
        <v>0</v>
      </c>
      <c r="I136" s="260">
        <v>0</v>
      </c>
      <c r="J136" s="260">
        <v>0</v>
      </c>
      <c r="K136" s="260">
        <v>0</v>
      </c>
      <c r="L136" s="260">
        <v>0</v>
      </c>
      <c r="M136" s="260">
        <v>0</v>
      </c>
      <c r="N136" s="260">
        <f>E136*D136*62</f>
        <v>19242.32</v>
      </c>
      <c r="O136" s="260">
        <f t="shared" ref="O136" si="74">E136*D136*30</f>
        <v>9310.8000000000011</v>
      </c>
      <c r="P136" s="260">
        <f t="shared" ref="P136" si="75">E136*D136*31</f>
        <v>9621.16</v>
      </c>
      <c r="Q136" s="260">
        <f t="shared" ref="Q136" si="76">E136*D136*30</f>
        <v>9310.8000000000011</v>
      </c>
      <c r="R136" s="269">
        <f t="shared" ref="R136" si="77">E136*D136*31</f>
        <v>9621.16</v>
      </c>
      <c r="S136" s="160">
        <f t="shared" si="73"/>
        <v>184</v>
      </c>
    </row>
    <row r="137" spans="1:19" s="161" customFormat="1" x14ac:dyDescent="0.25">
      <c r="A137" s="155"/>
      <c r="B137" s="255">
        <v>3</v>
      </c>
      <c r="C137" s="256" t="s">
        <v>59</v>
      </c>
      <c r="D137" s="257">
        <v>77.59</v>
      </c>
      <c r="E137" s="258">
        <v>23</v>
      </c>
      <c r="F137" s="259">
        <f t="shared" si="40"/>
        <v>328360.88</v>
      </c>
      <c r="G137" s="260">
        <v>0</v>
      </c>
      <c r="H137" s="268">
        <v>0</v>
      </c>
      <c r="I137" s="260">
        <v>0</v>
      </c>
      <c r="J137" s="260">
        <v>0</v>
      </c>
      <c r="K137" s="260">
        <v>0</v>
      </c>
      <c r="L137" s="260">
        <v>0</v>
      </c>
      <c r="M137" s="260">
        <v>0</v>
      </c>
      <c r="N137" s="260">
        <f t="shared" ref="N137:N143" si="78">E137*D137*62</f>
        <v>110643.34000000001</v>
      </c>
      <c r="O137" s="260">
        <f t="shared" si="69"/>
        <v>53537.100000000006</v>
      </c>
      <c r="P137" s="260">
        <f t="shared" si="70"/>
        <v>55321.670000000006</v>
      </c>
      <c r="Q137" s="260">
        <f t="shared" si="71"/>
        <v>53537.100000000006</v>
      </c>
      <c r="R137" s="269">
        <f t="shared" si="72"/>
        <v>55321.670000000006</v>
      </c>
      <c r="S137" s="160">
        <f t="shared" si="73"/>
        <v>184</v>
      </c>
    </row>
    <row r="138" spans="1:19" s="6" customFormat="1" x14ac:dyDescent="0.25">
      <c r="A138" s="141"/>
      <c r="B138" s="233">
        <v>3</v>
      </c>
      <c r="C138" s="270" t="s">
        <v>59</v>
      </c>
      <c r="D138" s="271">
        <v>77.59</v>
      </c>
      <c r="E138" s="272">
        <v>1</v>
      </c>
      <c r="F138" s="273">
        <f t="shared" si="40"/>
        <v>0</v>
      </c>
      <c r="G138" s="249">
        <v>0</v>
      </c>
      <c r="H138" s="250">
        <v>0</v>
      </c>
      <c r="I138" s="249">
        <v>0</v>
      </c>
      <c r="J138" s="249">
        <v>0</v>
      </c>
      <c r="K138" s="249">
        <v>0</v>
      </c>
      <c r="L138" s="249">
        <v>0</v>
      </c>
      <c r="M138" s="249">
        <v>0</v>
      </c>
      <c r="N138" s="249">
        <v>0</v>
      </c>
      <c r="O138" s="249">
        <v>0</v>
      </c>
      <c r="P138" s="249">
        <v>0</v>
      </c>
      <c r="Q138" s="249">
        <v>0</v>
      </c>
      <c r="R138" s="274">
        <v>0</v>
      </c>
      <c r="S138" s="146">
        <v>0</v>
      </c>
    </row>
    <row r="139" spans="1:19" s="161" customFormat="1" x14ac:dyDescent="0.25">
      <c r="A139" s="155"/>
      <c r="B139" s="255">
        <v>3</v>
      </c>
      <c r="C139" s="256" t="s">
        <v>89</v>
      </c>
      <c r="D139" s="257">
        <v>75.64</v>
      </c>
      <c r="E139" s="258">
        <v>16</v>
      </c>
      <c r="F139" s="259">
        <f t="shared" si="40"/>
        <v>222684.16</v>
      </c>
      <c r="G139" s="260">
        <v>0</v>
      </c>
      <c r="H139" s="268">
        <v>0</v>
      </c>
      <c r="I139" s="260">
        <v>0</v>
      </c>
      <c r="J139" s="260">
        <v>0</v>
      </c>
      <c r="K139" s="260">
        <v>0</v>
      </c>
      <c r="L139" s="260">
        <v>0</v>
      </c>
      <c r="M139" s="260">
        <v>0</v>
      </c>
      <c r="N139" s="260">
        <f t="shared" ref="N139" si="79">E139*D139*62</f>
        <v>75034.880000000005</v>
      </c>
      <c r="O139" s="260">
        <f t="shared" ref="O139" si="80">E139*D139*30</f>
        <v>36307.199999999997</v>
      </c>
      <c r="P139" s="260">
        <f t="shared" ref="P139" si="81">E139*D139*31</f>
        <v>37517.440000000002</v>
      </c>
      <c r="Q139" s="260">
        <f t="shared" ref="Q139" si="82">E139*D139*30</f>
        <v>36307.199999999997</v>
      </c>
      <c r="R139" s="269">
        <f t="shared" ref="R139" si="83">E139*D139*31</f>
        <v>37517.440000000002</v>
      </c>
      <c r="S139" s="160">
        <f t="shared" si="73"/>
        <v>184</v>
      </c>
    </row>
    <row r="140" spans="1:19" s="161" customFormat="1" x14ac:dyDescent="0.25">
      <c r="A140" s="155"/>
      <c r="B140" s="156">
        <v>4</v>
      </c>
      <c r="C140" s="53" t="s">
        <v>131</v>
      </c>
      <c r="D140" s="51">
        <v>71.400000000000006</v>
      </c>
      <c r="E140" s="55">
        <v>14</v>
      </c>
      <c r="F140" s="158">
        <f t="shared" si="40"/>
        <v>183926.40000000002</v>
      </c>
      <c r="G140" s="52">
        <v>0</v>
      </c>
      <c r="H140" s="166"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0</v>
      </c>
      <c r="N140" s="52">
        <f t="shared" si="78"/>
        <v>61975.200000000012</v>
      </c>
      <c r="O140" s="52">
        <f t="shared" si="69"/>
        <v>29988.000000000004</v>
      </c>
      <c r="P140" s="52">
        <f t="shared" si="70"/>
        <v>30987.600000000006</v>
      </c>
      <c r="Q140" s="52">
        <f t="shared" si="71"/>
        <v>29988.000000000004</v>
      </c>
      <c r="R140" s="159">
        <f t="shared" si="72"/>
        <v>30987.600000000006</v>
      </c>
      <c r="S140" s="160">
        <f t="shared" si="73"/>
        <v>184</v>
      </c>
    </row>
    <row r="141" spans="1:19" s="6" customFormat="1" x14ac:dyDescent="0.25">
      <c r="A141" s="141"/>
      <c r="B141" s="142">
        <v>4</v>
      </c>
      <c r="C141" s="44" t="s">
        <v>131</v>
      </c>
      <c r="D141" s="45">
        <v>71.400000000000006</v>
      </c>
      <c r="E141" s="47">
        <v>1</v>
      </c>
      <c r="F141" s="143">
        <f t="shared" si="40"/>
        <v>0</v>
      </c>
      <c r="G141" s="61">
        <v>0</v>
      </c>
      <c r="H141" s="144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145">
        <v>0</v>
      </c>
      <c r="S141" s="146">
        <v>0</v>
      </c>
    </row>
    <row r="142" spans="1:19" s="161" customFormat="1" x14ac:dyDescent="0.25">
      <c r="A142" s="155"/>
      <c r="B142" s="156">
        <v>5</v>
      </c>
      <c r="C142" s="53" t="s">
        <v>62</v>
      </c>
      <c r="D142" s="51">
        <v>75.64</v>
      </c>
      <c r="E142" s="55">
        <v>1</v>
      </c>
      <c r="F142" s="158">
        <f t="shared" ref="F142:F161" si="84">+E142*S142*D142</f>
        <v>13917.76</v>
      </c>
      <c r="G142" s="52">
        <v>0</v>
      </c>
      <c r="H142" s="166">
        <v>0</v>
      </c>
      <c r="I142" s="52">
        <v>0</v>
      </c>
      <c r="J142" s="52">
        <v>0</v>
      </c>
      <c r="K142" s="52">
        <v>0</v>
      </c>
      <c r="L142" s="52">
        <v>0</v>
      </c>
      <c r="M142" s="52">
        <v>0</v>
      </c>
      <c r="N142" s="52">
        <f t="shared" si="78"/>
        <v>4689.68</v>
      </c>
      <c r="O142" s="52">
        <f t="shared" si="69"/>
        <v>2269.1999999999998</v>
      </c>
      <c r="P142" s="52">
        <f t="shared" si="70"/>
        <v>2344.84</v>
      </c>
      <c r="Q142" s="52">
        <f t="shared" si="71"/>
        <v>2269.1999999999998</v>
      </c>
      <c r="R142" s="159">
        <f t="shared" si="72"/>
        <v>2344.84</v>
      </c>
      <c r="S142" s="160">
        <f t="shared" si="73"/>
        <v>184</v>
      </c>
    </row>
    <row r="143" spans="1:19" s="161" customFormat="1" x14ac:dyDescent="0.25">
      <c r="A143" s="155"/>
      <c r="B143" s="156">
        <v>6</v>
      </c>
      <c r="C143" s="53" t="s">
        <v>132</v>
      </c>
      <c r="D143" s="51">
        <v>75.64</v>
      </c>
      <c r="E143" s="55">
        <v>2</v>
      </c>
      <c r="F143" s="158">
        <f t="shared" si="84"/>
        <v>27835.52</v>
      </c>
      <c r="G143" s="52">
        <v>0</v>
      </c>
      <c r="H143" s="166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f t="shared" si="78"/>
        <v>9379.36</v>
      </c>
      <c r="O143" s="52">
        <f t="shared" si="69"/>
        <v>4538.3999999999996</v>
      </c>
      <c r="P143" s="52">
        <f t="shared" si="70"/>
        <v>4689.68</v>
      </c>
      <c r="Q143" s="52">
        <f t="shared" si="71"/>
        <v>4538.3999999999996</v>
      </c>
      <c r="R143" s="159">
        <f t="shared" si="72"/>
        <v>4689.68</v>
      </c>
      <c r="S143" s="160">
        <f t="shared" si="73"/>
        <v>184</v>
      </c>
    </row>
    <row r="144" spans="1:19" s="161" customFormat="1" x14ac:dyDescent="0.25">
      <c r="A144" s="155"/>
      <c r="B144" s="156">
        <v>7</v>
      </c>
      <c r="C144" s="53" t="s">
        <v>131</v>
      </c>
      <c r="D144" s="51">
        <v>71.400000000000006</v>
      </c>
      <c r="E144" s="55">
        <v>1</v>
      </c>
      <c r="F144" s="158">
        <f t="shared" si="84"/>
        <v>11923.800000000001</v>
      </c>
      <c r="G144" s="52">
        <v>0</v>
      </c>
      <c r="H144" s="166">
        <v>0</v>
      </c>
      <c r="I144" s="52">
        <v>0</v>
      </c>
      <c r="J144" s="52">
        <v>0</v>
      </c>
      <c r="K144" s="52">
        <v>0</v>
      </c>
      <c r="L144" s="52">
        <v>0</v>
      </c>
      <c r="M144" s="52">
        <v>0</v>
      </c>
      <c r="N144" s="52">
        <f>E144*D144*45</f>
        <v>3213.0000000000005</v>
      </c>
      <c r="O144" s="52">
        <f t="shared" si="69"/>
        <v>2142</v>
      </c>
      <c r="P144" s="52">
        <f t="shared" si="70"/>
        <v>2213.4</v>
      </c>
      <c r="Q144" s="52">
        <f t="shared" si="71"/>
        <v>2142</v>
      </c>
      <c r="R144" s="159">
        <f t="shared" si="72"/>
        <v>2213.4</v>
      </c>
      <c r="S144" s="160">
        <f>45+30+31+30+31</f>
        <v>167</v>
      </c>
    </row>
    <row r="145" spans="1:19" s="161" customFormat="1" x14ac:dyDescent="0.25">
      <c r="A145" s="155"/>
      <c r="B145" s="156">
        <v>8</v>
      </c>
      <c r="C145" s="53" t="s">
        <v>62</v>
      </c>
      <c r="D145" s="51">
        <v>75.64</v>
      </c>
      <c r="E145" s="55">
        <v>1</v>
      </c>
      <c r="F145" s="158">
        <f t="shared" si="84"/>
        <v>12631.88</v>
      </c>
      <c r="G145" s="52">
        <v>0</v>
      </c>
      <c r="H145" s="166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f>E145*D145*45</f>
        <v>3403.8</v>
      </c>
      <c r="O145" s="52">
        <f t="shared" si="69"/>
        <v>2269.1999999999998</v>
      </c>
      <c r="P145" s="52">
        <f t="shared" si="70"/>
        <v>2344.84</v>
      </c>
      <c r="Q145" s="52">
        <f t="shared" si="71"/>
        <v>2269.1999999999998</v>
      </c>
      <c r="R145" s="159">
        <f t="shared" si="72"/>
        <v>2344.84</v>
      </c>
      <c r="S145" s="160">
        <f>45+30+31+30+31</f>
        <v>167</v>
      </c>
    </row>
    <row r="146" spans="1:19" s="279" customFormat="1" x14ac:dyDescent="0.25">
      <c r="A146" s="275"/>
      <c r="B146" s="276">
        <v>1</v>
      </c>
      <c r="C146" s="157" t="s">
        <v>54</v>
      </c>
      <c r="D146" s="277">
        <v>71.400000000000006</v>
      </c>
      <c r="E146" s="261">
        <v>2</v>
      </c>
      <c r="F146" s="262">
        <f t="shared" si="84"/>
        <v>13137.6</v>
      </c>
      <c r="G146" s="278">
        <v>0</v>
      </c>
      <c r="H146" s="278">
        <v>0</v>
      </c>
      <c r="I146" s="278">
        <v>0</v>
      </c>
      <c r="J146" s="278">
        <v>0</v>
      </c>
      <c r="K146" s="278">
        <v>0</v>
      </c>
      <c r="L146" s="278">
        <v>0</v>
      </c>
      <c r="M146" s="278">
        <v>0</v>
      </c>
      <c r="N146" s="52">
        <f>+D146*E146*62</f>
        <v>8853.6</v>
      </c>
      <c r="O146" s="52">
        <f t="shared" ref="O146:O156" si="85">+D146*E146*30</f>
        <v>4284</v>
      </c>
      <c r="P146" s="52">
        <v>0</v>
      </c>
      <c r="Q146" s="52">
        <v>0</v>
      </c>
      <c r="R146" s="159">
        <v>0</v>
      </c>
      <c r="S146" s="160">
        <f>31+31+30</f>
        <v>92</v>
      </c>
    </row>
    <row r="147" spans="1:19" s="279" customFormat="1" x14ac:dyDescent="0.25">
      <c r="A147" s="275"/>
      <c r="B147" s="276">
        <v>1</v>
      </c>
      <c r="C147" s="157" t="s">
        <v>44</v>
      </c>
      <c r="D147" s="277">
        <v>72.540000000000006</v>
      </c>
      <c r="E147" s="261">
        <v>1</v>
      </c>
      <c r="F147" s="262">
        <f t="shared" si="84"/>
        <v>11098.62</v>
      </c>
      <c r="G147" s="278">
        <v>0</v>
      </c>
      <c r="H147" s="278">
        <v>0</v>
      </c>
      <c r="I147" s="278">
        <v>0</v>
      </c>
      <c r="J147" s="278">
        <v>0</v>
      </c>
      <c r="K147" s="278">
        <v>0</v>
      </c>
      <c r="L147" s="278">
        <v>0</v>
      </c>
      <c r="M147" s="278">
        <v>0</v>
      </c>
      <c r="N147" s="52">
        <f t="shared" ref="N147:N156" si="86">+D147*E147*31</f>
        <v>2248.7400000000002</v>
      </c>
      <c r="O147" s="52">
        <f t="shared" si="85"/>
        <v>2176.2000000000003</v>
      </c>
      <c r="P147" s="52">
        <f t="shared" ref="P147:P156" si="87">+D147*E147*31</f>
        <v>2248.7400000000002</v>
      </c>
      <c r="Q147" s="52">
        <f t="shared" ref="Q147:Q156" si="88">+D147*E147*30</f>
        <v>2176.2000000000003</v>
      </c>
      <c r="R147" s="159">
        <f t="shared" ref="R147:R156" si="89">+D147*E147*31</f>
        <v>2248.7400000000002</v>
      </c>
      <c r="S147" s="160">
        <f t="shared" ref="S147:S156" si="90">31+30+31+30+31</f>
        <v>153</v>
      </c>
    </row>
    <row r="148" spans="1:19" s="279" customFormat="1" x14ac:dyDescent="0.25">
      <c r="A148" s="275"/>
      <c r="B148" s="276">
        <v>2</v>
      </c>
      <c r="C148" s="157" t="s">
        <v>46</v>
      </c>
      <c r="D148" s="277">
        <v>73.59</v>
      </c>
      <c r="E148" s="261">
        <v>2</v>
      </c>
      <c r="F148" s="262">
        <f t="shared" si="84"/>
        <v>22518.54</v>
      </c>
      <c r="G148" s="278">
        <v>0</v>
      </c>
      <c r="H148" s="278">
        <v>0</v>
      </c>
      <c r="I148" s="278">
        <v>0</v>
      </c>
      <c r="J148" s="278">
        <v>0</v>
      </c>
      <c r="K148" s="278">
        <v>0</v>
      </c>
      <c r="L148" s="278">
        <v>0</v>
      </c>
      <c r="M148" s="278">
        <v>0</v>
      </c>
      <c r="N148" s="52">
        <f t="shared" si="86"/>
        <v>4562.58</v>
      </c>
      <c r="O148" s="52">
        <f t="shared" si="85"/>
        <v>4415.4000000000005</v>
      </c>
      <c r="P148" s="52">
        <f t="shared" si="87"/>
        <v>4562.58</v>
      </c>
      <c r="Q148" s="52">
        <f t="shared" si="88"/>
        <v>4415.4000000000005</v>
      </c>
      <c r="R148" s="159">
        <f t="shared" si="89"/>
        <v>4562.58</v>
      </c>
      <c r="S148" s="160">
        <f t="shared" si="90"/>
        <v>153</v>
      </c>
    </row>
    <row r="149" spans="1:19" s="279" customFormat="1" x14ac:dyDescent="0.25">
      <c r="A149" s="275"/>
      <c r="B149" s="276">
        <v>3</v>
      </c>
      <c r="C149" s="157" t="s">
        <v>47</v>
      </c>
      <c r="D149" s="277">
        <v>74.63</v>
      </c>
      <c r="E149" s="261">
        <v>2</v>
      </c>
      <c r="F149" s="262">
        <f t="shared" si="84"/>
        <v>22836.78</v>
      </c>
      <c r="G149" s="278">
        <v>0</v>
      </c>
      <c r="H149" s="278">
        <v>0</v>
      </c>
      <c r="I149" s="278">
        <v>0</v>
      </c>
      <c r="J149" s="278">
        <v>0</v>
      </c>
      <c r="K149" s="278">
        <v>0</v>
      </c>
      <c r="L149" s="278">
        <v>0</v>
      </c>
      <c r="M149" s="278">
        <v>0</v>
      </c>
      <c r="N149" s="52">
        <f t="shared" si="86"/>
        <v>4627.0599999999995</v>
      </c>
      <c r="O149" s="52">
        <f t="shared" si="85"/>
        <v>4477.7999999999993</v>
      </c>
      <c r="P149" s="52">
        <f t="shared" si="87"/>
        <v>4627.0599999999995</v>
      </c>
      <c r="Q149" s="52">
        <f t="shared" si="88"/>
        <v>4477.7999999999993</v>
      </c>
      <c r="R149" s="159">
        <f t="shared" si="89"/>
        <v>4627.0599999999995</v>
      </c>
      <c r="S149" s="160">
        <f t="shared" si="90"/>
        <v>153</v>
      </c>
    </row>
    <row r="150" spans="1:19" s="279" customFormat="1" x14ac:dyDescent="0.25">
      <c r="A150" s="275"/>
      <c r="B150" s="276">
        <v>4</v>
      </c>
      <c r="C150" s="157" t="s">
        <v>35</v>
      </c>
      <c r="D150" s="277">
        <v>71.400000000000006</v>
      </c>
      <c r="E150" s="261">
        <v>2</v>
      </c>
      <c r="F150" s="262">
        <f t="shared" si="84"/>
        <v>21848.400000000001</v>
      </c>
      <c r="G150" s="278">
        <v>0</v>
      </c>
      <c r="H150" s="278">
        <v>0</v>
      </c>
      <c r="I150" s="278">
        <v>0</v>
      </c>
      <c r="J150" s="278">
        <v>0</v>
      </c>
      <c r="K150" s="278">
        <v>0</v>
      </c>
      <c r="L150" s="278">
        <v>0</v>
      </c>
      <c r="M150" s="278">
        <v>0</v>
      </c>
      <c r="N150" s="52">
        <f t="shared" si="86"/>
        <v>4426.8</v>
      </c>
      <c r="O150" s="52">
        <f t="shared" si="85"/>
        <v>4284</v>
      </c>
      <c r="P150" s="52">
        <f t="shared" si="87"/>
        <v>4426.8</v>
      </c>
      <c r="Q150" s="52">
        <f t="shared" si="88"/>
        <v>4284</v>
      </c>
      <c r="R150" s="159">
        <f t="shared" si="89"/>
        <v>4426.8</v>
      </c>
      <c r="S150" s="160">
        <f t="shared" si="90"/>
        <v>153</v>
      </c>
    </row>
    <row r="151" spans="1:19" s="285" customFormat="1" x14ac:dyDescent="0.25">
      <c r="A151" s="280"/>
      <c r="B151" s="281">
        <v>4</v>
      </c>
      <c r="C151" s="282" t="s">
        <v>35</v>
      </c>
      <c r="D151" s="283">
        <v>71.400000000000006</v>
      </c>
      <c r="E151" s="50">
        <v>1</v>
      </c>
      <c r="F151" s="248">
        <f t="shared" si="84"/>
        <v>0</v>
      </c>
      <c r="G151" s="284">
        <v>0</v>
      </c>
      <c r="H151" s="284">
        <v>0</v>
      </c>
      <c r="I151" s="284">
        <v>0</v>
      </c>
      <c r="J151" s="284">
        <v>0</v>
      </c>
      <c r="K151" s="284">
        <v>0</v>
      </c>
      <c r="L151" s="284">
        <v>0</v>
      </c>
      <c r="M151" s="284">
        <v>0</v>
      </c>
      <c r="N151" s="61">
        <v>0</v>
      </c>
      <c r="O151" s="61">
        <v>0</v>
      </c>
      <c r="P151" s="61">
        <v>0</v>
      </c>
      <c r="Q151" s="61">
        <v>0</v>
      </c>
      <c r="R151" s="145">
        <v>0</v>
      </c>
      <c r="S151" s="146">
        <v>0</v>
      </c>
    </row>
    <row r="152" spans="1:19" s="279" customFormat="1" x14ac:dyDescent="0.25">
      <c r="A152" s="275"/>
      <c r="B152" s="276">
        <v>5</v>
      </c>
      <c r="C152" s="157" t="s">
        <v>39</v>
      </c>
      <c r="D152" s="277">
        <v>78.25</v>
      </c>
      <c r="E152" s="261">
        <v>5</v>
      </c>
      <c r="F152" s="262">
        <f t="shared" si="84"/>
        <v>59861.25</v>
      </c>
      <c r="G152" s="278">
        <v>0</v>
      </c>
      <c r="H152" s="278">
        <v>0</v>
      </c>
      <c r="I152" s="278">
        <v>0</v>
      </c>
      <c r="J152" s="278">
        <v>0</v>
      </c>
      <c r="K152" s="278">
        <v>0</v>
      </c>
      <c r="L152" s="278">
        <v>0</v>
      </c>
      <c r="M152" s="278">
        <v>0</v>
      </c>
      <c r="N152" s="52">
        <f t="shared" si="86"/>
        <v>12128.75</v>
      </c>
      <c r="O152" s="52">
        <f t="shared" si="85"/>
        <v>11737.5</v>
      </c>
      <c r="P152" s="52">
        <f t="shared" si="87"/>
        <v>12128.75</v>
      </c>
      <c r="Q152" s="52">
        <f t="shared" si="88"/>
        <v>11737.5</v>
      </c>
      <c r="R152" s="159">
        <f t="shared" si="89"/>
        <v>12128.75</v>
      </c>
      <c r="S152" s="160">
        <f t="shared" si="90"/>
        <v>153</v>
      </c>
    </row>
    <row r="153" spans="1:19" s="279" customFormat="1" x14ac:dyDescent="0.25">
      <c r="A153" s="275"/>
      <c r="B153" s="276">
        <v>6</v>
      </c>
      <c r="C153" s="157" t="s">
        <v>32</v>
      </c>
      <c r="D153" s="277">
        <v>71.400000000000006</v>
      </c>
      <c r="E153" s="261">
        <v>12</v>
      </c>
      <c r="F153" s="262">
        <f t="shared" si="84"/>
        <v>131090.40000000002</v>
      </c>
      <c r="G153" s="278">
        <v>0</v>
      </c>
      <c r="H153" s="278">
        <v>0</v>
      </c>
      <c r="I153" s="278">
        <v>0</v>
      </c>
      <c r="J153" s="278">
        <v>0</v>
      </c>
      <c r="K153" s="278">
        <v>0</v>
      </c>
      <c r="L153" s="278">
        <v>0</v>
      </c>
      <c r="M153" s="278">
        <v>0</v>
      </c>
      <c r="N153" s="52">
        <f t="shared" si="86"/>
        <v>26560.800000000003</v>
      </c>
      <c r="O153" s="52">
        <f t="shared" si="85"/>
        <v>25704.000000000004</v>
      </c>
      <c r="P153" s="52">
        <f t="shared" si="87"/>
        <v>26560.800000000003</v>
      </c>
      <c r="Q153" s="52">
        <f t="shared" si="88"/>
        <v>25704.000000000004</v>
      </c>
      <c r="R153" s="159">
        <f t="shared" si="89"/>
        <v>26560.800000000003</v>
      </c>
      <c r="S153" s="160">
        <f t="shared" si="90"/>
        <v>153</v>
      </c>
    </row>
    <row r="154" spans="1:19" s="285" customFormat="1" x14ac:dyDescent="0.25">
      <c r="A154" s="280"/>
      <c r="B154" s="281">
        <v>6</v>
      </c>
      <c r="C154" s="282" t="s">
        <v>32</v>
      </c>
      <c r="D154" s="283">
        <v>71.400000000000006</v>
      </c>
      <c r="E154" s="50">
        <v>1</v>
      </c>
      <c r="F154" s="248">
        <f t="shared" si="84"/>
        <v>8710.8000000000011</v>
      </c>
      <c r="G154" s="284">
        <v>0</v>
      </c>
      <c r="H154" s="284">
        <v>0</v>
      </c>
      <c r="I154" s="284">
        <v>0</v>
      </c>
      <c r="J154" s="284">
        <v>0</v>
      </c>
      <c r="K154" s="284">
        <v>0</v>
      </c>
      <c r="L154" s="284">
        <v>0</v>
      </c>
      <c r="M154" s="284">
        <v>0</v>
      </c>
      <c r="N154" s="61">
        <v>0</v>
      </c>
      <c r="O154" s="61">
        <f t="shared" si="85"/>
        <v>2142</v>
      </c>
      <c r="P154" s="61">
        <f t="shared" si="87"/>
        <v>2213.4</v>
      </c>
      <c r="Q154" s="61">
        <f t="shared" si="88"/>
        <v>2142</v>
      </c>
      <c r="R154" s="145">
        <f t="shared" si="89"/>
        <v>2213.4</v>
      </c>
      <c r="S154" s="146">
        <f>30+31+30+31</f>
        <v>122</v>
      </c>
    </row>
    <row r="155" spans="1:19" s="285" customFormat="1" x14ac:dyDescent="0.25">
      <c r="A155" s="280"/>
      <c r="B155" s="281">
        <v>7</v>
      </c>
      <c r="C155" s="282" t="s">
        <v>54</v>
      </c>
      <c r="D155" s="283">
        <v>71.400000000000006</v>
      </c>
      <c r="E155" s="50">
        <v>6</v>
      </c>
      <c r="F155" s="248">
        <f t="shared" si="84"/>
        <v>0</v>
      </c>
      <c r="G155" s="284">
        <v>0</v>
      </c>
      <c r="H155" s="284">
        <v>0</v>
      </c>
      <c r="I155" s="284">
        <v>0</v>
      </c>
      <c r="J155" s="284">
        <v>0</v>
      </c>
      <c r="K155" s="284">
        <v>0</v>
      </c>
      <c r="L155" s="284">
        <v>0</v>
      </c>
      <c r="M155" s="284">
        <v>0</v>
      </c>
      <c r="N155" s="61">
        <v>0</v>
      </c>
      <c r="O155" s="61">
        <v>0</v>
      </c>
      <c r="P155" s="61">
        <v>0</v>
      </c>
      <c r="Q155" s="61">
        <v>0</v>
      </c>
      <c r="R155" s="145">
        <v>0</v>
      </c>
      <c r="S155" s="146">
        <v>0</v>
      </c>
    </row>
    <row r="156" spans="1:19" s="279" customFormat="1" x14ac:dyDescent="0.25">
      <c r="A156" s="275"/>
      <c r="B156" s="276">
        <v>7</v>
      </c>
      <c r="C156" s="157" t="s">
        <v>54</v>
      </c>
      <c r="D156" s="277">
        <v>71.400000000000006</v>
      </c>
      <c r="E156" s="261">
        <v>118</v>
      </c>
      <c r="F156" s="262">
        <f t="shared" si="84"/>
        <v>1289055.6000000001</v>
      </c>
      <c r="G156" s="278">
        <v>0</v>
      </c>
      <c r="H156" s="278">
        <v>0</v>
      </c>
      <c r="I156" s="278">
        <v>0</v>
      </c>
      <c r="J156" s="278">
        <v>0</v>
      </c>
      <c r="K156" s="278">
        <v>0</v>
      </c>
      <c r="L156" s="278">
        <v>0</v>
      </c>
      <c r="M156" s="278">
        <v>0</v>
      </c>
      <c r="N156" s="52">
        <f t="shared" si="86"/>
        <v>261181.2</v>
      </c>
      <c r="O156" s="52">
        <f t="shared" si="85"/>
        <v>252756.00000000003</v>
      </c>
      <c r="P156" s="52">
        <f t="shared" si="87"/>
        <v>261181.2</v>
      </c>
      <c r="Q156" s="52">
        <f t="shared" si="88"/>
        <v>252756.00000000003</v>
      </c>
      <c r="R156" s="159">
        <f t="shared" si="89"/>
        <v>261181.2</v>
      </c>
      <c r="S156" s="160">
        <f t="shared" si="90"/>
        <v>153</v>
      </c>
    </row>
    <row r="157" spans="1:19" x14ac:dyDescent="0.25">
      <c r="A157" s="72"/>
      <c r="B157" s="147">
        <v>1</v>
      </c>
      <c r="C157" s="148" t="s">
        <v>35</v>
      </c>
      <c r="D157" s="149">
        <v>71.400000000000006</v>
      </c>
      <c r="E157" s="46">
        <v>5</v>
      </c>
      <c r="F157" s="150">
        <f t="shared" si="84"/>
        <v>75684</v>
      </c>
      <c r="G157" s="151">
        <f>E157*D157*31</f>
        <v>11067</v>
      </c>
      <c r="H157" s="152">
        <f>E157*D157*28</f>
        <v>9996</v>
      </c>
      <c r="I157" s="151">
        <f>E157*D157*31</f>
        <v>11067</v>
      </c>
      <c r="J157" s="151">
        <f>E157*D157*30</f>
        <v>10710</v>
      </c>
      <c r="K157" s="61">
        <f>E157*D157*31</f>
        <v>11067</v>
      </c>
      <c r="L157" s="151">
        <f>E157*D157*30</f>
        <v>10710</v>
      </c>
      <c r="M157" s="151">
        <f>E157*D157*31</f>
        <v>11067</v>
      </c>
      <c r="N157" s="151">
        <v>0</v>
      </c>
      <c r="O157" s="151">
        <v>0</v>
      </c>
      <c r="P157" s="151">
        <v>0</v>
      </c>
      <c r="Q157" s="151">
        <v>0</v>
      </c>
      <c r="R157" s="153">
        <v>0</v>
      </c>
      <c r="S157" s="154">
        <v>212</v>
      </c>
    </row>
    <row r="158" spans="1:19" x14ac:dyDescent="0.25">
      <c r="A158" s="72"/>
      <c r="B158" s="147">
        <v>6</v>
      </c>
      <c r="C158" s="148" t="s">
        <v>35</v>
      </c>
      <c r="D158" s="149">
        <v>71.400000000000006</v>
      </c>
      <c r="E158" s="46">
        <v>1</v>
      </c>
      <c r="F158" s="150">
        <f t="shared" si="84"/>
        <v>2213.4</v>
      </c>
      <c r="G158" s="151">
        <f>E158*D158*31</f>
        <v>2213.4</v>
      </c>
      <c r="H158" s="152">
        <v>0</v>
      </c>
      <c r="I158" s="151">
        <v>0</v>
      </c>
      <c r="J158" s="151">
        <v>0</v>
      </c>
      <c r="K158" s="61">
        <v>0</v>
      </c>
      <c r="L158" s="151">
        <v>0</v>
      </c>
      <c r="M158" s="151">
        <v>0</v>
      </c>
      <c r="N158" s="151">
        <v>0</v>
      </c>
      <c r="O158" s="151">
        <v>0</v>
      </c>
      <c r="P158" s="151">
        <v>0</v>
      </c>
      <c r="Q158" s="151">
        <v>0</v>
      </c>
      <c r="R158" s="153">
        <v>0</v>
      </c>
      <c r="S158" s="154">
        <v>31</v>
      </c>
    </row>
    <row r="159" spans="1:19" x14ac:dyDescent="0.25">
      <c r="A159" s="72"/>
      <c r="B159" s="147">
        <v>2</v>
      </c>
      <c r="C159" s="148" t="s">
        <v>38</v>
      </c>
      <c r="D159" s="149">
        <v>71.400000000000006</v>
      </c>
      <c r="E159" s="46">
        <v>1</v>
      </c>
      <c r="F159" s="150">
        <f t="shared" si="84"/>
        <v>15136.800000000001</v>
      </c>
      <c r="G159" s="151">
        <f>E159*D159*31</f>
        <v>2213.4</v>
      </c>
      <c r="H159" s="152">
        <f>E159*D159*28</f>
        <v>1999.2000000000003</v>
      </c>
      <c r="I159" s="151">
        <f>E159*D159*31</f>
        <v>2213.4</v>
      </c>
      <c r="J159" s="151">
        <f>E159*D159*30</f>
        <v>2142</v>
      </c>
      <c r="K159" s="61">
        <f>E159*D159*31</f>
        <v>2213.4</v>
      </c>
      <c r="L159" s="151">
        <f>E159*D159*30</f>
        <v>2142</v>
      </c>
      <c r="M159" s="151">
        <f>E159*D159*31</f>
        <v>2213.4</v>
      </c>
      <c r="N159" s="151">
        <v>0</v>
      </c>
      <c r="O159" s="151">
        <v>0</v>
      </c>
      <c r="P159" s="151">
        <v>0</v>
      </c>
      <c r="Q159" s="151">
        <v>0</v>
      </c>
      <c r="R159" s="153">
        <v>0</v>
      </c>
      <c r="S159" s="154">
        <v>212</v>
      </c>
    </row>
    <row r="160" spans="1:19" x14ac:dyDescent="0.25">
      <c r="A160" s="72"/>
      <c r="B160" s="147">
        <v>3</v>
      </c>
      <c r="C160" s="148" t="s">
        <v>39</v>
      </c>
      <c r="D160" s="149">
        <v>78.25</v>
      </c>
      <c r="E160" s="46">
        <v>1</v>
      </c>
      <c r="F160" s="150">
        <f t="shared" si="84"/>
        <v>16589</v>
      </c>
      <c r="G160" s="151">
        <f t="shared" ref="G160:G161" si="91">E160*D160*31</f>
        <v>2425.75</v>
      </c>
      <c r="H160" s="152">
        <f t="shared" ref="H160:H161" si="92">E160*D160*28</f>
        <v>2191</v>
      </c>
      <c r="I160" s="151">
        <f t="shared" ref="I160:I161" si="93">E160*D160*31</f>
        <v>2425.75</v>
      </c>
      <c r="J160" s="151">
        <f t="shared" ref="J160:J161" si="94">E160*D160*30</f>
        <v>2347.5</v>
      </c>
      <c r="K160" s="61">
        <f t="shared" ref="K160:K161" si="95">E160*D160*31</f>
        <v>2425.75</v>
      </c>
      <c r="L160" s="151">
        <f t="shared" ref="L160:L161" si="96">E160*D160*30</f>
        <v>2347.5</v>
      </c>
      <c r="M160" s="151">
        <f t="shared" ref="M160:M161" si="97">E160*D160*31</f>
        <v>2425.75</v>
      </c>
      <c r="N160" s="151">
        <v>0</v>
      </c>
      <c r="O160" s="151">
        <v>0</v>
      </c>
      <c r="P160" s="151">
        <v>0</v>
      </c>
      <c r="Q160" s="151">
        <v>0</v>
      </c>
      <c r="R160" s="153">
        <v>0</v>
      </c>
      <c r="S160" s="154">
        <v>212</v>
      </c>
    </row>
    <row r="161" spans="1:19" x14ac:dyDescent="0.25">
      <c r="A161" s="72"/>
      <c r="B161" s="147">
        <v>4</v>
      </c>
      <c r="C161" s="148" t="s">
        <v>32</v>
      </c>
      <c r="D161" s="149">
        <v>71.400000000000006</v>
      </c>
      <c r="E161" s="46">
        <v>2</v>
      </c>
      <c r="F161" s="150">
        <f t="shared" si="84"/>
        <v>30273.600000000002</v>
      </c>
      <c r="G161" s="151">
        <f t="shared" si="91"/>
        <v>4426.8</v>
      </c>
      <c r="H161" s="152">
        <f t="shared" si="92"/>
        <v>3998.4000000000005</v>
      </c>
      <c r="I161" s="151">
        <f t="shared" si="93"/>
        <v>4426.8</v>
      </c>
      <c r="J161" s="151">
        <f t="shared" si="94"/>
        <v>4284</v>
      </c>
      <c r="K161" s="61">
        <f t="shared" si="95"/>
        <v>4426.8</v>
      </c>
      <c r="L161" s="151">
        <f t="shared" si="96"/>
        <v>4284</v>
      </c>
      <c r="M161" s="151">
        <f t="shared" si="97"/>
        <v>4426.8</v>
      </c>
      <c r="N161" s="151">
        <v>0</v>
      </c>
      <c r="O161" s="151">
        <v>0</v>
      </c>
      <c r="P161" s="151">
        <v>0</v>
      </c>
      <c r="Q161" s="151">
        <v>0</v>
      </c>
      <c r="R161" s="153">
        <v>0</v>
      </c>
      <c r="S161" s="154">
        <v>212</v>
      </c>
    </row>
    <row r="162" spans="1:19" x14ac:dyDescent="0.25">
      <c r="A162" s="72"/>
      <c r="B162" s="147">
        <v>5</v>
      </c>
      <c r="C162" s="148" t="s">
        <v>54</v>
      </c>
      <c r="D162" s="149">
        <v>71.400000000000006</v>
      </c>
      <c r="E162" s="46">
        <f>3+12</f>
        <v>15</v>
      </c>
      <c r="F162" s="150">
        <f>+E162*S162*D162</f>
        <v>227052.00000000003</v>
      </c>
      <c r="G162" s="151">
        <f>E162*D162*31</f>
        <v>33201</v>
      </c>
      <c r="H162" s="152">
        <f>E162*D162*28</f>
        <v>29988</v>
      </c>
      <c r="I162" s="151">
        <f>E162*D162*31</f>
        <v>33201</v>
      </c>
      <c r="J162" s="151">
        <f>E162*D162*30</f>
        <v>32130</v>
      </c>
      <c r="K162" s="61">
        <f>E162*D162*31</f>
        <v>33201</v>
      </c>
      <c r="L162" s="151">
        <f>E162*D162*30</f>
        <v>32130</v>
      </c>
      <c r="M162" s="151">
        <f>E162*D162*31</f>
        <v>33201</v>
      </c>
      <c r="N162" s="151">
        <v>0</v>
      </c>
      <c r="O162" s="151">
        <v>0</v>
      </c>
      <c r="P162" s="151">
        <v>0</v>
      </c>
      <c r="Q162" s="151">
        <v>0</v>
      </c>
      <c r="R162" s="153">
        <v>0</v>
      </c>
      <c r="S162" s="154">
        <v>212</v>
      </c>
    </row>
    <row r="163" spans="1:19" s="161" customFormat="1" x14ac:dyDescent="0.25">
      <c r="A163" s="155"/>
      <c r="B163" s="156">
        <v>1</v>
      </c>
      <c r="C163" s="53" t="s">
        <v>54</v>
      </c>
      <c r="D163" s="51">
        <v>71.400000000000006</v>
      </c>
      <c r="E163" s="55">
        <f>3+12</f>
        <v>15</v>
      </c>
      <c r="F163" s="158">
        <f>+E163*S163*D163</f>
        <v>163863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2">
        <v>0</v>
      </c>
      <c r="M163" s="52">
        <v>0</v>
      </c>
      <c r="N163" s="52">
        <f t="shared" ref="N163:N168" si="98">+D163*E163*31</f>
        <v>33201</v>
      </c>
      <c r="O163" s="52">
        <f t="shared" ref="O163:O168" si="99">+D163*E163*30</f>
        <v>32130</v>
      </c>
      <c r="P163" s="52">
        <f t="shared" ref="P163:P168" si="100">+D163*E163*31</f>
        <v>33201</v>
      </c>
      <c r="Q163" s="52">
        <f t="shared" ref="Q163:Q168" si="101">+D163*E163*30</f>
        <v>32130</v>
      </c>
      <c r="R163" s="159">
        <f t="shared" ref="R163:R168" si="102">+D163*E163*31</f>
        <v>33201</v>
      </c>
      <c r="S163" s="160">
        <f t="shared" ref="S163:S168" si="103">31+30+31+30+31</f>
        <v>153</v>
      </c>
    </row>
    <row r="164" spans="1:19" s="161" customFormat="1" x14ac:dyDescent="0.25">
      <c r="A164" s="155"/>
      <c r="B164" s="156">
        <v>2</v>
      </c>
      <c r="C164" s="53" t="s">
        <v>35</v>
      </c>
      <c r="D164" s="51">
        <v>71.400000000000006</v>
      </c>
      <c r="E164" s="55">
        <v>4</v>
      </c>
      <c r="F164" s="158">
        <f t="shared" ref="F164:F174" si="104">+E164*S164*D164</f>
        <v>43696.800000000003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2">
        <v>0</v>
      </c>
      <c r="M164" s="52">
        <v>0</v>
      </c>
      <c r="N164" s="52">
        <f t="shared" si="98"/>
        <v>8853.6</v>
      </c>
      <c r="O164" s="52">
        <f t="shared" si="99"/>
        <v>8568</v>
      </c>
      <c r="P164" s="52">
        <f t="shared" si="100"/>
        <v>8853.6</v>
      </c>
      <c r="Q164" s="52">
        <f t="shared" si="101"/>
        <v>8568</v>
      </c>
      <c r="R164" s="159">
        <f t="shared" si="102"/>
        <v>8853.6</v>
      </c>
      <c r="S164" s="160">
        <f t="shared" si="103"/>
        <v>153</v>
      </c>
    </row>
    <row r="165" spans="1:19" s="6" customFormat="1" x14ac:dyDescent="0.25">
      <c r="A165" s="141"/>
      <c r="B165" s="142">
        <v>2</v>
      </c>
      <c r="C165" s="44" t="s">
        <v>35</v>
      </c>
      <c r="D165" s="45">
        <v>71.400000000000006</v>
      </c>
      <c r="E165" s="47">
        <v>1</v>
      </c>
      <c r="F165" s="143">
        <f t="shared" si="104"/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1">
        <v>0</v>
      </c>
      <c r="M165" s="61">
        <v>0</v>
      </c>
      <c r="N165" s="61">
        <v>0</v>
      </c>
      <c r="O165" s="61">
        <v>0</v>
      </c>
      <c r="P165" s="61">
        <v>0</v>
      </c>
      <c r="Q165" s="61">
        <v>0</v>
      </c>
      <c r="R165" s="145">
        <v>0</v>
      </c>
      <c r="S165" s="146">
        <v>0</v>
      </c>
    </row>
    <row r="166" spans="1:19" s="161" customFormat="1" x14ac:dyDescent="0.25">
      <c r="A166" s="155"/>
      <c r="B166" s="156">
        <v>3</v>
      </c>
      <c r="C166" s="53" t="s">
        <v>38</v>
      </c>
      <c r="D166" s="51">
        <v>71.400000000000006</v>
      </c>
      <c r="E166" s="55">
        <v>1</v>
      </c>
      <c r="F166" s="158">
        <f t="shared" si="104"/>
        <v>10924.2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2">
        <v>0</v>
      </c>
      <c r="M166" s="52">
        <v>0</v>
      </c>
      <c r="N166" s="52">
        <f t="shared" si="98"/>
        <v>2213.4</v>
      </c>
      <c r="O166" s="52">
        <f t="shared" si="99"/>
        <v>2142</v>
      </c>
      <c r="P166" s="52">
        <f t="shared" si="100"/>
        <v>2213.4</v>
      </c>
      <c r="Q166" s="52">
        <f t="shared" si="101"/>
        <v>2142</v>
      </c>
      <c r="R166" s="159">
        <f t="shared" si="102"/>
        <v>2213.4</v>
      </c>
      <c r="S166" s="160">
        <f t="shared" si="103"/>
        <v>153</v>
      </c>
    </row>
    <row r="167" spans="1:19" s="161" customFormat="1" x14ac:dyDescent="0.25">
      <c r="A167" s="155"/>
      <c r="B167" s="156">
        <v>4</v>
      </c>
      <c r="C167" s="53" t="s">
        <v>39</v>
      </c>
      <c r="D167" s="51">
        <v>78.25</v>
      </c>
      <c r="E167" s="55">
        <v>1</v>
      </c>
      <c r="F167" s="158">
        <f t="shared" si="104"/>
        <v>11972.25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0</v>
      </c>
      <c r="N167" s="52">
        <f t="shared" si="98"/>
        <v>2425.75</v>
      </c>
      <c r="O167" s="52">
        <f t="shared" si="99"/>
        <v>2347.5</v>
      </c>
      <c r="P167" s="52">
        <f t="shared" si="100"/>
        <v>2425.75</v>
      </c>
      <c r="Q167" s="52">
        <f t="shared" si="101"/>
        <v>2347.5</v>
      </c>
      <c r="R167" s="159">
        <f t="shared" si="102"/>
        <v>2425.75</v>
      </c>
      <c r="S167" s="160">
        <f t="shared" si="103"/>
        <v>153</v>
      </c>
    </row>
    <row r="168" spans="1:19" s="161" customFormat="1" x14ac:dyDescent="0.25">
      <c r="A168" s="155"/>
      <c r="B168" s="156">
        <v>5</v>
      </c>
      <c r="C168" s="53" t="s">
        <v>32</v>
      </c>
      <c r="D168" s="51">
        <v>71.400000000000006</v>
      </c>
      <c r="E168" s="55">
        <v>2</v>
      </c>
      <c r="F168" s="158">
        <f t="shared" si="104"/>
        <v>21848.400000000001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2">
        <v>0</v>
      </c>
      <c r="M168" s="52">
        <v>0</v>
      </c>
      <c r="N168" s="52">
        <f t="shared" si="98"/>
        <v>4426.8</v>
      </c>
      <c r="O168" s="52">
        <f t="shared" si="99"/>
        <v>4284</v>
      </c>
      <c r="P168" s="52">
        <f t="shared" si="100"/>
        <v>4426.8</v>
      </c>
      <c r="Q168" s="52">
        <f t="shared" si="101"/>
        <v>4284</v>
      </c>
      <c r="R168" s="159">
        <f t="shared" si="102"/>
        <v>4426.8</v>
      </c>
      <c r="S168" s="160">
        <f t="shared" si="103"/>
        <v>153</v>
      </c>
    </row>
    <row r="169" spans="1:19" x14ac:dyDescent="0.25">
      <c r="A169" s="72"/>
      <c r="B169" s="147">
        <v>1</v>
      </c>
      <c r="C169" s="44" t="s">
        <v>44</v>
      </c>
      <c r="D169" s="45">
        <v>72.540000000000006</v>
      </c>
      <c r="E169" s="47">
        <v>4</v>
      </c>
      <c r="F169" s="150">
        <f t="shared" si="104"/>
        <v>61513.920000000006</v>
      </c>
      <c r="G169" s="151">
        <f>E169*D169*31</f>
        <v>8994.9600000000009</v>
      </c>
      <c r="H169" s="152">
        <f>E169*D169*28</f>
        <v>8124.4800000000005</v>
      </c>
      <c r="I169" s="151">
        <f>E169*D169*31</f>
        <v>8994.9600000000009</v>
      </c>
      <c r="J169" s="151">
        <f>E169*D169*30</f>
        <v>8704.8000000000011</v>
      </c>
      <c r="K169" s="61">
        <f>E169*D169*31</f>
        <v>8994.9600000000009</v>
      </c>
      <c r="L169" s="151">
        <f>E169*D169*30</f>
        <v>8704.8000000000011</v>
      </c>
      <c r="M169" s="151">
        <f>E169*D169*31</f>
        <v>8994.9600000000009</v>
      </c>
      <c r="N169" s="151">
        <v>0</v>
      </c>
      <c r="O169" s="151">
        <v>0</v>
      </c>
      <c r="P169" s="151">
        <v>0</v>
      </c>
      <c r="Q169" s="151">
        <v>0</v>
      </c>
      <c r="R169" s="153">
        <v>0</v>
      </c>
      <c r="S169" s="154">
        <v>212</v>
      </c>
    </row>
    <row r="170" spans="1:19" x14ac:dyDescent="0.25">
      <c r="A170" s="72"/>
      <c r="B170" s="147">
        <v>2</v>
      </c>
      <c r="C170" s="44" t="s">
        <v>48</v>
      </c>
      <c r="D170" s="45">
        <v>71.400000000000006</v>
      </c>
      <c r="E170" s="47">
        <v>1</v>
      </c>
      <c r="F170" s="150">
        <f t="shared" si="104"/>
        <v>15136.800000000001</v>
      </c>
      <c r="G170" s="151">
        <f>E170*D170*31</f>
        <v>2213.4</v>
      </c>
      <c r="H170" s="152">
        <f>E170*D170*28</f>
        <v>1999.2000000000003</v>
      </c>
      <c r="I170" s="151">
        <f>E170*D170*31</f>
        <v>2213.4</v>
      </c>
      <c r="J170" s="151">
        <f>E170*D170*30</f>
        <v>2142</v>
      </c>
      <c r="K170" s="61">
        <f>E170*D170*31</f>
        <v>2213.4</v>
      </c>
      <c r="L170" s="151">
        <f>E170*D170*30</f>
        <v>2142</v>
      </c>
      <c r="M170" s="151">
        <f>E170*D170*31</f>
        <v>2213.4</v>
      </c>
      <c r="N170" s="151">
        <v>0</v>
      </c>
      <c r="O170" s="151">
        <v>0</v>
      </c>
      <c r="P170" s="151">
        <v>0</v>
      </c>
      <c r="Q170" s="151">
        <v>0</v>
      </c>
      <c r="R170" s="153">
        <v>0</v>
      </c>
      <c r="S170" s="154">
        <v>212</v>
      </c>
    </row>
    <row r="171" spans="1:19" x14ac:dyDescent="0.25">
      <c r="A171" s="72"/>
      <c r="B171" s="147">
        <v>3</v>
      </c>
      <c r="C171" s="44" t="s">
        <v>52</v>
      </c>
      <c r="D171" s="45">
        <v>72.540000000000006</v>
      </c>
      <c r="E171" s="47">
        <v>1</v>
      </c>
      <c r="F171" s="150">
        <f t="shared" si="104"/>
        <v>15378.480000000001</v>
      </c>
      <c r="G171" s="151">
        <f t="shared" ref="G171:G173" si="105">E171*D171*31</f>
        <v>2248.7400000000002</v>
      </c>
      <c r="H171" s="152">
        <f t="shared" ref="H171:H173" si="106">E171*D171*28</f>
        <v>2031.1200000000001</v>
      </c>
      <c r="I171" s="151">
        <f t="shared" ref="I171:I174" si="107">E171*D171*31</f>
        <v>2248.7400000000002</v>
      </c>
      <c r="J171" s="151">
        <f t="shared" ref="J171:J174" si="108">E171*D171*30</f>
        <v>2176.2000000000003</v>
      </c>
      <c r="K171" s="61">
        <f t="shared" ref="K171:K174" si="109">E171*D171*31</f>
        <v>2248.7400000000002</v>
      </c>
      <c r="L171" s="151">
        <f t="shared" ref="L171:L174" si="110">E171*D171*30</f>
        <v>2176.2000000000003</v>
      </c>
      <c r="M171" s="151">
        <f t="shared" ref="M171:M174" si="111">E171*D171*31</f>
        <v>2248.7400000000002</v>
      </c>
      <c r="N171" s="151">
        <v>0</v>
      </c>
      <c r="O171" s="151">
        <v>0</v>
      </c>
      <c r="P171" s="151">
        <v>0</v>
      </c>
      <c r="Q171" s="151">
        <v>0</v>
      </c>
      <c r="R171" s="153">
        <v>0</v>
      </c>
      <c r="S171" s="154">
        <v>212</v>
      </c>
    </row>
    <row r="172" spans="1:19" x14ac:dyDescent="0.25">
      <c r="A172" s="72"/>
      <c r="B172" s="147">
        <v>4</v>
      </c>
      <c r="C172" s="44" t="s">
        <v>32</v>
      </c>
      <c r="D172" s="45">
        <v>71.400000000000006</v>
      </c>
      <c r="E172" s="47">
        <v>9</v>
      </c>
      <c r="F172" s="150">
        <f t="shared" si="104"/>
        <v>136231.20000000001</v>
      </c>
      <c r="G172" s="151">
        <f t="shared" si="105"/>
        <v>19920.600000000002</v>
      </c>
      <c r="H172" s="152">
        <f t="shared" si="106"/>
        <v>17992.8</v>
      </c>
      <c r="I172" s="151">
        <f t="shared" si="107"/>
        <v>19920.600000000002</v>
      </c>
      <c r="J172" s="151">
        <f t="shared" si="108"/>
        <v>19278</v>
      </c>
      <c r="K172" s="61">
        <f t="shared" si="109"/>
        <v>19920.600000000002</v>
      </c>
      <c r="L172" s="151">
        <f t="shared" si="110"/>
        <v>19278</v>
      </c>
      <c r="M172" s="151">
        <f t="shared" si="111"/>
        <v>19920.600000000002</v>
      </c>
      <c r="N172" s="151">
        <v>0</v>
      </c>
      <c r="O172" s="151">
        <v>0</v>
      </c>
      <c r="P172" s="151">
        <v>0</v>
      </c>
      <c r="Q172" s="151">
        <v>0</v>
      </c>
      <c r="R172" s="153">
        <v>0</v>
      </c>
      <c r="S172" s="154">
        <v>212</v>
      </c>
    </row>
    <row r="173" spans="1:19" x14ac:dyDescent="0.25">
      <c r="A173" s="72"/>
      <c r="B173" s="147">
        <v>5</v>
      </c>
      <c r="C173" s="44" t="s">
        <v>54</v>
      </c>
      <c r="D173" s="45">
        <v>71.400000000000006</v>
      </c>
      <c r="E173" s="47">
        <v>5</v>
      </c>
      <c r="F173" s="150">
        <f t="shared" si="104"/>
        <v>75684</v>
      </c>
      <c r="G173" s="151">
        <f t="shared" si="105"/>
        <v>11067</v>
      </c>
      <c r="H173" s="152">
        <f t="shared" si="106"/>
        <v>9996</v>
      </c>
      <c r="I173" s="151">
        <f t="shared" si="107"/>
        <v>11067</v>
      </c>
      <c r="J173" s="151">
        <f t="shared" si="108"/>
        <v>10710</v>
      </c>
      <c r="K173" s="61">
        <f t="shared" si="109"/>
        <v>11067</v>
      </c>
      <c r="L173" s="151">
        <f t="shared" si="110"/>
        <v>10710</v>
      </c>
      <c r="M173" s="151">
        <f t="shared" si="111"/>
        <v>11067</v>
      </c>
      <c r="N173" s="151">
        <v>0</v>
      </c>
      <c r="O173" s="151">
        <v>0</v>
      </c>
      <c r="P173" s="151">
        <v>0</v>
      </c>
      <c r="Q173" s="151">
        <v>0</v>
      </c>
      <c r="R173" s="153">
        <v>0</v>
      </c>
      <c r="S173" s="154">
        <v>212</v>
      </c>
    </row>
    <row r="174" spans="1:19" x14ac:dyDescent="0.25">
      <c r="A174" s="72"/>
      <c r="B174" s="147">
        <v>5</v>
      </c>
      <c r="C174" s="44" t="s">
        <v>54</v>
      </c>
      <c r="D174" s="45">
        <v>71.400000000000006</v>
      </c>
      <c r="E174" s="47">
        <v>1</v>
      </c>
      <c r="F174" s="150">
        <f t="shared" si="104"/>
        <v>15136.800000000001</v>
      </c>
      <c r="G174" s="151">
        <v>0</v>
      </c>
      <c r="H174" s="152">
        <f>E174*D174*28+D174*E174*31</f>
        <v>4212.6000000000004</v>
      </c>
      <c r="I174" s="151">
        <f t="shared" si="107"/>
        <v>2213.4</v>
      </c>
      <c r="J174" s="151">
        <f t="shared" si="108"/>
        <v>2142</v>
      </c>
      <c r="K174" s="61">
        <f t="shared" si="109"/>
        <v>2213.4</v>
      </c>
      <c r="L174" s="151">
        <f t="shared" si="110"/>
        <v>2142</v>
      </c>
      <c r="M174" s="151">
        <f t="shared" si="111"/>
        <v>2213.4</v>
      </c>
      <c r="N174" s="151">
        <v>0</v>
      </c>
      <c r="O174" s="151">
        <v>0</v>
      </c>
      <c r="P174" s="151">
        <v>0</v>
      </c>
      <c r="Q174" s="151">
        <v>0</v>
      </c>
      <c r="R174" s="153">
        <v>0</v>
      </c>
      <c r="S174" s="154">
        <f>212</f>
        <v>212</v>
      </c>
    </row>
    <row r="175" spans="1:19" x14ac:dyDescent="0.25">
      <c r="A175" s="72"/>
      <c r="B175" s="147">
        <v>6</v>
      </c>
      <c r="C175" s="148" t="s">
        <v>37</v>
      </c>
      <c r="D175" s="149">
        <v>80.86</v>
      </c>
      <c r="E175" s="46">
        <v>1</v>
      </c>
      <c r="F175" s="150">
        <f>+E175*S175*D175</f>
        <v>12209.86</v>
      </c>
      <c r="G175" s="151">
        <f>E175*D175*31</f>
        <v>2506.66</v>
      </c>
      <c r="H175" s="152">
        <f>E175*D175*28</f>
        <v>2264.08</v>
      </c>
      <c r="I175" s="151">
        <f>E175*D175*31</f>
        <v>2506.66</v>
      </c>
      <c r="J175" s="151">
        <f>E175*D175*30</f>
        <v>2425.8000000000002</v>
      </c>
      <c r="K175" s="61">
        <f>E175*D175*31</f>
        <v>2506.66</v>
      </c>
      <c r="L175" s="151">
        <v>0</v>
      </c>
      <c r="M175" s="151">
        <v>0</v>
      </c>
      <c r="N175" s="151">
        <v>0</v>
      </c>
      <c r="O175" s="151">
        <v>0</v>
      </c>
      <c r="P175" s="151">
        <v>0</v>
      </c>
      <c r="Q175" s="151">
        <v>0</v>
      </c>
      <c r="R175" s="153">
        <v>0</v>
      </c>
      <c r="S175" s="154">
        <f>212-30-31</f>
        <v>151</v>
      </c>
    </row>
    <row r="176" spans="1:19" s="161" customFormat="1" x14ac:dyDescent="0.25">
      <c r="A176" s="155"/>
      <c r="B176" s="156">
        <v>1</v>
      </c>
      <c r="C176" s="53" t="s">
        <v>44</v>
      </c>
      <c r="D176" s="51">
        <v>72.540000000000006</v>
      </c>
      <c r="E176" s="55">
        <v>4</v>
      </c>
      <c r="F176" s="158">
        <f t="shared" ref="F176:F189" si="112">+E176*S176*D176</f>
        <v>44394.48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f t="shared" ref="N176:N181" si="113">+D176*E176*31</f>
        <v>8994.9600000000009</v>
      </c>
      <c r="O176" s="52">
        <f t="shared" ref="O176:O181" si="114">+D176*E176*30</f>
        <v>8704.8000000000011</v>
      </c>
      <c r="P176" s="52">
        <f t="shared" ref="P176:P181" si="115">+D176*E176*31</f>
        <v>8994.9600000000009</v>
      </c>
      <c r="Q176" s="52">
        <f t="shared" ref="Q176:Q181" si="116">+D176*E176*30</f>
        <v>8704.8000000000011</v>
      </c>
      <c r="R176" s="159">
        <f t="shared" ref="R176:R181" si="117">+D176*E176*31</f>
        <v>8994.9600000000009</v>
      </c>
      <c r="S176" s="160">
        <f t="shared" ref="S176:S181" si="118">31+30+31+30+31</f>
        <v>153</v>
      </c>
    </row>
    <row r="177" spans="1:19" s="161" customFormat="1" x14ac:dyDescent="0.25">
      <c r="A177" s="155"/>
      <c r="B177" s="156">
        <v>2</v>
      </c>
      <c r="C177" s="53" t="s">
        <v>48</v>
      </c>
      <c r="D177" s="51">
        <v>71.400000000000006</v>
      </c>
      <c r="E177" s="55">
        <v>1</v>
      </c>
      <c r="F177" s="158">
        <f t="shared" si="112"/>
        <v>10924.2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2">
        <f t="shared" si="113"/>
        <v>2213.4</v>
      </c>
      <c r="O177" s="52">
        <f t="shared" si="114"/>
        <v>2142</v>
      </c>
      <c r="P177" s="52">
        <f t="shared" si="115"/>
        <v>2213.4</v>
      </c>
      <c r="Q177" s="52">
        <f t="shared" si="116"/>
        <v>2142</v>
      </c>
      <c r="R177" s="159">
        <f t="shared" si="117"/>
        <v>2213.4</v>
      </c>
      <c r="S177" s="160">
        <f t="shared" si="118"/>
        <v>153</v>
      </c>
    </row>
    <row r="178" spans="1:19" s="161" customFormat="1" x14ac:dyDescent="0.25">
      <c r="A178" s="155"/>
      <c r="B178" s="156">
        <v>3</v>
      </c>
      <c r="C178" s="53" t="s">
        <v>52</v>
      </c>
      <c r="D178" s="51">
        <v>72.540000000000006</v>
      </c>
      <c r="E178" s="55">
        <v>1</v>
      </c>
      <c r="F178" s="158">
        <f t="shared" si="112"/>
        <v>11098.62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2">
        <v>0</v>
      </c>
      <c r="M178" s="52">
        <v>0</v>
      </c>
      <c r="N178" s="52">
        <f t="shared" si="113"/>
        <v>2248.7400000000002</v>
      </c>
      <c r="O178" s="52">
        <f t="shared" si="114"/>
        <v>2176.2000000000003</v>
      </c>
      <c r="P178" s="52">
        <f t="shared" si="115"/>
        <v>2248.7400000000002</v>
      </c>
      <c r="Q178" s="52">
        <f t="shared" si="116"/>
        <v>2176.2000000000003</v>
      </c>
      <c r="R178" s="159">
        <f t="shared" si="117"/>
        <v>2248.7400000000002</v>
      </c>
      <c r="S178" s="160">
        <f t="shared" si="118"/>
        <v>153</v>
      </c>
    </row>
    <row r="179" spans="1:19" s="161" customFormat="1" x14ac:dyDescent="0.25">
      <c r="A179" s="155"/>
      <c r="B179" s="156">
        <v>4</v>
      </c>
      <c r="C179" s="53" t="s">
        <v>32</v>
      </c>
      <c r="D179" s="51">
        <v>71.400000000000006</v>
      </c>
      <c r="E179" s="55">
        <v>9</v>
      </c>
      <c r="F179" s="158">
        <f t="shared" si="112"/>
        <v>98317.8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f t="shared" si="113"/>
        <v>19920.600000000002</v>
      </c>
      <c r="O179" s="52">
        <f t="shared" si="114"/>
        <v>19278</v>
      </c>
      <c r="P179" s="52">
        <f t="shared" si="115"/>
        <v>19920.600000000002</v>
      </c>
      <c r="Q179" s="52">
        <f t="shared" si="116"/>
        <v>19278</v>
      </c>
      <c r="R179" s="159">
        <f t="shared" si="117"/>
        <v>19920.600000000002</v>
      </c>
      <c r="S179" s="160">
        <f t="shared" si="118"/>
        <v>153</v>
      </c>
    </row>
    <row r="180" spans="1:19" s="6" customFormat="1" x14ac:dyDescent="0.25">
      <c r="A180" s="141"/>
      <c r="B180" s="142">
        <v>5</v>
      </c>
      <c r="C180" s="44" t="s">
        <v>54</v>
      </c>
      <c r="D180" s="45">
        <v>71.400000000000006</v>
      </c>
      <c r="E180" s="47">
        <v>1</v>
      </c>
      <c r="F180" s="143">
        <f t="shared" si="112"/>
        <v>0</v>
      </c>
      <c r="G180" s="61">
        <v>0</v>
      </c>
      <c r="H180" s="61">
        <v>0</v>
      </c>
      <c r="I180" s="61">
        <v>0</v>
      </c>
      <c r="J180" s="61">
        <v>0</v>
      </c>
      <c r="K180" s="61">
        <v>0</v>
      </c>
      <c r="L180" s="61">
        <v>0</v>
      </c>
      <c r="M180" s="61">
        <v>0</v>
      </c>
      <c r="N180" s="61">
        <v>0</v>
      </c>
      <c r="O180" s="61">
        <v>0</v>
      </c>
      <c r="P180" s="61">
        <v>0</v>
      </c>
      <c r="Q180" s="61">
        <v>0</v>
      </c>
      <c r="R180" s="145">
        <v>0</v>
      </c>
      <c r="S180" s="146">
        <v>0</v>
      </c>
    </row>
    <row r="181" spans="1:19" s="161" customFormat="1" x14ac:dyDescent="0.25">
      <c r="A181" s="155"/>
      <c r="B181" s="156">
        <v>5</v>
      </c>
      <c r="C181" s="53" t="s">
        <v>54</v>
      </c>
      <c r="D181" s="51">
        <v>71.400000000000006</v>
      </c>
      <c r="E181" s="55">
        <v>5</v>
      </c>
      <c r="F181" s="158">
        <f t="shared" si="112"/>
        <v>54621.000000000007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f t="shared" si="113"/>
        <v>11067</v>
      </c>
      <c r="O181" s="52">
        <f t="shared" si="114"/>
        <v>10710</v>
      </c>
      <c r="P181" s="52">
        <f t="shared" si="115"/>
        <v>11067</v>
      </c>
      <c r="Q181" s="52">
        <f t="shared" si="116"/>
        <v>10710</v>
      </c>
      <c r="R181" s="159">
        <f t="shared" si="117"/>
        <v>11067</v>
      </c>
      <c r="S181" s="160">
        <f t="shared" si="118"/>
        <v>153</v>
      </c>
    </row>
    <row r="182" spans="1:19" x14ac:dyDescent="0.25">
      <c r="A182" s="72"/>
      <c r="B182" s="147">
        <v>1</v>
      </c>
      <c r="C182" s="148" t="s">
        <v>35</v>
      </c>
      <c r="D182" s="149">
        <v>71.400000000000006</v>
      </c>
      <c r="E182" s="251">
        <v>2</v>
      </c>
      <c r="F182" s="150">
        <f t="shared" si="112"/>
        <v>30273.600000000002</v>
      </c>
      <c r="G182" s="151">
        <f>E182*D182*31</f>
        <v>4426.8</v>
      </c>
      <c r="H182" s="152">
        <f>E182*D182*28</f>
        <v>3998.4000000000005</v>
      </c>
      <c r="I182" s="151">
        <f>E182*D182*31</f>
        <v>4426.8</v>
      </c>
      <c r="J182" s="151">
        <f>E182*D182*30</f>
        <v>4284</v>
      </c>
      <c r="K182" s="61">
        <f>E182*D182*31</f>
        <v>4426.8</v>
      </c>
      <c r="L182" s="151">
        <f>E182*D182*30</f>
        <v>4284</v>
      </c>
      <c r="M182" s="151">
        <f>E182*D182*31</f>
        <v>4426.8</v>
      </c>
      <c r="N182" s="151">
        <v>0</v>
      </c>
      <c r="O182" s="151">
        <v>0</v>
      </c>
      <c r="P182" s="151">
        <v>0</v>
      </c>
      <c r="Q182" s="151">
        <v>0</v>
      </c>
      <c r="R182" s="153">
        <v>0</v>
      </c>
      <c r="S182" s="154">
        <v>212</v>
      </c>
    </row>
    <row r="183" spans="1:19" x14ac:dyDescent="0.25">
      <c r="A183" s="72"/>
      <c r="B183" s="147">
        <v>2</v>
      </c>
      <c r="C183" s="148" t="s">
        <v>32</v>
      </c>
      <c r="D183" s="149">
        <v>71.400000000000006</v>
      </c>
      <c r="E183" s="46">
        <v>1</v>
      </c>
      <c r="F183" s="150">
        <f t="shared" si="112"/>
        <v>15136.800000000001</v>
      </c>
      <c r="G183" s="151">
        <f>E183*D183*31</f>
        <v>2213.4</v>
      </c>
      <c r="H183" s="152">
        <f>E183*D183*28</f>
        <v>1999.2000000000003</v>
      </c>
      <c r="I183" s="151">
        <f>E183*D183*31</f>
        <v>2213.4</v>
      </c>
      <c r="J183" s="151">
        <f>E183*D183*30</f>
        <v>2142</v>
      </c>
      <c r="K183" s="61">
        <f>E183*D183*31</f>
        <v>2213.4</v>
      </c>
      <c r="L183" s="151">
        <f>E183*D183*30</f>
        <v>2142</v>
      </c>
      <c r="M183" s="151">
        <f>E183*D183*31</f>
        <v>2213.4</v>
      </c>
      <c r="N183" s="151">
        <v>0</v>
      </c>
      <c r="O183" s="151">
        <v>0</v>
      </c>
      <c r="P183" s="151">
        <v>0</v>
      </c>
      <c r="Q183" s="151">
        <v>0</v>
      </c>
      <c r="R183" s="153">
        <v>0</v>
      </c>
      <c r="S183" s="154">
        <v>212</v>
      </c>
    </row>
    <row r="184" spans="1:19" x14ac:dyDescent="0.25">
      <c r="A184" s="72"/>
      <c r="B184" s="147">
        <v>5</v>
      </c>
      <c r="C184" s="148" t="s">
        <v>38</v>
      </c>
      <c r="D184" s="149">
        <v>71.400000000000006</v>
      </c>
      <c r="E184" s="46">
        <v>1</v>
      </c>
      <c r="F184" s="150">
        <f t="shared" si="112"/>
        <v>5283.6</v>
      </c>
      <c r="G184" s="151">
        <v>0</v>
      </c>
      <c r="H184" s="152">
        <f t="shared" ref="H184:H187" si="119">E184*D184*28+D184*E184*15</f>
        <v>3070.2000000000003</v>
      </c>
      <c r="I184" s="151">
        <f>E184*D184*31</f>
        <v>2213.4</v>
      </c>
      <c r="J184" s="151">
        <v>0</v>
      </c>
      <c r="K184" s="61">
        <v>0</v>
      </c>
      <c r="L184" s="151">
        <v>0</v>
      </c>
      <c r="M184" s="151">
        <v>0</v>
      </c>
      <c r="N184" s="151">
        <v>0</v>
      </c>
      <c r="O184" s="151">
        <v>0</v>
      </c>
      <c r="P184" s="151">
        <v>0</v>
      </c>
      <c r="Q184" s="151">
        <v>0</v>
      </c>
      <c r="R184" s="153">
        <v>0</v>
      </c>
      <c r="S184" s="154">
        <f>15+28+31</f>
        <v>74</v>
      </c>
    </row>
    <row r="185" spans="1:19" x14ac:dyDescent="0.25">
      <c r="A185" s="72"/>
      <c r="B185" s="147">
        <v>6</v>
      </c>
      <c r="C185" s="148" t="s">
        <v>38</v>
      </c>
      <c r="D185" s="149">
        <v>71.400000000000006</v>
      </c>
      <c r="E185" s="46">
        <v>1</v>
      </c>
      <c r="F185" s="150">
        <f t="shared" si="112"/>
        <v>6497.4000000000005</v>
      </c>
      <c r="G185" s="151">
        <v>0</v>
      </c>
      <c r="H185" s="152">
        <v>0</v>
      </c>
      <c r="I185" s="151">
        <v>0</v>
      </c>
      <c r="J185" s="151">
        <f>E185*D185*30</f>
        <v>2142</v>
      </c>
      <c r="K185" s="61">
        <f t="shared" ref="K185" si="120">E185*D185*31</f>
        <v>2213.4</v>
      </c>
      <c r="L185" s="151">
        <f t="shared" ref="L185" si="121">E185*D185*30</f>
        <v>2142</v>
      </c>
      <c r="M185" s="151">
        <v>0</v>
      </c>
      <c r="N185" s="151">
        <v>0</v>
      </c>
      <c r="O185" s="151">
        <v>0</v>
      </c>
      <c r="P185" s="151">
        <v>0</v>
      </c>
      <c r="Q185" s="151">
        <v>0</v>
      </c>
      <c r="R185" s="153">
        <v>0</v>
      </c>
      <c r="S185" s="154">
        <f>30+31+30</f>
        <v>91</v>
      </c>
    </row>
    <row r="186" spans="1:19" s="161" customFormat="1" x14ac:dyDescent="0.25">
      <c r="A186" s="155"/>
      <c r="B186" s="156">
        <v>7</v>
      </c>
      <c r="C186" s="53" t="s">
        <v>38</v>
      </c>
      <c r="D186" s="51">
        <v>71.400000000000006</v>
      </c>
      <c r="E186" s="55">
        <v>1</v>
      </c>
      <c r="F186" s="158">
        <f t="shared" si="112"/>
        <v>6568.8</v>
      </c>
      <c r="G186" s="52">
        <v>0</v>
      </c>
      <c r="H186" s="166">
        <v>0</v>
      </c>
      <c r="I186" s="52">
        <v>0</v>
      </c>
      <c r="J186" s="52">
        <v>0</v>
      </c>
      <c r="K186" s="52">
        <v>0</v>
      </c>
      <c r="L186" s="52">
        <v>0</v>
      </c>
      <c r="M186" s="52">
        <f t="shared" ref="M186" si="122">E186*D186*31</f>
        <v>2213.4</v>
      </c>
      <c r="N186" s="52">
        <f>E186*D186*31</f>
        <v>2213.4</v>
      </c>
      <c r="O186" s="52">
        <f>E186*D186*30</f>
        <v>2142</v>
      </c>
      <c r="P186" s="52">
        <v>0</v>
      </c>
      <c r="Q186" s="52">
        <v>0</v>
      </c>
      <c r="R186" s="159">
        <v>0</v>
      </c>
      <c r="S186" s="160">
        <f>31+31+30</f>
        <v>92</v>
      </c>
    </row>
    <row r="187" spans="1:19" s="6" customFormat="1" x14ac:dyDescent="0.25">
      <c r="A187" s="141"/>
      <c r="B187" s="142">
        <v>4</v>
      </c>
      <c r="C187" s="44" t="s">
        <v>54</v>
      </c>
      <c r="D187" s="45">
        <v>71.400000000000006</v>
      </c>
      <c r="E187" s="47">
        <v>1</v>
      </c>
      <c r="F187" s="143">
        <f t="shared" si="112"/>
        <v>5283.6</v>
      </c>
      <c r="G187" s="61">
        <v>0</v>
      </c>
      <c r="H187" s="144">
        <f t="shared" si="119"/>
        <v>3070.2000000000003</v>
      </c>
      <c r="I187" s="61">
        <f>E187*D187*31</f>
        <v>2213.4</v>
      </c>
      <c r="J187" s="61">
        <v>0</v>
      </c>
      <c r="K187" s="61">
        <v>0</v>
      </c>
      <c r="L187" s="61">
        <v>0</v>
      </c>
      <c r="M187" s="61">
        <v>0</v>
      </c>
      <c r="N187" s="61">
        <v>0</v>
      </c>
      <c r="O187" s="61">
        <v>0</v>
      </c>
      <c r="P187" s="61">
        <v>0</v>
      </c>
      <c r="Q187" s="61">
        <v>0</v>
      </c>
      <c r="R187" s="145">
        <v>0</v>
      </c>
      <c r="S187" s="146">
        <f>15+28+31</f>
        <v>74</v>
      </c>
    </row>
    <row r="188" spans="1:19" s="6" customFormat="1" x14ac:dyDescent="0.25">
      <c r="A188" s="141"/>
      <c r="B188" s="142">
        <v>8</v>
      </c>
      <c r="C188" s="44" t="s">
        <v>54</v>
      </c>
      <c r="D188" s="45">
        <v>71.400000000000006</v>
      </c>
      <c r="E188" s="47">
        <v>1</v>
      </c>
      <c r="F188" s="143">
        <f t="shared" si="112"/>
        <v>6497.4000000000005</v>
      </c>
      <c r="G188" s="61">
        <v>0</v>
      </c>
      <c r="H188" s="144">
        <v>0</v>
      </c>
      <c r="I188" s="61">
        <v>0</v>
      </c>
      <c r="J188" s="61">
        <f>E188*D188*30</f>
        <v>2142</v>
      </c>
      <c r="K188" s="61">
        <f t="shared" ref="K188" si="123">E188*D188*31</f>
        <v>2213.4</v>
      </c>
      <c r="L188" s="61">
        <f t="shared" ref="L188" si="124">E188*D188*30</f>
        <v>2142</v>
      </c>
      <c r="M188" s="61">
        <v>0</v>
      </c>
      <c r="N188" s="61">
        <v>0</v>
      </c>
      <c r="O188" s="61">
        <v>0</v>
      </c>
      <c r="P188" s="61">
        <v>0</v>
      </c>
      <c r="Q188" s="61">
        <v>0</v>
      </c>
      <c r="R188" s="145">
        <v>0</v>
      </c>
      <c r="S188" s="146">
        <f>30+31+30</f>
        <v>91</v>
      </c>
    </row>
    <row r="189" spans="1:19" s="161" customFormat="1" x14ac:dyDescent="0.25">
      <c r="A189" s="155"/>
      <c r="B189" s="156">
        <v>9</v>
      </c>
      <c r="C189" s="53" t="s">
        <v>54</v>
      </c>
      <c r="D189" s="51">
        <v>71.400000000000006</v>
      </c>
      <c r="E189" s="55">
        <v>1</v>
      </c>
      <c r="F189" s="158">
        <f t="shared" si="112"/>
        <v>6568.8</v>
      </c>
      <c r="G189" s="52">
        <v>0</v>
      </c>
      <c r="H189" s="166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f t="shared" ref="M189" si="125">E189*D189*31</f>
        <v>2213.4</v>
      </c>
      <c r="N189" s="52">
        <f>E189*D189*31</f>
        <v>2213.4</v>
      </c>
      <c r="O189" s="52">
        <f>E189*D189*30</f>
        <v>2142</v>
      </c>
      <c r="P189" s="52">
        <v>0</v>
      </c>
      <c r="Q189" s="52">
        <v>0</v>
      </c>
      <c r="R189" s="159">
        <v>0</v>
      </c>
      <c r="S189" s="160">
        <f>31+31+30</f>
        <v>92</v>
      </c>
    </row>
    <row r="190" spans="1:19" x14ac:dyDescent="0.25">
      <c r="A190" s="72"/>
      <c r="B190" s="147">
        <v>3</v>
      </c>
      <c r="C190" s="148" t="s">
        <v>54</v>
      </c>
      <c r="D190" s="149">
        <v>71.400000000000006</v>
      </c>
      <c r="E190" s="46">
        <v>13</v>
      </c>
      <c r="F190" s="150">
        <f>+E190*S190*D190</f>
        <v>196778.40000000002</v>
      </c>
      <c r="G190" s="151">
        <f>E190*D190*31</f>
        <v>28774.2</v>
      </c>
      <c r="H190" s="152">
        <f>E190*D190*28</f>
        <v>25989.600000000002</v>
      </c>
      <c r="I190" s="151">
        <f>E190*D190*31</f>
        <v>28774.2</v>
      </c>
      <c r="J190" s="151">
        <f>E190*D190*30</f>
        <v>27846</v>
      </c>
      <c r="K190" s="61">
        <f>E190*D190*31</f>
        <v>28774.2</v>
      </c>
      <c r="L190" s="151">
        <f>E190*D190*30</f>
        <v>27846</v>
      </c>
      <c r="M190" s="151">
        <f>E190*D190*31</f>
        <v>28774.2</v>
      </c>
      <c r="N190" s="151">
        <v>0</v>
      </c>
      <c r="O190" s="151">
        <v>0</v>
      </c>
      <c r="P190" s="151">
        <v>0</v>
      </c>
      <c r="Q190" s="151">
        <v>0</v>
      </c>
      <c r="R190" s="153">
        <v>0</v>
      </c>
      <c r="S190" s="154">
        <v>212</v>
      </c>
    </row>
    <row r="191" spans="1:19" s="161" customFormat="1" x14ac:dyDescent="0.25">
      <c r="A191" s="155"/>
      <c r="B191" s="156">
        <v>1</v>
      </c>
      <c r="C191" s="53" t="s">
        <v>35</v>
      </c>
      <c r="D191" s="51">
        <v>71.400000000000006</v>
      </c>
      <c r="E191" s="261">
        <v>2</v>
      </c>
      <c r="F191" s="158">
        <f t="shared" ref="F191:F192" si="126">+E191*S191*D191</f>
        <v>21848.400000000001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f t="shared" ref="N191:N193" si="127">+D191*E191*31</f>
        <v>4426.8</v>
      </c>
      <c r="O191" s="52">
        <f t="shared" ref="O191:O193" si="128">+D191*E191*30</f>
        <v>4284</v>
      </c>
      <c r="P191" s="52">
        <f t="shared" ref="P191:P193" si="129">+D191*E191*31</f>
        <v>4426.8</v>
      </c>
      <c r="Q191" s="52">
        <f t="shared" ref="Q191:Q193" si="130">+D191*E191*30</f>
        <v>4284</v>
      </c>
      <c r="R191" s="159">
        <f t="shared" ref="R191:R193" si="131">+D191*E191*31</f>
        <v>4426.8</v>
      </c>
      <c r="S191" s="160">
        <f t="shared" ref="S191:S193" si="132">31+30+31+30+31</f>
        <v>153</v>
      </c>
    </row>
    <row r="192" spans="1:19" s="161" customFormat="1" x14ac:dyDescent="0.25">
      <c r="A192" s="155"/>
      <c r="B192" s="156">
        <v>2</v>
      </c>
      <c r="C192" s="53" t="s">
        <v>32</v>
      </c>
      <c r="D192" s="51">
        <v>71.400000000000006</v>
      </c>
      <c r="E192" s="55">
        <v>1</v>
      </c>
      <c r="F192" s="158">
        <f t="shared" si="126"/>
        <v>10924.2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0</v>
      </c>
      <c r="N192" s="52">
        <f t="shared" si="127"/>
        <v>2213.4</v>
      </c>
      <c r="O192" s="52">
        <f t="shared" si="128"/>
        <v>2142</v>
      </c>
      <c r="P192" s="52">
        <f t="shared" si="129"/>
        <v>2213.4</v>
      </c>
      <c r="Q192" s="52">
        <f t="shared" si="130"/>
        <v>2142</v>
      </c>
      <c r="R192" s="159">
        <f t="shared" si="131"/>
        <v>2213.4</v>
      </c>
      <c r="S192" s="160">
        <f t="shared" si="132"/>
        <v>153</v>
      </c>
    </row>
    <row r="193" spans="1:19" s="161" customFormat="1" x14ac:dyDescent="0.25">
      <c r="A193" s="155"/>
      <c r="B193" s="156">
        <v>3</v>
      </c>
      <c r="C193" s="53" t="s">
        <v>54</v>
      </c>
      <c r="D193" s="51">
        <v>71.400000000000006</v>
      </c>
      <c r="E193" s="55">
        <v>13</v>
      </c>
      <c r="F193" s="158">
        <f>+E193*S193*D193</f>
        <v>142014.6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f t="shared" si="127"/>
        <v>28774.2</v>
      </c>
      <c r="O193" s="52">
        <f t="shared" si="128"/>
        <v>27846</v>
      </c>
      <c r="P193" s="52">
        <f t="shared" si="129"/>
        <v>28774.2</v>
      </c>
      <c r="Q193" s="52">
        <f t="shared" si="130"/>
        <v>27846</v>
      </c>
      <c r="R193" s="159">
        <f t="shared" si="131"/>
        <v>28774.2</v>
      </c>
      <c r="S193" s="160">
        <f t="shared" si="132"/>
        <v>153</v>
      </c>
    </row>
    <row r="194" spans="1:19" x14ac:dyDescent="0.25">
      <c r="A194" s="72"/>
      <c r="B194" s="147">
        <v>1</v>
      </c>
      <c r="C194" s="148" t="s">
        <v>47</v>
      </c>
      <c r="D194" s="149">
        <v>74.63</v>
      </c>
      <c r="E194" s="46">
        <v>2</v>
      </c>
      <c r="F194" s="150">
        <f t="shared" ref="F194:F215" si="133">+E194*S194*D194</f>
        <v>31643.119999999999</v>
      </c>
      <c r="G194" s="151">
        <f>E194*D194*31</f>
        <v>4627.0599999999995</v>
      </c>
      <c r="H194" s="152">
        <f>E194*D194*28</f>
        <v>4179.28</v>
      </c>
      <c r="I194" s="151">
        <f>E194*D194*31</f>
        <v>4627.0599999999995</v>
      </c>
      <c r="J194" s="151">
        <f>E194*D194*30</f>
        <v>4477.7999999999993</v>
      </c>
      <c r="K194" s="61">
        <f>E194*D194*31</f>
        <v>4627.0599999999995</v>
      </c>
      <c r="L194" s="151">
        <f>E194*D194*30</f>
        <v>4477.7999999999993</v>
      </c>
      <c r="M194" s="151">
        <f>E194*D194*31</f>
        <v>4627.0599999999995</v>
      </c>
      <c r="N194" s="151">
        <v>0</v>
      </c>
      <c r="O194" s="151">
        <v>0</v>
      </c>
      <c r="P194" s="151">
        <v>0</v>
      </c>
      <c r="Q194" s="151">
        <v>0</v>
      </c>
      <c r="R194" s="153">
        <v>0</v>
      </c>
      <c r="S194" s="154">
        <v>212</v>
      </c>
    </row>
    <row r="195" spans="1:19" x14ac:dyDescent="0.25">
      <c r="A195" s="72"/>
      <c r="B195" s="147">
        <v>2</v>
      </c>
      <c r="C195" s="148" t="s">
        <v>35</v>
      </c>
      <c r="D195" s="149">
        <v>71.400000000000006</v>
      </c>
      <c r="E195" s="46">
        <v>1</v>
      </c>
      <c r="F195" s="150">
        <f t="shared" si="133"/>
        <v>15136.800000000001</v>
      </c>
      <c r="G195" s="151">
        <f>E195*D195*31</f>
        <v>2213.4</v>
      </c>
      <c r="H195" s="152">
        <f>E195*D195*28</f>
        <v>1999.2000000000003</v>
      </c>
      <c r="I195" s="151">
        <f>E195*D195*31</f>
        <v>2213.4</v>
      </c>
      <c r="J195" s="151">
        <f>E195*D195*30</f>
        <v>2142</v>
      </c>
      <c r="K195" s="61">
        <f>E195*D195*31</f>
        <v>2213.4</v>
      </c>
      <c r="L195" s="151">
        <f>E195*D195*30</f>
        <v>2142</v>
      </c>
      <c r="M195" s="151">
        <f>E195*D195*31</f>
        <v>2213.4</v>
      </c>
      <c r="N195" s="151">
        <v>0</v>
      </c>
      <c r="O195" s="151">
        <v>0</v>
      </c>
      <c r="P195" s="151">
        <v>0</v>
      </c>
      <c r="Q195" s="151">
        <v>0</v>
      </c>
      <c r="R195" s="153">
        <v>0</v>
      </c>
      <c r="S195" s="154">
        <v>212</v>
      </c>
    </row>
    <row r="196" spans="1:19" x14ac:dyDescent="0.25">
      <c r="A196" s="72"/>
      <c r="B196" s="147">
        <v>3</v>
      </c>
      <c r="C196" s="148" t="s">
        <v>32</v>
      </c>
      <c r="D196" s="149">
        <v>71.400000000000006</v>
      </c>
      <c r="E196" s="46">
        <v>1</v>
      </c>
      <c r="F196" s="150">
        <f t="shared" si="133"/>
        <v>15136.800000000001</v>
      </c>
      <c r="G196" s="151">
        <f>E196*D196*31</f>
        <v>2213.4</v>
      </c>
      <c r="H196" s="152">
        <f>E196*D196*28</f>
        <v>1999.2000000000003</v>
      </c>
      <c r="I196" s="151">
        <f>E196*D196*31</f>
        <v>2213.4</v>
      </c>
      <c r="J196" s="151">
        <f>E196*D196*30</f>
        <v>2142</v>
      </c>
      <c r="K196" s="61">
        <f>E196*D196*31</f>
        <v>2213.4</v>
      </c>
      <c r="L196" s="151">
        <f>E196*D196*30</f>
        <v>2142</v>
      </c>
      <c r="M196" s="151">
        <f>E196*D196*31</f>
        <v>2213.4</v>
      </c>
      <c r="N196" s="151">
        <v>0</v>
      </c>
      <c r="O196" s="151">
        <v>0</v>
      </c>
      <c r="P196" s="151">
        <v>0</v>
      </c>
      <c r="Q196" s="151">
        <v>0</v>
      </c>
      <c r="R196" s="153">
        <v>0</v>
      </c>
      <c r="S196" s="154">
        <v>212</v>
      </c>
    </row>
    <row r="197" spans="1:19" x14ac:dyDescent="0.25">
      <c r="A197" s="72"/>
      <c r="B197" s="147">
        <v>4</v>
      </c>
      <c r="C197" s="148" t="s">
        <v>54</v>
      </c>
      <c r="D197" s="149">
        <v>71.400000000000006</v>
      </c>
      <c r="E197" s="46">
        <v>13</v>
      </c>
      <c r="F197" s="150">
        <f t="shared" si="133"/>
        <v>196778.40000000002</v>
      </c>
      <c r="G197" s="151">
        <f>E197*D197*31</f>
        <v>28774.2</v>
      </c>
      <c r="H197" s="152">
        <f>E197*D197*28</f>
        <v>25989.600000000002</v>
      </c>
      <c r="I197" s="151">
        <f>E197*D197*31</f>
        <v>28774.2</v>
      </c>
      <c r="J197" s="151">
        <f>E197*D197*30</f>
        <v>27846</v>
      </c>
      <c r="K197" s="61">
        <f>E197*D197*31</f>
        <v>28774.2</v>
      </c>
      <c r="L197" s="151">
        <f>E197*D197*30</f>
        <v>27846</v>
      </c>
      <c r="M197" s="151">
        <f>E197*D197*31</f>
        <v>28774.2</v>
      </c>
      <c r="N197" s="151">
        <v>0</v>
      </c>
      <c r="O197" s="151">
        <v>0</v>
      </c>
      <c r="P197" s="151">
        <v>0</v>
      </c>
      <c r="Q197" s="151">
        <v>0</v>
      </c>
      <c r="R197" s="153">
        <v>0</v>
      </c>
      <c r="S197" s="154">
        <v>212</v>
      </c>
    </row>
    <row r="198" spans="1:19" s="161" customFormat="1" x14ac:dyDescent="0.25">
      <c r="A198" s="155"/>
      <c r="B198" s="156">
        <v>1</v>
      </c>
      <c r="C198" s="53" t="s">
        <v>47</v>
      </c>
      <c r="D198" s="51">
        <v>74.63</v>
      </c>
      <c r="E198" s="55">
        <v>2</v>
      </c>
      <c r="F198" s="158">
        <f t="shared" si="133"/>
        <v>22836.78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f t="shared" ref="N198:N201" si="134">+D198*E198*31</f>
        <v>4627.0599999999995</v>
      </c>
      <c r="O198" s="52">
        <f t="shared" ref="O198:O201" si="135">+D198*E198*30</f>
        <v>4477.7999999999993</v>
      </c>
      <c r="P198" s="52">
        <f t="shared" ref="P198:P201" si="136">+D198*E198*31</f>
        <v>4627.0599999999995</v>
      </c>
      <c r="Q198" s="52">
        <f t="shared" ref="Q198:Q201" si="137">+D198*E198*30</f>
        <v>4477.7999999999993</v>
      </c>
      <c r="R198" s="159">
        <f t="shared" ref="R198:R201" si="138">+D198*E198*31</f>
        <v>4627.0599999999995</v>
      </c>
      <c r="S198" s="160">
        <f t="shared" ref="S198:S201" si="139">31+30+31+30+31</f>
        <v>153</v>
      </c>
    </row>
    <row r="199" spans="1:19" s="6" customFormat="1" x14ac:dyDescent="0.25">
      <c r="A199" s="141"/>
      <c r="B199" s="142">
        <v>2</v>
      </c>
      <c r="C199" s="44" t="s">
        <v>35</v>
      </c>
      <c r="D199" s="45">
        <v>71.400000000000006</v>
      </c>
      <c r="E199" s="47">
        <v>1</v>
      </c>
      <c r="F199" s="143">
        <f t="shared" si="133"/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145">
        <v>0</v>
      </c>
      <c r="S199" s="146">
        <v>0</v>
      </c>
    </row>
    <row r="200" spans="1:19" s="161" customFormat="1" x14ac:dyDescent="0.25">
      <c r="A200" s="155"/>
      <c r="B200" s="156">
        <v>3</v>
      </c>
      <c r="C200" s="53" t="s">
        <v>32</v>
      </c>
      <c r="D200" s="51">
        <v>71.400000000000006</v>
      </c>
      <c r="E200" s="55">
        <v>1</v>
      </c>
      <c r="F200" s="158">
        <f t="shared" si="133"/>
        <v>10924.2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2">
        <v>0</v>
      </c>
      <c r="M200" s="52">
        <v>0</v>
      </c>
      <c r="N200" s="52">
        <f t="shared" si="134"/>
        <v>2213.4</v>
      </c>
      <c r="O200" s="52">
        <f t="shared" si="135"/>
        <v>2142</v>
      </c>
      <c r="P200" s="52">
        <f t="shared" si="136"/>
        <v>2213.4</v>
      </c>
      <c r="Q200" s="52">
        <f t="shared" si="137"/>
        <v>2142</v>
      </c>
      <c r="R200" s="159">
        <f t="shared" si="138"/>
        <v>2213.4</v>
      </c>
      <c r="S200" s="160">
        <f t="shared" si="139"/>
        <v>153</v>
      </c>
    </row>
    <row r="201" spans="1:19" s="161" customFormat="1" x14ac:dyDescent="0.25">
      <c r="A201" s="155"/>
      <c r="B201" s="156">
        <v>4</v>
      </c>
      <c r="C201" s="53" t="s">
        <v>54</v>
      </c>
      <c r="D201" s="51">
        <v>71.400000000000006</v>
      </c>
      <c r="E201" s="55">
        <v>13</v>
      </c>
      <c r="F201" s="158">
        <f t="shared" si="133"/>
        <v>142014.6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f t="shared" si="134"/>
        <v>28774.2</v>
      </c>
      <c r="O201" s="52">
        <f t="shared" si="135"/>
        <v>27846</v>
      </c>
      <c r="P201" s="52">
        <f t="shared" si="136"/>
        <v>28774.2</v>
      </c>
      <c r="Q201" s="52">
        <f t="shared" si="137"/>
        <v>27846</v>
      </c>
      <c r="R201" s="159">
        <f t="shared" si="138"/>
        <v>28774.2</v>
      </c>
      <c r="S201" s="160">
        <f t="shared" si="139"/>
        <v>153</v>
      </c>
    </row>
    <row r="202" spans="1:19" x14ac:dyDescent="0.25">
      <c r="A202" s="72"/>
      <c r="B202" s="147">
        <v>1</v>
      </c>
      <c r="C202" s="148" t="s">
        <v>35</v>
      </c>
      <c r="D202" s="149">
        <v>71.400000000000006</v>
      </c>
      <c r="E202" s="46">
        <v>1</v>
      </c>
      <c r="F202" s="150">
        <f t="shared" si="133"/>
        <v>15136.800000000001</v>
      </c>
      <c r="G202" s="151">
        <f>E202*D202*31</f>
        <v>2213.4</v>
      </c>
      <c r="H202" s="152">
        <f>E202*D202*28</f>
        <v>1999.2000000000003</v>
      </c>
      <c r="I202" s="151">
        <f>E202*D202*31</f>
        <v>2213.4</v>
      </c>
      <c r="J202" s="151">
        <f>E202*D202*30</f>
        <v>2142</v>
      </c>
      <c r="K202" s="61">
        <f>E202*D202*31</f>
        <v>2213.4</v>
      </c>
      <c r="L202" s="151">
        <f>E202*D202*30</f>
        <v>2142</v>
      </c>
      <c r="M202" s="151">
        <f>E202*D202*31</f>
        <v>2213.4</v>
      </c>
      <c r="N202" s="151">
        <v>0</v>
      </c>
      <c r="O202" s="151">
        <v>0</v>
      </c>
      <c r="P202" s="151">
        <v>0</v>
      </c>
      <c r="Q202" s="151">
        <v>0</v>
      </c>
      <c r="R202" s="153">
        <v>0</v>
      </c>
      <c r="S202" s="154">
        <v>212</v>
      </c>
    </row>
    <row r="203" spans="1:19" x14ac:dyDescent="0.25">
      <c r="A203" s="72"/>
      <c r="B203" s="147">
        <v>3</v>
      </c>
      <c r="C203" s="148" t="s">
        <v>54</v>
      </c>
      <c r="D203" s="149">
        <v>71.400000000000006</v>
      </c>
      <c r="E203" s="46">
        <v>1</v>
      </c>
      <c r="F203" s="150">
        <f t="shared" si="133"/>
        <v>5283.6</v>
      </c>
      <c r="G203" s="151">
        <v>0</v>
      </c>
      <c r="H203" s="152">
        <f>E203*D203*28+D203*E203*15</f>
        <v>3070.2000000000003</v>
      </c>
      <c r="I203" s="151">
        <f>E203*D203*31</f>
        <v>2213.4</v>
      </c>
      <c r="J203" s="151">
        <v>0</v>
      </c>
      <c r="K203" s="61">
        <v>0</v>
      </c>
      <c r="L203" s="151">
        <v>0</v>
      </c>
      <c r="M203" s="151">
        <v>0</v>
      </c>
      <c r="N203" s="151">
        <v>0</v>
      </c>
      <c r="O203" s="151">
        <v>0</v>
      </c>
      <c r="P203" s="151">
        <v>0</v>
      </c>
      <c r="Q203" s="151">
        <v>0</v>
      </c>
      <c r="R203" s="153">
        <v>0</v>
      </c>
      <c r="S203" s="154">
        <f>15+28+31</f>
        <v>74</v>
      </c>
    </row>
    <row r="204" spans="1:19" x14ac:dyDescent="0.25">
      <c r="A204" s="72"/>
      <c r="B204" s="147">
        <v>4</v>
      </c>
      <c r="C204" s="148" t="s">
        <v>54</v>
      </c>
      <c r="D204" s="149">
        <v>71.400000000000006</v>
      </c>
      <c r="E204" s="46">
        <v>1</v>
      </c>
      <c r="F204" s="150">
        <f t="shared" si="133"/>
        <v>6497.4000000000005</v>
      </c>
      <c r="G204" s="151">
        <v>0</v>
      </c>
      <c r="H204" s="152">
        <v>0</v>
      </c>
      <c r="I204" s="151">
        <v>0</v>
      </c>
      <c r="J204" s="151">
        <f>E204*D204*30</f>
        <v>2142</v>
      </c>
      <c r="K204" s="61">
        <f t="shared" ref="K204" si="140">E204*D204*31</f>
        <v>2213.4</v>
      </c>
      <c r="L204" s="151">
        <f t="shared" ref="L204" si="141">E204*D204*30</f>
        <v>2142</v>
      </c>
      <c r="M204" s="151">
        <v>0</v>
      </c>
      <c r="N204" s="151">
        <v>0</v>
      </c>
      <c r="O204" s="151">
        <v>0</v>
      </c>
      <c r="P204" s="151">
        <v>0</v>
      </c>
      <c r="Q204" s="151">
        <v>0</v>
      </c>
      <c r="R204" s="153">
        <v>0</v>
      </c>
      <c r="S204" s="154">
        <f>30+31+30</f>
        <v>91</v>
      </c>
    </row>
    <row r="205" spans="1:19" x14ac:dyDescent="0.25">
      <c r="A205" s="72"/>
      <c r="B205" s="147">
        <v>2</v>
      </c>
      <c r="C205" s="148" t="s">
        <v>54</v>
      </c>
      <c r="D205" s="149">
        <v>71.400000000000006</v>
      </c>
      <c r="E205" s="46">
        <v>8</v>
      </c>
      <c r="F205" s="150">
        <f t="shared" si="133"/>
        <v>121094.40000000001</v>
      </c>
      <c r="G205" s="151">
        <f>E205*D205*31</f>
        <v>17707.2</v>
      </c>
      <c r="H205" s="152">
        <f>E205*D205*28</f>
        <v>15993.600000000002</v>
      </c>
      <c r="I205" s="151">
        <f>E205*D205*31</f>
        <v>17707.2</v>
      </c>
      <c r="J205" s="151">
        <f>E205*D205*30</f>
        <v>17136</v>
      </c>
      <c r="K205" s="61">
        <f>E205*D205*31</f>
        <v>17707.2</v>
      </c>
      <c r="L205" s="151">
        <f>E205*D205*30</f>
        <v>17136</v>
      </c>
      <c r="M205" s="151">
        <f>E205*D205*31</f>
        <v>17707.2</v>
      </c>
      <c r="N205" s="151">
        <v>0</v>
      </c>
      <c r="O205" s="151">
        <v>0</v>
      </c>
      <c r="P205" s="151">
        <v>0</v>
      </c>
      <c r="Q205" s="151">
        <v>0</v>
      </c>
      <c r="R205" s="153">
        <v>0</v>
      </c>
      <c r="S205" s="154">
        <v>212</v>
      </c>
    </row>
    <row r="206" spans="1:19" s="161" customFormat="1" x14ac:dyDescent="0.25">
      <c r="A206" s="155"/>
      <c r="B206" s="156">
        <v>5</v>
      </c>
      <c r="C206" s="53" t="s">
        <v>54</v>
      </c>
      <c r="D206" s="51">
        <v>71.400000000000006</v>
      </c>
      <c r="E206" s="55">
        <v>1</v>
      </c>
      <c r="F206" s="158">
        <f t="shared" si="133"/>
        <v>6568.8</v>
      </c>
      <c r="G206" s="52">
        <v>0</v>
      </c>
      <c r="H206" s="166">
        <v>0</v>
      </c>
      <c r="I206" s="52">
        <v>0</v>
      </c>
      <c r="J206" s="52">
        <v>0</v>
      </c>
      <c r="K206" s="52">
        <v>0</v>
      </c>
      <c r="L206" s="52">
        <v>0</v>
      </c>
      <c r="M206" s="52">
        <f t="shared" ref="M206" si="142">E206*D206*31</f>
        <v>2213.4</v>
      </c>
      <c r="N206" s="52">
        <f>E206*D206*31</f>
        <v>2213.4</v>
      </c>
      <c r="O206" s="52">
        <f>E206*D206*30</f>
        <v>2142</v>
      </c>
      <c r="P206" s="52">
        <v>0</v>
      </c>
      <c r="Q206" s="52">
        <v>0</v>
      </c>
      <c r="R206" s="159">
        <v>0</v>
      </c>
      <c r="S206" s="160">
        <f>31+31+30</f>
        <v>92</v>
      </c>
    </row>
    <row r="207" spans="1:19" s="161" customFormat="1" x14ac:dyDescent="0.25">
      <c r="A207" s="155"/>
      <c r="B207" s="156">
        <v>5</v>
      </c>
      <c r="C207" s="53" t="s">
        <v>35</v>
      </c>
      <c r="D207" s="51">
        <v>71.400000000000006</v>
      </c>
      <c r="E207" s="55">
        <v>1</v>
      </c>
      <c r="F207" s="158">
        <f t="shared" si="133"/>
        <v>6568.8</v>
      </c>
      <c r="G207" s="52">
        <v>0</v>
      </c>
      <c r="H207" s="166">
        <v>0</v>
      </c>
      <c r="I207" s="52">
        <v>0</v>
      </c>
      <c r="J207" s="52">
        <v>0</v>
      </c>
      <c r="K207" s="52">
        <v>0</v>
      </c>
      <c r="L207" s="52">
        <v>0</v>
      </c>
      <c r="M207" s="52">
        <v>0</v>
      </c>
      <c r="N207" s="52">
        <f>+D207*E207*62</f>
        <v>4426.8</v>
      </c>
      <c r="O207" s="52">
        <f>E207*D207*30</f>
        <v>2142</v>
      </c>
      <c r="P207" s="52">
        <v>0</v>
      </c>
      <c r="Q207" s="52">
        <v>0</v>
      </c>
      <c r="R207" s="159">
        <v>0</v>
      </c>
      <c r="S207" s="160">
        <f>31+31+30</f>
        <v>92</v>
      </c>
    </row>
    <row r="208" spans="1:19" s="161" customFormat="1" x14ac:dyDescent="0.25">
      <c r="A208" s="155"/>
      <c r="B208" s="156">
        <v>1</v>
      </c>
      <c r="C208" s="53" t="s">
        <v>35</v>
      </c>
      <c r="D208" s="51">
        <v>71.400000000000006</v>
      </c>
      <c r="E208" s="55">
        <v>1</v>
      </c>
      <c r="F208" s="158">
        <f t="shared" si="133"/>
        <v>10924.2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2">
        <v>0</v>
      </c>
      <c r="M208" s="52">
        <v>0</v>
      </c>
      <c r="N208" s="52">
        <f t="shared" ref="N208:N209" si="143">+D208*E208*31</f>
        <v>2213.4</v>
      </c>
      <c r="O208" s="52">
        <f t="shared" ref="O208:O209" si="144">+D208*E208*30</f>
        <v>2142</v>
      </c>
      <c r="P208" s="52">
        <f t="shared" ref="P208:P209" si="145">+D208*E208*31</f>
        <v>2213.4</v>
      </c>
      <c r="Q208" s="52">
        <f t="shared" ref="Q208:Q209" si="146">+D208*E208*30</f>
        <v>2142</v>
      </c>
      <c r="R208" s="159">
        <f t="shared" ref="R208:R209" si="147">+D208*E208*31</f>
        <v>2213.4</v>
      </c>
      <c r="S208" s="160">
        <f t="shared" ref="S208:S209" si="148">31+30+31+30+31</f>
        <v>153</v>
      </c>
    </row>
    <row r="209" spans="1:20" s="161" customFormat="1" x14ac:dyDescent="0.25">
      <c r="A209" s="155"/>
      <c r="B209" s="156">
        <v>2</v>
      </c>
      <c r="C209" s="53" t="s">
        <v>54</v>
      </c>
      <c r="D209" s="51">
        <v>71.400000000000006</v>
      </c>
      <c r="E209" s="55">
        <v>8</v>
      </c>
      <c r="F209" s="158">
        <f t="shared" si="133"/>
        <v>87393.600000000006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2">
        <v>0</v>
      </c>
      <c r="M209" s="52">
        <v>0</v>
      </c>
      <c r="N209" s="52">
        <f t="shared" si="143"/>
        <v>17707.2</v>
      </c>
      <c r="O209" s="52">
        <f t="shared" si="144"/>
        <v>17136</v>
      </c>
      <c r="P209" s="52">
        <f t="shared" si="145"/>
        <v>17707.2</v>
      </c>
      <c r="Q209" s="52">
        <f t="shared" si="146"/>
        <v>17136</v>
      </c>
      <c r="R209" s="159">
        <f t="shared" si="147"/>
        <v>17707.2</v>
      </c>
      <c r="S209" s="160">
        <f t="shared" si="148"/>
        <v>153</v>
      </c>
    </row>
    <row r="210" spans="1:20" x14ac:dyDescent="0.25">
      <c r="A210" s="72"/>
      <c r="B210" s="147">
        <v>1</v>
      </c>
      <c r="C210" s="148" t="s">
        <v>35</v>
      </c>
      <c r="D210" s="149">
        <v>71.400000000000006</v>
      </c>
      <c r="E210" s="46">
        <v>1</v>
      </c>
      <c r="F210" s="150">
        <f t="shared" si="133"/>
        <v>15136.800000000001</v>
      </c>
      <c r="G210" s="151">
        <f>E210*D210*31</f>
        <v>2213.4</v>
      </c>
      <c r="H210" s="152">
        <f>E210*D210*28</f>
        <v>1999.2000000000003</v>
      </c>
      <c r="I210" s="246">
        <f>E210*D210*31</f>
        <v>2213.4</v>
      </c>
      <c r="J210" s="151">
        <f>E210*D210*30</f>
        <v>2142</v>
      </c>
      <c r="K210" s="61">
        <f>E210*D210*31</f>
        <v>2213.4</v>
      </c>
      <c r="L210" s="151">
        <f>E210*D210*30</f>
        <v>2142</v>
      </c>
      <c r="M210" s="151">
        <f>E210*D210*31</f>
        <v>2213.4</v>
      </c>
      <c r="N210" s="151">
        <v>0</v>
      </c>
      <c r="O210" s="151">
        <v>0</v>
      </c>
      <c r="P210" s="151">
        <v>0</v>
      </c>
      <c r="Q210" s="151">
        <v>0</v>
      </c>
      <c r="R210" s="153">
        <v>0</v>
      </c>
      <c r="S210" s="154">
        <v>212</v>
      </c>
    </row>
    <row r="211" spans="1:20" x14ac:dyDescent="0.25">
      <c r="A211" s="72"/>
      <c r="B211" s="147">
        <v>2</v>
      </c>
      <c r="C211" s="148" t="s">
        <v>54</v>
      </c>
      <c r="D211" s="149">
        <v>71.400000000000006</v>
      </c>
      <c r="E211" s="46">
        <v>23</v>
      </c>
      <c r="F211" s="150">
        <f t="shared" si="133"/>
        <v>348146.4</v>
      </c>
      <c r="G211" s="151">
        <f>E211*D211*31</f>
        <v>50908.200000000004</v>
      </c>
      <c r="H211" s="152">
        <f>E211*D211*28</f>
        <v>45981.599999999999</v>
      </c>
      <c r="I211" s="246">
        <f>E211*D211*31</f>
        <v>50908.200000000004</v>
      </c>
      <c r="J211" s="151">
        <f>E211*D211*30</f>
        <v>49266</v>
      </c>
      <c r="K211" s="61">
        <f>E211*D211*31</f>
        <v>50908.200000000004</v>
      </c>
      <c r="L211" s="151">
        <f>E211*D211*30</f>
        <v>49266</v>
      </c>
      <c r="M211" s="151">
        <f>E211*D211*31</f>
        <v>50908.200000000004</v>
      </c>
      <c r="N211" s="151">
        <v>0</v>
      </c>
      <c r="O211" s="151">
        <v>0</v>
      </c>
      <c r="P211" s="151">
        <v>0</v>
      </c>
      <c r="Q211" s="151">
        <v>0</v>
      </c>
      <c r="R211" s="153">
        <v>0</v>
      </c>
      <c r="S211" s="154">
        <v>212</v>
      </c>
    </row>
    <row r="212" spans="1:20" x14ac:dyDescent="0.25">
      <c r="A212" s="72"/>
      <c r="B212" s="147">
        <v>3</v>
      </c>
      <c r="C212" s="148" t="s">
        <v>37</v>
      </c>
      <c r="D212" s="149">
        <v>80.86</v>
      </c>
      <c r="E212" s="46">
        <v>1</v>
      </c>
      <c r="F212" s="150">
        <f t="shared" si="133"/>
        <v>17142.32</v>
      </c>
      <c r="G212" s="151">
        <f>E212*D212*31</f>
        <v>2506.66</v>
      </c>
      <c r="H212" s="152">
        <f>E212*D212*28</f>
        <v>2264.08</v>
      </c>
      <c r="I212" s="246">
        <f>E212*D212*31</f>
        <v>2506.66</v>
      </c>
      <c r="J212" s="151">
        <f>E212*D212*30</f>
        <v>2425.8000000000002</v>
      </c>
      <c r="K212" s="61">
        <f>E212*D212*31</f>
        <v>2506.66</v>
      </c>
      <c r="L212" s="151">
        <f>E212*D212*30</f>
        <v>2425.8000000000002</v>
      </c>
      <c r="M212" s="151">
        <f>E212*D212*31</f>
        <v>2506.66</v>
      </c>
      <c r="N212" s="151">
        <v>0</v>
      </c>
      <c r="O212" s="151">
        <v>0</v>
      </c>
      <c r="P212" s="151">
        <v>0</v>
      </c>
      <c r="Q212" s="151">
        <v>0</v>
      </c>
      <c r="R212" s="153">
        <v>0</v>
      </c>
      <c r="S212" s="154">
        <v>212</v>
      </c>
    </row>
    <row r="213" spans="1:20" s="161" customFormat="1" x14ac:dyDescent="0.25">
      <c r="A213" s="155"/>
      <c r="B213" s="156">
        <v>1</v>
      </c>
      <c r="C213" s="53" t="s">
        <v>35</v>
      </c>
      <c r="D213" s="51">
        <v>71.400000000000006</v>
      </c>
      <c r="E213" s="55">
        <v>1</v>
      </c>
      <c r="F213" s="158">
        <f t="shared" si="133"/>
        <v>4355.4000000000005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2">
        <v>0</v>
      </c>
      <c r="M213" s="52">
        <v>0</v>
      </c>
      <c r="N213" s="52">
        <f t="shared" ref="N213:N215" si="149">+D213*E213*31</f>
        <v>2213.4</v>
      </c>
      <c r="O213" s="52">
        <f t="shared" ref="O213:O215" si="150">+D213*E213*30</f>
        <v>2142</v>
      </c>
      <c r="P213" s="52">
        <v>0</v>
      </c>
      <c r="Q213" s="52">
        <v>0</v>
      </c>
      <c r="R213" s="159">
        <v>0</v>
      </c>
      <c r="S213" s="160">
        <f>31+30</f>
        <v>61</v>
      </c>
    </row>
    <row r="214" spans="1:20" s="161" customFormat="1" x14ac:dyDescent="0.25">
      <c r="A214" s="155"/>
      <c r="B214" s="156">
        <v>2</v>
      </c>
      <c r="C214" s="53" t="s">
        <v>54</v>
      </c>
      <c r="D214" s="51">
        <v>71.400000000000006</v>
      </c>
      <c r="E214" s="55">
        <v>23</v>
      </c>
      <c r="F214" s="158">
        <f t="shared" si="133"/>
        <v>251256.6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f t="shared" si="149"/>
        <v>50908.200000000004</v>
      </c>
      <c r="O214" s="52">
        <f t="shared" si="150"/>
        <v>49266</v>
      </c>
      <c r="P214" s="52">
        <f t="shared" ref="P214:P215" si="151">+D214*E214*31</f>
        <v>50908.200000000004</v>
      </c>
      <c r="Q214" s="52">
        <f t="shared" ref="Q214:Q215" si="152">+D214*E214*30</f>
        <v>49266</v>
      </c>
      <c r="R214" s="159">
        <f t="shared" ref="R214:R215" si="153">+D214*E214*31</f>
        <v>50908.200000000004</v>
      </c>
      <c r="S214" s="160">
        <f t="shared" ref="S214:S215" si="154">31+30+31+30+31</f>
        <v>153</v>
      </c>
    </row>
    <row r="215" spans="1:20" s="161" customFormat="1" x14ac:dyDescent="0.25">
      <c r="A215" s="155"/>
      <c r="B215" s="156">
        <v>3</v>
      </c>
      <c r="C215" s="53" t="s">
        <v>37</v>
      </c>
      <c r="D215" s="51">
        <v>80.86</v>
      </c>
      <c r="E215" s="55">
        <v>1</v>
      </c>
      <c r="F215" s="158">
        <f t="shared" si="133"/>
        <v>12371.58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f t="shared" si="149"/>
        <v>2506.66</v>
      </c>
      <c r="O215" s="52">
        <f t="shared" si="150"/>
        <v>2425.8000000000002</v>
      </c>
      <c r="P215" s="52">
        <f t="shared" si="151"/>
        <v>2506.66</v>
      </c>
      <c r="Q215" s="52">
        <f t="shared" si="152"/>
        <v>2425.8000000000002</v>
      </c>
      <c r="R215" s="159">
        <f t="shared" si="153"/>
        <v>2506.66</v>
      </c>
      <c r="S215" s="160">
        <f t="shared" si="154"/>
        <v>153</v>
      </c>
    </row>
    <row r="216" spans="1:20" x14ac:dyDescent="0.25">
      <c r="A216" s="72"/>
      <c r="B216" s="147">
        <v>1</v>
      </c>
      <c r="C216" s="148" t="s">
        <v>32</v>
      </c>
      <c r="D216" s="149">
        <v>71.400000000000006</v>
      </c>
      <c r="E216" s="46">
        <v>1</v>
      </c>
      <c r="F216" s="150">
        <f>+E216*S216*D216</f>
        <v>15136.800000000001</v>
      </c>
      <c r="G216" s="151">
        <f>E216*D216*31</f>
        <v>2213.4</v>
      </c>
      <c r="H216" s="152">
        <f>E216*D216*28</f>
        <v>1999.2000000000003</v>
      </c>
      <c r="I216" s="151">
        <f>E216*D216*31</f>
        <v>2213.4</v>
      </c>
      <c r="J216" s="151">
        <f>E216*D216*30</f>
        <v>2142</v>
      </c>
      <c r="K216" s="151">
        <f>E216*D216*31</f>
        <v>2213.4</v>
      </c>
      <c r="L216" s="151">
        <f>E216*D216*30</f>
        <v>2142</v>
      </c>
      <c r="M216" s="151">
        <f>E216*D216*31</f>
        <v>2213.4</v>
      </c>
      <c r="N216" s="151">
        <v>0</v>
      </c>
      <c r="O216" s="151">
        <v>0</v>
      </c>
      <c r="P216" s="151">
        <v>0</v>
      </c>
      <c r="Q216" s="151">
        <v>0</v>
      </c>
      <c r="R216" s="153">
        <v>0</v>
      </c>
      <c r="S216" s="154">
        <v>212</v>
      </c>
    </row>
    <row r="217" spans="1:20" x14ac:dyDescent="0.25">
      <c r="A217" s="72"/>
      <c r="B217" s="147">
        <v>2</v>
      </c>
      <c r="C217" s="148" t="s">
        <v>54</v>
      </c>
      <c r="D217" s="149">
        <v>71.400000000000006</v>
      </c>
      <c r="E217" s="46">
        <v>6</v>
      </c>
      <c r="F217" s="150">
        <f>+E217*S217*D217</f>
        <v>90820.800000000003</v>
      </c>
      <c r="G217" s="151">
        <f>E217*D217*31</f>
        <v>13280.400000000001</v>
      </c>
      <c r="H217" s="152">
        <f>E217*D217*28</f>
        <v>11995.2</v>
      </c>
      <c r="I217" s="151">
        <f>E217*D217*31</f>
        <v>13280.400000000001</v>
      </c>
      <c r="J217" s="151">
        <f>E217*D217*30</f>
        <v>12852.000000000002</v>
      </c>
      <c r="K217" s="151">
        <f>E217*D217*31</f>
        <v>13280.400000000001</v>
      </c>
      <c r="L217" s="151">
        <f>E217*D217*30</f>
        <v>12852.000000000002</v>
      </c>
      <c r="M217" s="151">
        <f>E217*D217*31</f>
        <v>13280.400000000001</v>
      </c>
      <c r="N217" s="151">
        <v>0</v>
      </c>
      <c r="O217" s="151">
        <v>0</v>
      </c>
      <c r="P217" s="151">
        <v>0</v>
      </c>
      <c r="Q217" s="151">
        <v>0</v>
      </c>
      <c r="R217" s="153">
        <v>0</v>
      </c>
      <c r="S217" s="154">
        <v>212</v>
      </c>
    </row>
    <row r="218" spans="1:20" s="161" customFormat="1" x14ac:dyDescent="0.25">
      <c r="A218" s="155"/>
      <c r="B218" s="156">
        <v>1</v>
      </c>
      <c r="C218" s="53" t="s">
        <v>32</v>
      </c>
      <c r="D218" s="51">
        <v>71.400000000000006</v>
      </c>
      <c r="E218" s="55">
        <v>1</v>
      </c>
      <c r="F218" s="158">
        <f>+E218*S218*D218</f>
        <v>10924.2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f t="shared" ref="N218:N220" si="155">+D218*E218*31</f>
        <v>2213.4</v>
      </c>
      <c r="O218" s="52">
        <f t="shared" ref="O218:O220" si="156">+D218*E218*30</f>
        <v>2142</v>
      </c>
      <c r="P218" s="52">
        <f t="shared" ref="P218:P220" si="157">+D218*E218*31</f>
        <v>2213.4</v>
      </c>
      <c r="Q218" s="52">
        <f t="shared" ref="Q218:Q220" si="158">+D218*E218*30</f>
        <v>2142</v>
      </c>
      <c r="R218" s="159">
        <f t="shared" ref="R218:R220" si="159">+D218*E218*31</f>
        <v>2213.4</v>
      </c>
      <c r="S218" s="160">
        <f t="shared" ref="S218:S220" si="160">31+30+31+30+31</f>
        <v>153</v>
      </c>
    </row>
    <row r="219" spans="1:20" s="6" customFormat="1" x14ac:dyDescent="0.25">
      <c r="A219" s="141"/>
      <c r="B219" s="142">
        <v>2</v>
      </c>
      <c r="C219" s="44" t="s">
        <v>54</v>
      </c>
      <c r="D219" s="45">
        <v>71.400000000000006</v>
      </c>
      <c r="E219" s="47">
        <v>1</v>
      </c>
      <c r="F219" s="143">
        <f>+E219*S219*D219</f>
        <v>0</v>
      </c>
      <c r="G219" s="61">
        <v>0</v>
      </c>
      <c r="H219" s="61">
        <v>0</v>
      </c>
      <c r="I219" s="61">
        <v>0</v>
      </c>
      <c r="J219" s="61">
        <v>0</v>
      </c>
      <c r="K219" s="61">
        <v>0</v>
      </c>
      <c r="L219" s="61">
        <v>0</v>
      </c>
      <c r="M219" s="61">
        <v>0</v>
      </c>
      <c r="N219" s="61">
        <v>0</v>
      </c>
      <c r="O219" s="61">
        <v>0</v>
      </c>
      <c r="P219" s="61">
        <v>0</v>
      </c>
      <c r="Q219" s="61">
        <v>0</v>
      </c>
      <c r="R219" s="145">
        <v>0</v>
      </c>
      <c r="S219" s="146">
        <v>0</v>
      </c>
    </row>
    <row r="220" spans="1:20" s="161" customFormat="1" x14ac:dyDescent="0.25">
      <c r="A220" s="155"/>
      <c r="B220" s="156">
        <v>2</v>
      </c>
      <c r="C220" s="53" t="s">
        <v>54</v>
      </c>
      <c r="D220" s="51">
        <v>71.400000000000006</v>
      </c>
      <c r="E220" s="55">
        <v>5</v>
      </c>
      <c r="F220" s="158">
        <f>+E220*S220*D220</f>
        <v>54621.000000000007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2">
        <v>0</v>
      </c>
      <c r="M220" s="52">
        <v>0</v>
      </c>
      <c r="N220" s="52">
        <f t="shared" si="155"/>
        <v>11067</v>
      </c>
      <c r="O220" s="52">
        <f t="shared" si="156"/>
        <v>10710</v>
      </c>
      <c r="P220" s="52">
        <f t="shared" si="157"/>
        <v>11067</v>
      </c>
      <c r="Q220" s="52">
        <f t="shared" si="158"/>
        <v>10710</v>
      </c>
      <c r="R220" s="159">
        <f t="shared" si="159"/>
        <v>11067</v>
      </c>
      <c r="S220" s="160">
        <f t="shared" si="160"/>
        <v>153</v>
      </c>
    </row>
    <row r="221" spans="1:20" ht="15.75" thickBot="1" x14ac:dyDescent="0.3">
      <c r="A221" s="72"/>
      <c r="B221" s="195"/>
      <c r="C221" s="148" t="s">
        <v>125</v>
      </c>
      <c r="D221" s="149"/>
      <c r="E221" s="46"/>
      <c r="F221" s="205">
        <f>182427-SUM(F216:F220)</f>
        <v>10924.199999999983</v>
      </c>
      <c r="G221" s="206"/>
      <c r="H221" s="207"/>
      <c r="I221" s="208"/>
      <c r="J221" s="208"/>
      <c r="K221" s="208"/>
      <c r="L221" s="208"/>
      <c r="M221" s="208"/>
      <c r="N221" s="208"/>
      <c r="O221" s="208"/>
      <c r="P221" s="208"/>
      <c r="Q221" s="208"/>
      <c r="R221" s="209">
        <f>F221</f>
        <v>10924.199999999983</v>
      </c>
    </row>
    <row r="222" spans="1:20" x14ac:dyDescent="0.25">
      <c r="A222" s="72"/>
      <c r="B222" s="286"/>
      <c r="C222" s="495" t="s">
        <v>58</v>
      </c>
      <c r="D222" s="495"/>
      <c r="E222" s="213"/>
      <c r="F222" s="172"/>
      <c r="G222" s="173"/>
      <c r="H222" s="173"/>
      <c r="I222" s="173"/>
      <c r="J222" s="173"/>
      <c r="K222" s="173"/>
      <c r="L222" s="173"/>
      <c r="M222" s="173"/>
      <c r="N222" s="214"/>
      <c r="O222" s="214"/>
      <c r="P222" s="214"/>
      <c r="Q222" s="173"/>
      <c r="R222" s="215"/>
    </row>
    <row r="223" spans="1:20" ht="24" customHeight="1" x14ac:dyDescent="0.25">
      <c r="A223" s="72"/>
      <c r="B223" s="216"/>
      <c r="C223" s="496" t="s">
        <v>133</v>
      </c>
      <c r="D223" s="496"/>
      <c r="E223" s="177" t="e">
        <f>E225+#REF!+#REF!+#REF!+#REF!+#REF!+#REF!</f>
        <v>#REF!</v>
      </c>
      <c r="F223" s="178" t="e">
        <f>F225+#REF!+#REF!+#REF!+#REF!+#REF!+#REF!</f>
        <v>#REF!</v>
      </c>
      <c r="G223" s="217" t="e">
        <f>G225+#REF!+#REF!+#REF!+#REF!+#REF!+#REF!</f>
        <v>#REF!</v>
      </c>
      <c r="H223" s="217" t="e">
        <f>H225+#REF!+#REF!+#REF!+#REF!+#REF!+#REF!</f>
        <v>#REF!</v>
      </c>
      <c r="I223" s="217" t="e">
        <f>I225+#REF!+#REF!+#REF!+#REF!+#REF!+#REF!</f>
        <v>#REF!</v>
      </c>
      <c r="J223" s="217" t="e">
        <f>J225+#REF!+#REF!+#REF!+#REF!+#REF!+#REF!</f>
        <v>#REF!</v>
      </c>
      <c r="K223" s="217" t="e">
        <f>K225+#REF!+#REF!+#REF!+#REF!+#REF!+#REF!</f>
        <v>#REF!</v>
      </c>
      <c r="L223" s="217" t="e">
        <f>L225+#REF!+#REF!+#REF!+#REF!+#REF!+#REF!</f>
        <v>#REF!</v>
      </c>
      <c r="M223" s="217" t="e">
        <f>M225+#REF!+#REF!+#REF!+#REF!+#REF!+#REF!</f>
        <v>#REF!</v>
      </c>
      <c r="N223" s="217" t="e">
        <f>N225+#REF!+#REF!+#REF!+#REF!+#REF!+#REF!</f>
        <v>#REF!</v>
      </c>
      <c r="O223" s="217" t="e">
        <f>O225+#REF!+#REF!+#REF!+#REF!+#REF!+#REF!</f>
        <v>#REF!</v>
      </c>
      <c r="P223" s="217" t="e">
        <f>P225+#REF!+#REF!+#REF!+#REF!+#REF!+#REF!</f>
        <v>#REF!</v>
      </c>
      <c r="Q223" s="217" t="e">
        <f>Q225+#REF!+#REF!+#REF!+#REF!+#REF!+#REF!</f>
        <v>#REF!</v>
      </c>
      <c r="R223" s="180" t="e">
        <f>R225+#REF!+#REF!+#REF!+#REF!+#REF!+#REF!</f>
        <v>#REF!</v>
      </c>
      <c r="S223" s="26" t="e">
        <f>F223-SUM(G223:R223)</f>
        <v>#REF!</v>
      </c>
      <c r="T223" s="102"/>
    </row>
    <row r="224" spans="1:20" x14ac:dyDescent="0.25">
      <c r="A224" s="72"/>
      <c r="B224" s="74"/>
      <c r="C224" s="287"/>
      <c r="D224" s="288"/>
      <c r="E224" s="124"/>
      <c r="F224" s="222" t="e">
        <f>+F226+#REF!+#REF!+#REF!+#REF!+#REF!+#REF!</f>
        <v>#REF!</v>
      </c>
      <c r="G224" s="126"/>
      <c r="H224" s="126"/>
      <c r="I224" s="126"/>
      <c r="J224" s="126"/>
      <c r="K224" s="126"/>
      <c r="L224" s="223"/>
      <c r="M224" s="126"/>
      <c r="N224" s="287"/>
      <c r="O224" s="287"/>
      <c r="P224" s="287"/>
      <c r="Q224" s="126"/>
      <c r="R224" s="289"/>
    </row>
    <row r="225" spans="1:19" ht="25.9" customHeight="1" x14ac:dyDescent="0.25">
      <c r="A225" s="72"/>
      <c r="B225" s="233"/>
      <c r="C225" s="498" t="s">
        <v>134</v>
      </c>
      <c r="D225" s="498"/>
      <c r="E225" s="290">
        <f>SUM(E228:E285)</f>
        <v>179</v>
      </c>
      <c r="F225" s="227">
        <f>SUM(F228:F285)</f>
        <v>2190944.4299999997</v>
      </c>
      <c r="G225" s="291">
        <f t="shared" ref="G225:Q225" si="161">SUM(G228:G285)</f>
        <v>146639.61000000002</v>
      </c>
      <c r="H225" s="292">
        <f t="shared" si="161"/>
        <v>137067.29999999999</v>
      </c>
      <c r="I225" s="292">
        <f t="shared" si="161"/>
        <v>144961.35</v>
      </c>
      <c r="J225" s="292">
        <f t="shared" si="161"/>
        <v>139801.50000000003</v>
      </c>
      <c r="K225" s="292">
        <f t="shared" si="161"/>
        <v>144461.54999999999</v>
      </c>
      <c r="L225" s="293">
        <f t="shared" si="161"/>
        <v>139801.50000000003</v>
      </c>
      <c r="M225" s="292">
        <f t="shared" si="161"/>
        <v>146674.94999999998</v>
      </c>
      <c r="N225" s="292">
        <f t="shared" si="161"/>
        <v>269501.20999999996</v>
      </c>
      <c r="O225" s="292">
        <f t="shared" si="161"/>
        <v>221693.7</v>
      </c>
      <c r="P225" s="292">
        <f t="shared" si="161"/>
        <v>240412.12999999992</v>
      </c>
      <c r="Q225" s="292">
        <f t="shared" si="161"/>
        <v>226194.90000000005</v>
      </c>
      <c r="R225" s="294">
        <f>SUM(R228:R285)</f>
        <v>233734.72999999995</v>
      </c>
      <c r="S225" s="26">
        <f>F225-SUM(G225:R225)</f>
        <v>0</v>
      </c>
    </row>
    <row r="226" spans="1:19" x14ac:dyDescent="0.25">
      <c r="A226" s="72"/>
      <c r="B226" s="233"/>
      <c r="C226" s="234"/>
      <c r="D226" s="234"/>
      <c r="E226" s="290"/>
      <c r="F226" s="227">
        <f>SUM(F228:F285)</f>
        <v>2190944.4299999997</v>
      </c>
      <c r="G226" s="291"/>
      <c r="H226" s="292"/>
      <c r="I226" s="292"/>
      <c r="J226" s="292"/>
      <c r="K226" s="292"/>
      <c r="L226" s="292"/>
      <c r="M226" s="292"/>
      <c r="N226" s="292"/>
      <c r="O226" s="292"/>
      <c r="P226" s="292"/>
      <c r="Q226" s="295"/>
      <c r="R226" s="294"/>
    </row>
    <row r="227" spans="1:19" x14ac:dyDescent="0.25">
      <c r="A227" s="72"/>
      <c r="B227" s="147"/>
      <c r="C227" s="136"/>
      <c r="D227" s="136"/>
      <c r="E227" s="237" t="s">
        <v>124</v>
      </c>
      <c r="F227" s="296">
        <v>0</v>
      </c>
      <c r="G227" s="239"/>
      <c r="H227" s="239"/>
      <c r="I227" s="239"/>
      <c r="J227" s="239"/>
      <c r="K227" s="239"/>
      <c r="L227" s="239"/>
      <c r="M227" s="297"/>
      <c r="N227" s="239"/>
      <c r="O227" s="239"/>
      <c r="P227" s="298"/>
      <c r="Q227" s="298"/>
      <c r="R227" s="241"/>
    </row>
    <row r="228" spans="1:19" x14ac:dyDescent="0.25">
      <c r="A228" s="72"/>
      <c r="B228" s="210">
        <v>1</v>
      </c>
      <c r="C228" s="242" t="s">
        <v>44</v>
      </c>
      <c r="D228" s="243">
        <v>72.540000000000006</v>
      </c>
      <c r="E228" s="299">
        <v>4</v>
      </c>
      <c r="F228" s="245">
        <f t="shared" ref="F228:F244" si="162">+E228*S228*D228</f>
        <v>61513.920000000006</v>
      </c>
      <c r="G228" s="246">
        <f t="shared" ref="G228:G250" si="163">E228*D228*31</f>
        <v>8994.9600000000009</v>
      </c>
      <c r="H228" s="247">
        <f>E228*D228*28</f>
        <v>8124.4800000000005</v>
      </c>
      <c r="I228" s="246">
        <f>E228*D228*31</f>
        <v>8994.9600000000009</v>
      </c>
      <c r="J228" s="246">
        <f>E228*D228*30</f>
        <v>8704.8000000000011</v>
      </c>
      <c r="K228" s="246">
        <f>E228*D228*31</f>
        <v>8994.9600000000009</v>
      </c>
      <c r="L228" s="246">
        <f>E228*D228*30</f>
        <v>8704.8000000000011</v>
      </c>
      <c r="M228" s="151">
        <f t="shared" ref="M228:M254" si="164">E228*D228*31</f>
        <v>8994.9600000000009</v>
      </c>
      <c r="N228" s="151">
        <v>0</v>
      </c>
      <c r="O228" s="151">
        <v>0</v>
      </c>
      <c r="P228" s="151">
        <v>0</v>
      </c>
      <c r="Q228" s="151">
        <v>0</v>
      </c>
      <c r="R228" s="153">
        <v>0</v>
      </c>
      <c r="S228" s="154">
        <v>212</v>
      </c>
    </row>
    <row r="229" spans="1:19" x14ac:dyDescent="0.25">
      <c r="A229" s="72"/>
      <c r="B229" s="147">
        <v>2</v>
      </c>
      <c r="C229" s="148" t="s">
        <v>46</v>
      </c>
      <c r="D229" s="149">
        <v>73.59</v>
      </c>
      <c r="E229" s="46">
        <v>1</v>
      </c>
      <c r="F229" s="150">
        <f t="shared" si="162"/>
        <v>15601.08</v>
      </c>
      <c r="G229" s="246">
        <f t="shared" si="163"/>
        <v>2281.29</v>
      </c>
      <c r="H229" s="247">
        <f t="shared" ref="H229:H250" si="165">E229*D229*28</f>
        <v>2060.52</v>
      </c>
      <c r="I229" s="246">
        <f t="shared" ref="I229:I251" si="166">E229*D229*31</f>
        <v>2281.29</v>
      </c>
      <c r="J229" s="246">
        <f t="shared" ref="J229:J250" si="167">E229*D229*30</f>
        <v>2207.7000000000003</v>
      </c>
      <c r="K229" s="246">
        <f t="shared" ref="K229:K250" si="168">E229*D229*31</f>
        <v>2281.29</v>
      </c>
      <c r="L229" s="246">
        <f t="shared" ref="L229:L250" si="169">E229*D229*30</f>
        <v>2207.7000000000003</v>
      </c>
      <c r="M229" s="151">
        <f t="shared" si="164"/>
        <v>2281.29</v>
      </c>
      <c r="N229" s="151">
        <v>0</v>
      </c>
      <c r="O229" s="151">
        <v>0</v>
      </c>
      <c r="P229" s="151">
        <v>0</v>
      </c>
      <c r="Q229" s="151">
        <v>0</v>
      </c>
      <c r="R229" s="153">
        <v>0</v>
      </c>
      <c r="S229" s="154">
        <v>212</v>
      </c>
    </row>
    <row r="230" spans="1:19" x14ac:dyDescent="0.25">
      <c r="A230" s="72"/>
      <c r="B230" s="147">
        <v>3</v>
      </c>
      <c r="C230" s="148" t="s">
        <v>59</v>
      </c>
      <c r="D230" s="149">
        <v>77.59</v>
      </c>
      <c r="E230" s="46">
        <v>1</v>
      </c>
      <c r="F230" s="150">
        <f t="shared" si="162"/>
        <v>16449.080000000002</v>
      </c>
      <c r="G230" s="246">
        <f t="shared" si="163"/>
        <v>2405.29</v>
      </c>
      <c r="H230" s="247">
        <f t="shared" si="165"/>
        <v>2172.52</v>
      </c>
      <c r="I230" s="246">
        <f t="shared" si="166"/>
        <v>2405.29</v>
      </c>
      <c r="J230" s="246">
        <f t="shared" si="167"/>
        <v>2327.7000000000003</v>
      </c>
      <c r="K230" s="246">
        <f t="shared" si="168"/>
        <v>2405.29</v>
      </c>
      <c r="L230" s="246">
        <f t="shared" si="169"/>
        <v>2327.7000000000003</v>
      </c>
      <c r="M230" s="151">
        <f t="shared" si="164"/>
        <v>2405.29</v>
      </c>
      <c r="N230" s="151">
        <v>0</v>
      </c>
      <c r="O230" s="151">
        <v>0</v>
      </c>
      <c r="P230" s="151">
        <v>0</v>
      </c>
      <c r="Q230" s="151">
        <v>0</v>
      </c>
      <c r="R230" s="153">
        <v>0</v>
      </c>
      <c r="S230" s="154">
        <v>212</v>
      </c>
    </row>
    <row r="231" spans="1:19" x14ac:dyDescent="0.25">
      <c r="A231" s="72"/>
      <c r="B231" s="210">
        <v>4</v>
      </c>
      <c r="C231" s="196" t="s">
        <v>135</v>
      </c>
      <c r="D231" s="197">
        <v>71.400000000000006</v>
      </c>
      <c r="E231" s="198">
        <v>11</v>
      </c>
      <c r="F231" s="199">
        <f t="shared" si="162"/>
        <v>166504.80000000002</v>
      </c>
      <c r="G231" s="151">
        <f t="shared" si="163"/>
        <v>24347.4</v>
      </c>
      <c r="H231" s="152">
        <f t="shared" si="165"/>
        <v>21991.200000000004</v>
      </c>
      <c r="I231" s="151">
        <f t="shared" si="166"/>
        <v>24347.4</v>
      </c>
      <c r="J231" s="151">
        <f t="shared" si="167"/>
        <v>23562.000000000004</v>
      </c>
      <c r="K231" s="151">
        <f t="shared" si="168"/>
        <v>24347.4</v>
      </c>
      <c r="L231" s="151">
        <f t="shared" si="169"/>
        <v>23562.000000000004</v>
      </c>
      <c r="M231" s="200">
        <f t="shared" si="164"/>
        <v>24347.4</v>
      </c>
      <c r="N231" s="200">
        <v>0</v>
      </c>
      <c r="O231" s="200">
        <v>0</v>
      </c>
      <c r="P231" s="200">
        <v>0</v>
      </c>
      <c r="Q231" s="200">
        <v>0</v>
      </c>
      <c r="R231" s="300">
        <v>0</v>
      </c>
      <c r="S231" s="154">
        <v>212</v>
      </c>
    </row>
    <row r="232" spans="1:19" x14ac:dyDescent="0.25">
      <c r="A232" s="72"/>
      <c r="B232" s="210">
        <v>4</v>
      </c>
      <c r="C232" s="196" t="s">
        <v>135</v>
      </c>
      <c r="D232" s="197">
        <v>71.400000000000006</v>
      </c>
      <c r="E232" s="198">
        <v>1</v>
      </c>
      <c r="F232" s="199">
        <f t="shared" si="162"/>
        <v>1499.4</v>
      </c>
      <c r="G232" s="151">
        <v>0</v>
      </c>
      <c r="H232" s="152">
        <f>E232*D232*21</f>
        <v>1499.4</v>
      </c>
      <c r="I232" s="151">
        <v>0</v>
      </c>
      <c r="J232" s="151">
        <v>0</v>
      </c>
      <c r="K232" s="151">
        <v>0</v>
      </c>
      <c r="L232" s="151">
        <v>0</v>
      </c>
      <c r="M232" s="200">
        <v>0</v>
      </c>
      <c r="N232" s="200">
        <v>0</v>
      </c>
      <c r="O232" s="200">
        <v>0</v>
      </c>
      <c r="P232" s="200">
        <v>0</v>
      </c>
      <c r="Q232" s="200">
        <v>0</v>
      </c>
      <c r="R232" s="300">
        <v>0</v>
      </c>
      <c r="S232" s="154">
        <v>21</v>
      </c>
    </row>
    <row r="233" spans="1:19" x14ac:dyDescent="0.25">
      <c r="A233" s="72"/>
      <c r="B233" s="210">
        <v>4</v>
      </c>
      <c r="C233" s="196" t="s">
        <v>135</v>
      </c>
      <c r="D233" s="197">
        <v>71.400000000000006</v>
      </c>
      <c r="E233" s="198">
        <v>1</v>
      </c>
      <c r="F233" s="199">
        <f t="shared" si="162"/>
        <v>0</v>
      </c>
      <c r="G233" s="151">
        <v>0</v>
      </c>
      <c r="H233" s="152">
        <v>0</v>
      </c>
      <c r="I233" s="151">
        <v>0</v>
      </c>
      <c r="J233" s="151">
        <v>0</v>
      </c>
      <c r="K233" s="151">
        <v>0</v>
      </c>
      <c r="L233" s="151">
        <v>0</v>
      </c>
      <c r="M233" s="200">
        <v>0</v>
      </c>
      <c r="N233" s="200">
        <v>0</v>
      </c>
      <c r="O233" s="200">
        <v>0</v>
      </c>
      <c r="P233" s="200">
        <v>0</v>
      </c>
      <c r="Q233" s="200">
        <v>0</v>
      </c>
      <c r="R233" s="300">
        <v>0</v>
      </c>
      <c r="S233" s="154">
        <v>0</v>
      </c>
    </row>
    <row r="234" spans="1:19" x14ac:dyDescent="0.25">
      <c r="A234" s="72"/>
      <c r="B234" s="210">
        <v>4</v>
      </c>
      <c r="C234" s="196" t="s">
        <v>135</v>
      </c>
      <c r="D234" s="197">
        <v>71.400000000000006</v>
      </c>
      <c r="E234" s="198">
        <v>1</v>
      </c>
      <c r="F234" s="199">
        <f t="shared" si="162"/>
        <v>4212.6000000000004</v>
      </c>
      <c r="G234" s="151">
        <f t="shared" ref="G234:G235" si="170">E234*D234*31</f>
        <v>2213.4</v>
      </c>
      <c r="H234" s="152">
        <f t="shared" ref="H234:H235" si="171">E234*D234*28</f>
        <v>1999.2000000000003</v>
      </c>
      <c r="I234" s="151">
        <v>0</v>
      </c>
      <c r="J234" s="151">
        <v>0</v>
      </c>
      <c r="K234" s="151">
        <v>0</v>
      </c>
      <c r="L234" s="151">
        <v>0</v>
      </c>
      <c r="M234" s="200">
        <v>0</v>
      </c>
      <c r="N234" s="200">
        <v>0</v>
      </c>
      <c r="O234" s="200">
        <v>0</v>
      </c>
      <c r="P234" s="200">
        <v>0</v>
      </c>
      <c r="Q234" s="200">
        <v>0</v>
      </c>
      <c r="R234" s="300">
        <v>0</v>
      </c>
      <c r="S234" s="154">
        <f>31+28</f>
        <v>59</v>
      </c>
    </row>
    <row r="235" spans="1:19" x14ac:dyDescent="0.25">
      <c r="A235" s="72"/>
      <c r="B235" s="210">
        <v>4</v>
      </c>
      <c r="C235" s="196" t="s">
        <v>135</v>
      </c>
      <c r="D235" s="197">
        <v>71.400000000000006</v>
      </c>
      <c r="E235" s="198">
        <v>1</v>
      </c>
      <c r="F235" s="199">
        <f t="shared" si="162"/>
        <v>4212.6000000000004</v>
      </c>
      <c r="G235" s="151">
        <f t="shared" si="170"/>
        <v>2213.4</v>
      </c>
      <c r="H235" s="152">
        <f t="shared" si="171"/>
        <v>1999.2000000000003</v>
      </c>
      <c r="I235" s="151">
        <v>0</v>
      </c>
      <c r="J235" s="151">
        <v>0</v>
      </c>
      <c r="K235" s="151">
        <v>0</v>
      </c>
      <c r="L235" s="151">
        <v>0</v>
      </c>
      <c r="M235" s="200">
        <v>0</v>
      </c>
      <c r="N235" s="200">
        <v>0</v>
      </c>
      <c r="O235" s="200">
        <v>0</v>
      </c>
      <c r="P235" s="200">
        <v>0</v>
      </c>
      <c r="Q235" s="200">
        <v>0</v>
      </c>
      <c r="R235" s="300">
        <v>0</v>
      </c>
      <c r="S235" s="154">
        <f>31+28</f>
        <v>59</v>
      </c>
    </row>
    <row r="236" spans="1:19" x14ac:dyDescent="0.25">
      <c r="A236" s="72"/>
      <c r="B236" s="210">
        <v>4</v>
      </c>
      <c r="C236" s="196" t="s">
        <v>135</v>
      </c>
      <c r="D236" s="197">
        <v>71.400000000000006</v>
      </c>
      <c r="E236" s="198">
        <v>1</v>
      </c>
      <c r="F236" s="199">
        <f t="shared" si="162"/>
        <v>10924.2</v>
      </c>
      <c r="G236" s="151">
        <v>0</v>
      </c>
      <c r="H236" s="152">
        <v>0</v>
      </c>
      <c r="I236" s="151">
        <f t="shared" ref="I236" si="172">E236*D236*31</f>
        <v>2213.4</v>
      </c>
      <c r="J236" s="151">
        <f t="shared" ref="J236" si="173">E236*D236*30</f>
        <v>2142</v>
      </c>
      <c r="K236" s="151">
        <f t="shared" ref="K236" si="174">E236*D236*31</f>
        <v>2213.4</v>
      </c>
      <c r="L236" s="151">
        <f t="shared" ref="L236" si="175">E236*D236*30</f>
        <v>2142</v>
      </c>
      <c r="M236" s="200">
        <f t="shared" ref="M236" si="176">E236*D236*31</f>
        <v>2213.4</v>
      </c>
      <c r="N236" s="200">
        <v>0</v>
      </c>
      <c r="O236" s="200">
        <v>0</v>
      </c>
      <c r="P236" s="200">
        <v>0</v>
      </c>
      <c r="Q236" s="200">
        <v>0</v>
      </c>
      <c r="R236" s="300">
        <v>0</v>
      </c>
      <c r="S236" s="154">
        <f>31+30+31+30+31</f>
        <v>153</v>
      </c>
    </row>
    <row r="237" spans="1:19" x14ac:dyDescent="0.25">
      <c r="A237" s="72"/>
      <c r="B237" s="147">
        <v>5</v>
      </c>
      <c r="C237" s="148" t="s">
        <v>48</v>
      </c>
      <c r="D237" s="149">
        <v>71.400000000000006</v>
      </c>
      <c r="E237" s="46">
        <v>1</v>
      </c>
      <c r="F237" s="150">
        <f t="shared" si="162"/>
        <v>15136.800000000001</v>
      </c>
      <c r="G237" s="151">
        <f t="shared" si="163"/>
        <v>2213.4</v>
      </c>
      <c r="H237" s="151">
        <f t="shared" si="165"/>
        <v>1999.2000000000003</v>
      </c>
      <c r="I237" s="151">
        <f t="shared" si="166"/>
        <v>2213.4</v>
      </c>
      <c r="J237" s="151">
        <f t="shared" si="167"/>
        <v>2142</v>
      </c>
      <c r="K237" s="151">
        <f t="shared" si="168"/>
        <v>2213.4</v>
      </c>
      <c r="L237" s="151">
        <f t="shared" si="169"/>
        <v>2142</v>
      </c>
      <c r="M237" s="151">
        <f t="shared" si="164"/>
        <v>2213.4</v>
      </c>
      <c r="N237" s="151">
        <v>0</v>
      </c>
      <c r="O237" s="151">
        <v>0</v>
      </c>
      <c r="P237" s="151">
        <v>0</v>
      </c>
      <c r="Q237" s="151">
        <v>0</v>
      </c>
      <c r="R237" s="153">
        <v>0</v>
      </c>
      <c r="S237" s="154">
        <v>212</v>
      </c>
    </row>
    <row r="238" spans="1:19" x14ac:dyDescent="0.25">
      <c r="A238" s="72"/>
      <c r="B238" s="147">
        <v>6</v>
      </c>
      <c r="C238" s="148" t="s">
        <v>52</v>
      </c>
      <c r="D238" s="149">
        <v>72.540000000000006</v>
      </c>
      <c r="E238" s="46">
        <v>4</v>
      </c>
      <c r="F238" s="150">
        <f t="shared" si="162"/>
        <v>61513.920000000006</v>
      </c>
      <c r="G238" s="246">
        <f t="shared" si="163"/>
        <v>8994.9600000000009</v>
      </c>
      <c r="H238" s="247">
        <f t="shared" si="165"/>
        <v>8124.4800000000005</v>
      </c>
      <c r="I238" s="246">
        <f t="shared" si="166"/>
        <v>8994.9600000000009</v>
      </c>
      <c r="J238" s="246">
        <f t="shared" si="167"/>
        <v>8704.8000000000011</v>
      </c>
      <c r="K238" s="246">
        <f t="shared" si="168"/>
        <v>8994.9600000000009</v>
      </c>
      <c r="L238" s="246">
        <f t="shared" si="169"/>
        <v>8704.8000000000011</v>
      </c>
      <c r="M238" s="151">
        <f t="shared" si="164"/>
        <v>8994.9600000000009</v>
      </c>
      <c r="N238" s="151">
        <v>0</v>
      </c>
      <c r="O238" s="151">
        <v>0</v>
      </c>
      <c r="P238" s="151">
        <v>0</v>
      </c>
      <c r="Q238" s="151">
        <v>0</v>
      </c>
      <c r="R238" s="153">
        <v>0</v>
      </c>
      <c r="S238" s="154">
        <v>212</v>
      </c>
    </row>
    <row r="239" spans="1:19" x14ac:dyDescent="0.25">
      <c r="A239" s="72"/>
      <c r="B239" s="210">
        <v>7</v>
      </c>
      <c r="C239" s="148" t="s">
        <v>60</v>
      </c>
      <c r="D239" s="149">
        <v>73.59</v>
      </c>
      <c r="E239" s="46">
        <v>1</v>
      </c>
      <c r="F239" s="150">
        <f t="shared" si="162"/>
        <v>15601.08</v>
      </c>
      <c r="G239" s="246">
        <f t="shared" si="163"/>
        <v>2281.29</v>
      </c>
      <c r="H239" s="247">
        <f t="shared" si="165"/>
        <v>2060.52</v>
      </c>
      <c r="I239" s="246">
        <f t="shared" si="166"/>
        <v>2281.29</v>
      </c>
      <c r="J239" s="246">
        <f t="shared" si="167"/>
        <v>2207.7000000000003</v>
      </c>
      <c r="K239" s="246">
        <f t="shared" si="168"/>
        <v>2281.29</v>
      </c>
      <c r="L239" s="246">
        <f t="shared" si="169"/>
        <v>2207.7000000000003</v>
      </c>
      <c r="M239" s="151">
        <f t="shared" si="164"/>
        <v>2281.29</v>
      </c>
      <c r="N239" s="151">
        <v>0</v>
      </c>
      <c r="O239" s="151">
        <v>0</v>
      </c>
      <c r="P239" s="151">
        <v>0</v>
      </c>
      <c r="Q239" s="151">
        <v>0</v>
      </c>
      <c r="R239" s="153">
        <v>0</v>
      </c>
      <c r="S239" s="154">
        <v>212</v>
      </c>
    </row>
    <row r="240" spans="1:19" x14ac:dyDescent="0.25">
      <c r="A240" s="72"/>
      <c r="B240" s="147">
        <v>8</v>
      </c>
      <c r="C240" s="148" t="s">
        <v>61</v>
      </c>
      <c r="D240" s="149">
        <v>77.59</v>
      </c>
      <c r="E240" s="46">
        <v>2</v>
      </c>
      <c r="F240" s="150">
        <f t="shared" si="162"/>
        <v>32898.160000000003</v>
      </c>
      <c r="G240" s="246">
        <f t="shared" si="163"/>
        <v>4810.58</v>
      </c>
      <c r="H240" s="247">
        <f t="shared" si="165"/>
        <v>4345.04</v>
      </c>
      <c r="I240" s="246">
        <f t="shared" si="166"/>
        <v>4810.58</v>
      </c>
      <c r="J240" s="246">
        <f t="shared" si="167"/>
        <v>4655.4000000000005</v>
      </c>
      <c r="K240" s="246">
        <f t="shared" si="168"/>
        <v>4810.58</v>
      </c>
      <c r="L240" s="246">
        <f t="shared" si="169"/>
        <v>4655.4000000000005</v>
      </c>
      <c r="M240" s="151">
        <f t="shared" si="164"/>
        <v>4810.58</v>
      </c>
      <c r="N240" s="151">
        <v>0</v>
      </c>
      <c r="O240" s="151">
        <v>0</v>
      </c>
      <c r="P240" s="151">
        <v>0</v>
      </c>
      <c r="Q240" s="151">
        <v>0</v>
      </c>
      <c r="R240" s="153">
        <v>0</v>
      </c>
      <c r="S240" s="154">
        <v>212</v>
      </c>
    </row>
    <row r="241" spans="1:20" s="303" customFormat="1" x14ac:dyDescent="0.25">
      <c r="A241" s="301"/>
      <c r="B241" s="142">
        <v>9</v>
      </c>
      <c r="C241" s="44" t="s">
        <v>38</v>
      </c>
      <c r="D241" s="45">
        <v>71.400000000000006</v>
      </c>
      <c r="E241" s="47">
        <v>14</v>
      </c>
      <c r="F241" s="143">
        <f t="shared" si="162"/>
        <v>211915.2</v>
      </c>
      <c r="G241" s="249">
        <f t="shared" si="163"/>
        <v>30987.600000000006</v>
      </c>
      <c r="H241" s="250">
        <f t="shared" si="165"/>
        <v>27988.800000000003</v>
      </c>
      <c r="I241" s="249">
        <f t="shared" si="166"/>
        <v>30987.600000000006</v>
      </c>
      <c r="J241" s="249">
        <f t="shared" si="167"/>
        <v>29988.000000000004</v>
      </c>
      <c r="K241" s="249">
        <f t="shared" si="168"/>
        <v>30987.600000000006</v>
      </c>
      <c r="L241" s="249">
        <f t="shared" si="169"/>
        <v>29988.000000000004</v>
      </c>
      <c r="M241" s="61">
        <f t="shared" si="164"/>
        <v>30987.600000000006</v>
      </c>
      <c r="N241" s="61">
        <v>0</v>
      </c>
      <c r="O241" s="61">
        <v>0</v>
      </c>
      <c r="P241" s="61">
        <v>0</v>
      </c>
      <c r="Q241" s="61">
        <v>0</v>
      </c>
      <c r="R241" s="145">
        <v>0</v>
      </c>
      <c r="S241" s="302">
        <v>212</v>
      </c>
      <c r="T241" s="6"/>
    </row>
    <row r="242" spans="1:20" s="309" customFormat="1" x14ac:dyDescent="0.25">
      <c r="A242" s="304"/>
      <c r="B242" s="281">
        <v>15</v>
      </c>
      <c r="C242" s="282" t="s">
        <v>38</v>
      </c>
      <c r="D242" s="283">
        <v>71.400000000000006</v>
      </c>
      <c r="E242" s="50">
        <v>1</v>
      </c>
      <c r="F242" s="248">
        <f t="shared" si="162"/>
        <v>6925.8</v>
      </c>
      <c r="G242" s="305">
        <f t="shared" si="163"/>
        <v>2213.4</v>
      </c>
      <c r="H242" s="306">
        <f t="shared" si="165"/>
        <v>1999.2000000000003</v>
      </c>
      <c r="I242" s="305">
        <f>E242*D242*7</f>
        <v>499.80000000000007</v>
      </c>
      <c r="J242" s="305">
        <v>0</v>
      </c>
      <c r="K242" s="305">
        <v>0</v>
      </c>
      <c r="L242" s="305">
        <v>0</v>
      </c>
      <c r="M242" s="284">
        <f t="shared" si="164"/>
        <v>2213.4</v>
      </c>
      <c r="N242" s="284">
        <v>0</v>
      </c>
      <c r="O242" s="284">
        <v>0</v>
      </c>
      <c r="P242" s="284">
        <v>0</v>
      </c>
      <c r="Q242" s="284">
        <v>0</v>
      </c>
      <c r="R242" s="307">
        <v>0</v>
      </c>
      <c r="S242" s="308">
        <f>212-24-30-31-30</f>
        <v>97</v>
      </c>
      <c r="T242" s="285"/>
    </row>
    <row r="243" spans="1:20" s="303" customFormat="1" x14ac:dyDescent="0.25">
      <c r="A243" s="301"/>
      <c r="B243" s="142">
        <v>9</v>
      </c>
      <c r="C243" s="44" t="s">
        <v>38</v>
      </c>
      <c r="D243" s="45">
        <v>71.400000000000006</v>
      </c>
      <c r="E243" s="47">
        <v>1</v>
      </c>
      <c r="F243" s="143">
        <f t="shared" si="162"/>
        <v>4212.6000000000004</v>
      </c>
      <c r="G243" s="249">
        <f t="shared" si="163"/>
        <v>2213.4</v>
      </c>
      <c r="H243" s="250">
        <f t="shared" si="165"/>
        <v>1999.2000000000003</v>
      </c>
      <c r="I243" s="249">
        <v>0</v>
      </c>
      <c r="J243" s="249">
        <v>0</v>
      </c>
      <c r="K243" s="249">
        <v>0</v>
      </c>
      <c r="L243" s="249">
        <v>0</v>
      </c>
      <c r="M243" s="61">
        <v>0</v>
      </c>
      <c r="N243" s="61">
        <v>0</v>
      </c>
      <c r="O243" s="61">
        <v>0</v>
      </c>
      <c r="P243" s="61">
        <v>0</v>
      </c>
      <c r="Q243" s="61">
        <v>0</v>
      </c>
      <c r="R243" s="145">
        <v>0</v>
      </c>
      <c r="S243" s="302">
        <f>31+28</f>
        <v>59</v>
      </c>
      <c r="T243" s="6"/>
    </row>
    <row r="244" spans="1:20" s="303" customFormat="1" x14ac:dyDescent="0.25">
      <c r="A244" s="301"/>
      <c r="B244" s="142">
        <v>9</v>
      </c>
      <c r="C244" s="44" t="s">
        <v>38</v>
      </c>
      <c r="D244" s="45">
        <v>71.400000000000006</v>
      </c>
      <c r="E244" s="47">
        <v>1</v>
      </c>
      <c r="F244" s="143">
        <f t="shared" si="162"/>
        <v>10924.2</v>
      </c>
      <c r="G244" s="249">
        <v>0</v>
      </c>
      <c r="H244" s="250">
        <v>0</v>
      </c>
      <c r="I244" s="249">
        <f t="shared" ref="I244" si="177">E244*D244*31</f>
        <v>2213.4</v>
      </c>
      <c r="J244" s="249">
        <f t="shared" ref="J244" si="178">E244*D244*30</f>
        <v>2142</v>
      </c>
      <c r="K244" s="249">
        <f t="shared" ref="K244" si="179">E244*D244*31</f>
        <v>2213.4</v>
      </c>
      <c r="L244" s="249">
        <f t="shared" ref="L244" si="180">E244*D244*30</f>
        <v>2142</v>
      </c>
      <c r="M244" s="61">
        <f t="shared" ref="M244" si="181">E244*D244*31</f>
        <v>2213.4</v>
      </c>
      <c r="N244" s="61">
        <v>0</v>
      </c>
      <c r="O244" s="61">
        <v>0</v>
      </c>
      <c r="P244" s="61">
        <v>0</v>
      </c>
      <c r="Q244" s="61">
        <v>0</v>
      </c>
      <c r="R244" s="145">
        <v>0</v>
      </c>
      <c r="S244" s="302">
        <f>31+30+31+30+31</f>
        <v>153</v>
      </c>
      <c r="T244" s="6"/>
    </row>
    <row r="245" spans="1:20" s="1" customFormat="1" x14ac:dyDescent="0.25">
      <c r="A245" s="310"/>
      <c r="B245" s="210">
        <v>10</v>
      </c>
      <c r="C245" s="148" t="s">
        <v>62</v>
      </c>
      <c r="D245" s="149">
        <v>75.64</v>
      </c>
      <c r="E245" s="46">
        <v>4</v>
      </c>
      <c r="F245" s="150">
        <f>+E245*S246*D245</f>
        <v>64142.720000000001</v>
      </c>
      <c r="G245" s="246">
        <f t="shared" si="163"/>
        <v>9379.36</v>
      </c>
      <c r="H245" s="247">
        <f t="shared" si="165"/>
        <v>8471.68</v>
      </c>
      <c r="I245" s="246">
        <f t="shared" si="166"/>
        <v>9379.36</v>
      </c>
      <c r="J245" s="246">
        <f t="shared" si="167"/>
        <v>9076.7999999999993</v>
      </c>
      <c r="K245" s="246">
        <f t="shared" si="168"/>
        <v>9379.36</v>
      </c>
      <c r="L245" s="246">
        <f t="shared" si="169"/>
        <v>9076.7999999999993</v>
      </c>
      <c r="M245" s="151">
        <f t="shared" si="164"/>
        <v>9379.36</v>
      </c>
      <c r="N245" s="151">
        <v>0</v>
      </c>
      <c r="O245" s="151">
        <v>0</v>
      </c>
      <c r="P245" s="151">
        <v>0</v>
      </c>
      <c r="Q245" s="151">
        <v>0</v>
      </c>
      <c r="R245" s="153">
        <v>0</v>
      </c>
      <c r="S245" s="311">
        <v>212</v>
      </c>
      <c r="T245"/>
    </row>
    <row r="246" spans="1:20" s="1" customFormat="1" x14ac:dyDescent="0.25">
      <c r="A246" s="310"/>
      <c r="B246" s="147">
        <v>11</v>
      </c>
      <c r="C246" s="148" t="s">
        <v>64</v>
      </c>
      <c r="D246" s="149">
        <v>71.400000000000006</v>
      </c>
      <c r="E246" s="46">
        <v>2</v>
      </c>
      <c r="F246" s="150">
        <f>+E246*S247*D246</f>
        <v>30273.600000000002</v>
      </c>
      <c r="G246" s="246">
        <f t="shared" si="163"/>
        <v>4426.8</v>
      </c>
      <c r="H246" s="247">
        <f t="shared" si="165"/>
        <v>3998.4000000000005</v>
      </c>
      <c r="I246" s="246">
        <f t="shared" si="166"/>
        <v>4426.8</v>
      </c>
      <c r="J246" s="246">
        <f t="shared" si="167"/>
        <v>4284</v>
      </c>
      <c r="K246" s="246">
        <f t="shared" si="168"/>
        <v>4426.8</v>
      </c>
      <c r="L246" s="246">
        <f t="shared" si="169"/>
        <v>4284</v>
      </c>
      <c r="M246" s="151">
        <f t="shared" si="164"/>
        <v>4426.8</v>
      </c>
      <c r="N246" s="151">
        <v>0</v>
      </c>
      <c r="O246" s="151">
        <v>0</v>
      </c>
      <c r="P246" s="151">
        <v>0</v>
      </c>
      <c r="Q246" s="151">
        <v>0</v>
      </c>
      <c r="R246" s="153">
        <v>0</v>
      </c>
      <c r="S246" s="311">
        <v>212</v>
      </c>
      <c r="T246"/>
    </row>
    <row r="247" spans="1:20" s="1" customFormat="1" x14ac:dyDescent="0.25">
      <c r="A247" s="310"/>
      <c r="B247" s="147">
        <v>12</v>
      </c>
      <c r="C247" s="148" t="s">
        <v>39</v>
      </c>
      <c r="D247" s="149">
        <v>78.25</v>
      </c>
      <c r="E247" s="46">
        <v>2</v>
      </c>
      <c r="F247" s="150">
        <f>+E247*S248*D247</f>
        <v>33178</v>
      </c>
      <c r="G247" s="246">
        <f t="shared" si="163"/>
        <v>4851.5</v>
      </c>
      <c r="H247" s="247">
        <f t="shared" si="165"/>
        <v>4382</v>
      </c>
      <c r="I247" s="246">
        <f t="shared" si="166"/>
        <v>4851.5</v>
      </c>
      <c r="J247" s="246">
        <f t="shared" si="167"/>
        <v>4695</v>
      </c>
      <c r="K247" s="246">
        <f t="shared" si="168"/>
        <v>4851.5</v>
      </c>
      <c r="L247" s="246">
        <f t="shared" si="169"/>
        <v>4695</v>
      </c>
      <c r="M247" s="151">
        <f t="shared" si="164"/>
        <v>4851.5</v>
      </c>
      <c r="N247" s="151">
        <v>0</v>
      </c>
      <c r="O247" s="151">
        <v>0</v>
      </c>
      <c r="P247" s="151">
        <v>0</v>
      </c>
      <c r="Q247" s="151">
        <v>0</v>
      </c>
      <c r="R247" s="153">
        <v>0</v>
      </c>
      <c r="S247" s="311">
        <v>212</v>
      </c>
      <c r="T247"/>
    </row>
    <row r="248" spans="1:20" s="1" customFormat="1" x14ac:dyDescent="0.25">
      <c r="A248" s="310"/>
      <c r="B248" s="210">
        <v>13</v>
      </c>
      <c r="C248" s="148" t="s">
        <v>54</v>
      </c>
      <c r="D248" s="149">
        <v>71.400000000000006</v>
      </c>
      <c r="E248" s="46">
        <v>8</v>
      </c>
      <c r="F248" s="150">
        <f t="shared" ref="F248:F285" si="182">+E248*S248*D248</f>
        <v>121094.40000000001</v>
      </c>
      <c r="G248" s="246">
        <f t="shared" si="163"/>
        <v>17707.2</v>
      </c>
      <c r="H248" s="247">
        <f t="shared" si="165"/>
        <v>15993.600000000002</v>
      </c>
      <c r="I248" s="246">
        <f t="shared" si="166"/>
        <v>17707.2</v>
      </c>
      <c r="J248" s="246">
        <f t="shared" si="167"/>
        <v>17136</v>
      </c>
      <c r="K248" s="246">
        <f t="shared" si="168"/>
        <v>17707.2</v>
      </c>
      <c r="L248" s="246">
        <f t="shared" si="169"/>
        <v>17136</v>
      </c>
      <c r="M248" s="151">
        <f t="shared" si="164"/>
        <v>17707.2</v>
      </c>
      <c r="N248" s="151">
        <v>0</v>
      </c>
      <c r="O248" s="151">
        <v>0</v>
      </c>
      <c r="P248" s="151">
        <v>0</v>
      </c>
      <c r="Q248" s="151">
        <v>0</v>
      </c>
      <c r="R248" s="153">
        <v>0</v>
      </c>
      <c r="S248" s="311">
        <v>212</v>
      </c>
      <c r="T248"/>
    </row>
    <row r="249" spans="1:20" s="1" customFormat="1" x14ac:dyDescent="0.25">
      <c r="A249" s="310"/>
      <c r="B249" s="147">
        <v>14</v>
      </c>
      <c r="C249" s="148" t="s">
        <v>55</v>
      </c>
      <c r="D249" s="149">
        <v>72.540000000000006</v>
      </c>
      <c r="E249" s="46">
        <v>3</v>
      </c>
      <c r="F249" s="150">
        <f t="shared" si="182"/>
        <v>46135.44</v>
      </c>
      <c r="G249" s="151">
        <f t="shared" si="163"/>
        <v>6746.22</v>
      </c>
      <c r="H249" s="152">
        <f t="shared" si="165"/>
        <v>6093.3600000000006</v>
      </c>
      <c r="I249" s="151">
        <f t="shared" si="166"/>
        <v>6746.22</v>
      </c>
      <c r="J249" s="246">
        <f t="shared" si="167"/>
        <v>6528.6</v>
      </c>
      <c r="K249" s="246">
        <f t="shared" si="168"/>
        <v>6746.22</v>
      </c>
      <c r="L249" s="246">
        <f t="shared" si="169"/>
        <v>6528.6</v>
      </c>
      <c r="M249" s="151">
        <f t="shared" si="164"/>
        <v>6746.22</v>
      </c>
      <c r="N249" s="151">
        <v>0</v>
      </c>
      <c r="O249" s="151">
        <v>0</v>
      </c>
      <c r="P249" s="151">
        <v>0</v>
      </c>
      <c r="Q249" s="151">
        <v>0</v>
      </c>
      <c r="R249" s="153">
        <v>0</v>
      </c>
      <c r="S249" s="311">
        <v>212</v>
      </c>
      <c r="T249"/>
    </row>
    <row r="250" spans="1:20" x14ac:dyDescent="0.25">
      <c r="A250" s="72"/>
      <c r="B250" s="147">
        <v>15</v>
      </c>
      <c r="C250" s="312" t="s">
        <v>42</v>
      </c>
      <c r="D250" s="149">
        <v>75.64</v>
      </c>
      <c r="E250" s="46">
        <v>1</v>
      </c>
      <c r="F250" s="150">
        <f t="shared" si="182"/>
        <v>16035.68</v>
      </c>
      <c r="G250" s="151">
        <f t="shared" si="163"/>
        <v>2344.84</v>
      </c>
      <c r="H250" s="152">
        <f t="shared" si="165"/>
        <v>2117.92</v>
      </c>
      <c r="I250" s="151">
        <f t="shared" si="166"/>
        <v>2344.84</v>
      </c>
      <c r="J250" s="246">
        <f t="shared" si="167"/>
        <v>2269.1999999999998</v>
      </c>
      <c r="K250" s="246">
        <f t="shared" si="168"/>
        <v>2344.84</v>
      </c>
      <c r="L250" s="246">
        <f t="shared" si="169"/>
        <v>2269.1999999999998</v>
      </c>
      <c r="M250" s="151">
        <f t="shared" si="164"/>
        <v>2344.84</v>
      </c>
      <c r="N250" s="151">
        <v>0</v>
      </c>
      <c r="O250" s="151">
        <v>0</v>
      </c>
      <c r="P250" s="151">
        <v>0</v>
      </c>
      <c r="Q250" s="151">
        <v>0</v>
      </c>
      <c r="R250" s="153">
        <v>0</v>
      </c>
      <c r="S250" s="154">
        <v>212</v>
      </c>
    </row>
    <row r="251" spans="1:20" x14ac:dyDescent="0.25">
      <c r="A251" s="72"/>
      <c r="B251" s="210">
        <v>17</v>
      </c>
      <c r="C251" s="148" t="s">
        <v>65</v>
      </c>
      <c r="D251" s="149">
        <v>72.540000000000006</v>
      </c>
      <c r="E251" s="46">
        <v>1</v>
      </c>
      <c r="F251" s="150">
        <f t="shared" si="182"/>
        <v>5367.96</v>
      </c>
      <c r="G251" s="151">
        <v>0</v>
      </c>
      <c r="H251" s="152">
        <f>E251*D251*28+D251*E251*15</f>
        <v>3119.2200000000003</v>
      </c>
      <c r="I251" s="151">
        <f t="shared" si="166"/>
        <v>2248.7400000000002</v>
      </c>
      <c r="J251" s="246">
        <v>0</v>
      </c>
      <c r="K251" s="246">
        <v>0</v>
      </c>
      <c r="L251" s="246">
        <v>0</v>
      </c>
      <c r="M251" s="151">
        <v>0</v>
      </c>
      <c r="N251" s="151">
        <v>0</v>
      </c>
      <c r="O251" s="151">
        <v>0</v>
      </c>
      <c r="P251" s="151">
        <v>0</v>
      </c>
      <c r="Q251" s="151">
        <v>0</v>
      </c>
      <c r="R251" s="153">
        <v>0</v>
      </c>
      <c r="S251" s="154">
        <f>15+28+31</f>
        <v>74</v>
      </c>
    </row>
    <row r="252" spans="1:20" x14ac:dyDescent="0.25">
      <c r="A252" s="72"/>
      <c r="B252" s="210">
        <v>18</v>
      </c>
      <c r="C252" s="148" t="s">
        <v>65</v>
      </c>
      <c r="D252" s="149">
        <v>72.540000000000006</v>
      </c>
      <c r="E252" s="46">
        <v>1</v>
      </c>
      <c r="F252" s="150">
        <f t="shared" si="182"/>
        <v>6601.14</v>
      </c>
      <c r="G252" s="151">
        <v>0</v>
      </c>
      <c r="H252" s="152">
        <v>0</v>
      </c>
      <c r="I252" s="151">
        <v>0</v>
      </c>
      <c r="J252" s="151">
        <f>E252*D252*30</f>
        <v>2176.2000000000003</v>
      </c>
      <c r="K252" s="151">
        <f t="shared" ref="K252" si="183">E252*D252*31</f>
        <v>2248.7400000000002</v>
      </c>
      <c r="L252" s="151">
        <f t="shared" ref="L252" si="184">E252*D252*30</f>
        <v>2176.2000000000003</v>
      </c>
      <c r="M252" s="151">
        <v>0</v>
      </c>
      <c r="N252" s="151">
        <v>0</v>
      </c>
      <c r="O252" s="151">
        <v>0</v>
      </c>
      <c r="P252" s="151">
        <v>0</v>
      </c>
      <c r="Q252" s="151">
        <v>0</v>
      </c>
      <c r="R252" s="153">
        <v>0</v>
      </c>
      <c r="S252" s="154">
        <f>30+31+30</f>
        <v>91</v>
      </c>
    </row>
    <row r="253" spans="1:20" s="6" customFormat="1" x14ac:dyDescent="0.25">
      <c r="A253" s="141"/>
      <c r="B253" s="233">
        <v>18</v>
      </c>
      <c r="C253" s="44" t="s">
        <v>65</v>
      </c>
      <c r="D253" s="45">
        <v>72.540000000000006</v>
      </c>
      <c r="E253" s="47">
        <v>1</v>
      </c>
      <c r="F253" s="143">
        <f t="shared" si="182"/>
        <v>6673.68</v>
      </c>
      <c r="G253" s="61">
        <v>0</v>
      </c>
      <c r="H253" s="144">
        <v>0</v>
      </c>
      <c r="I253" s="61">
        <v>0</v>
      </c>
      <c r="J253" s="61">
        <v>0</v>
      </c>
      <c r="K253" s="61">
        <v>0</v>
      </c>
      <c r="L253" s="61">
        <v>0</v>
      </c>
      <c r="M253" s="61">
        <f t="shared" si="164"/>
        <v>2248.7400000000002</v>
      </c>
      <c r="N253" s="61">
        <f>E253*D253*31</f>
        <v>2248.7400000000002</v>
      </c>
      <c r="O253" s="61">
        <f>E253*D253*30</f>
        <v>2176.2000000000003</v>
      </c>
      <c r="P253" s="61">
        <v>0</v>
      </c>
      <c r="Q253" s="61">
        <v>0</v>
      </c>
      <c r="R253" s="145">
        <v>0</v>
      </c>
      <c r="S253" s="146">
        <f>31+31+30</f>
        <v>92</v>
      </c>
    </row>
    <row r="254" spans="1:20" s="6" customFormat="1" x14ac:dyDescent="0.25">
      <c r="A254" s="141"/>
      <c r="B254" s="233">
        <v>16</v>
      </c>
      <c r="C254" s="44" t="s">
        <v>37</v>
      </c>
      <c r="D254" s="45">
        <v>80.86</v>
      </c>
      <c r="E254" s="47">
        <v>2</v>
      </c>
      <c r="F254" s="143">
        <f t="shared" si="182"/>
        <v>34284.639999999999</v>
      </c>
      <c r="G254" s="61">
        <f t="shared" ref="G254" si="185">E254*D254*31</f>
        <v>5013.32</v>
      </c>
      <c r="H254" s="144">
        <f t="shared" ref="H254" si="186">E254*D254*28</f>
        <v>4528.16</v>
      </c>
      <c r="I254" s="61">
        <f t="shared" ref="I254" si="187">E254*D254*31</f>
        <v>5013.32</v>
      </c>
      <c r="J254" s="61">
        <f t="shared" ref="J254" si="188">E254*D254*30</f>
        <v>4851.6000000000004</v>
      </c>
      <c r="K254" s="61">
        <f t="shared" ref="K254" si="189">E254*D254*31</f>
        <v>5013.32</v>
      </c>
      <c r="L254" s="61">
        <f t="shared" ref="L254" si="190">E254*D254*30</f>
        <v>4851.6000000000004</v>
      </c>
      <c r="M254" s="61">
        <f t="shared" si="164"/>
        <v>5013.32</v>
      </c>
      <c r="N254" s="61">
        <v>0</v>
      </c>
      <c r="O254" s="61">
        <v>0</v>
      </c>
      <c r="P254" s="61">
        <v>0</v>
      </c>
      <c r="Q254" s="61">
        <v>0</v>
      </c>
      <c r="R254" s="145">
        <v>0</v>
      </c>
      <c r="S254" s="146">
        <v>212</v>
      </c>
    </row>
    <row r="255" spans="1:20" s="6" customFormat="1" x14ac:dyDescent="0.25">
      <c r="A255" s="141"/>
      <c r="B255" s="142">
        <v>1</v>
      </c>
      <c r="C255" s="44" t="s">
        <v>59</v>
      </c>
      <c r="D255" s="45">
        <v>77.59</v>
      </c>
      <c r="E255" s="47">
        <v>19</v>
      </c>
      <c r="F255" s="143">
        <f t="shared" si="182"/>
        <v>246193.07</v>
      </c>
      <c r="G255" s="61">
        <v>0</v>
      </c>
      <c r="H255" s="61">
        <v>0</v>
      </c>
      <c r="I255" s="61">
        <v>0</v>
      </c>
      <c r="J255" s="61">
        <v>0</v>
      </c>
      <c r="K255" s="61">
        <v>0</v>
      </c>
      <c r="L255" s="61">
        <v>0</v>
      </c>
      <c r="M255" s="61">
        <v>0</v>
      </c>
      <c r="N255" s="61">
        <f>+D255*E255*45</f>
        <v>66339.45</v>
      </c>
      <c r="O255" s="61">
        <f t="shared" ref="O255:O256" si="191">+D255*E255*30</f>
        <v>44226.3</v>
      </c>
      <c r="P255" s="61">
        <f t="shared" ref="P255:P256" si="192">+D255*E255*31</f>
        <v>45700.51</v>
      </c>
      <c r="Q255" s="61">
        <f t="shared" ref="Q255:Q256" si="193">+D255*E255*30</f>
        <v>44226.3</v>
      </c>
      <c r="R255" s="145">
        <f t="shared" ref="R255:R256" si="194">+D255*E255*31</f>
        <v>45700.51</v>
      </c>
      <c r="S255" s="146">
        <f>14+31+30+31+30+31</f>
        <v>167</v>
      </c>
    </row>
    <row r="256" spans="1:20" s="6" customFormat="1" x14ac:dyDescent="0.25">
      <c r="A256" s="141"/>
      <c r="B256" s="142">
        <v>2</v>
      </c>
      <c r="C256" s="44" t="s">
        <v>61</v>
      </c>
      <c r="D256" s="45">
        <v>77.59</v>
      </c>
      <c r="E256" s="47">
        <v>3</v>
      </c>
      <c r="F256" s="143">
        <f t="shared" si="182"/>
        <v>38872.590000000004</v>
      </c>
      <c r="G256" s="61">
        <v>0</v>
      </c>
      <c r="H256" s="61">
        <v>0</v>
      </c>
      <c r="I256" s="61">
        <v>0</v>
      </c>
      <c r="J256" s="61">
        <v>0</v>
      </c>
      <c r="K256" s="61">
        <v>0</v>
      </c>
      <c r="L256" s="61">
        <v>0</v>
      </c>
      <c r="M256" s="61">
        <v>0</v>
      </c>
      <c r="N256" s="61">
        <f t="shared" ref="N256:N263" si="195">+D256*E256*45</f>
        <v>10474.65</v>
      </c>
      <c r="O256" s="61">
        <f t="shared" si="191"/>
        <v>6983.1</v>
      </c>
      <c r="P256" s="61">
        <f t="shared" si="192"/>
        <v>7215.87</v>
      </c>
      <c r="Q256" s="61">
        <f t="shared" si="193"/>
        <v>6983.1</v>
      </c>
      <c r="R256" s="145">
        <f t="shared" si="194"/>
        <v>7215.87</v>
      </c>
      <c r="S256" s="146">
        <f t="shared" ref="S256:S263" si="196">14+31+30+31+30+31</f>
        <v>167</v>
      </c>
    </row>
    <row r="257" spans="1:19" s="6" customFormat="1" x14ac:dyDescent="0.25">
      <c r="A257" s="141"/>
      <c r="B257" s="142">
        <v>2</v>
      </c>
      <c r="C257" s="44" t="s">
        <v>61</v>
      </c>
      <c r="D257" s="45">
        <v>77.59</v>
      </c>
      <c r="E257" s="47">
        <v>2</v>
      </c>
      <c r="F257" s="143">
        <f t="shared" si="182"/>
        <v>0</v>
      </c>
      <c r="G257" s="61">
        <v>0</v>
      </c>
      <c r="H257" s="61">
        <v>0</v>
      </c>
      <c r="I257" s="61">
        <v>0</v>
      </c>
      <c r="J257" s="61">
        <v>0</v>
      </c>
      <c r="K257" s="61">
        <v>0</v>
      </c>
      <c r="L257" s="61">
        <v>0</v>
      </c>
      <c r="M257" s="61">
        <v>0</v>
      </c>
      <c r="N257" s="61">
        <v>0</v>
      </c>
      <c r="O257" s="61">
        <v>0</v>
      </c>
      <c r="P257" s="61">
        <v>0</v>
      </c>
      <c r="Q257" s="61">
        <v>0</v>
      </c>
      <c r="R257" s="145">
        <v>0</v>
      </c>
      <c r="S257" s="146">
        <v>0</v>
      </c>
    </row>
    <row r="258" spans="1:19" s="6" customFormat="1" x14ac:dyDescent="0.25">
      <c r="A258" s="141"/>
      <c r="B258" s="142">
        <v>3</v>
      </c>
      <c r="C258" s="44" t="s">
        <v>136</v>
      </c>
      <c r="D258" s="45">
        <v>75.64</v>
      </c>
      <c r="E258" s="47">
        <v>1</v>
      </c>
      <c r="F258" s="143">
        <f t="shared" si="182"/>
        <v>12631.88</v>
      </c>
      <c r="G258" s="61">
        <v>0</v>
      </c>
      <c r="H258" s="61">
        <v>0</v>
      </c>
      <c r="I258" s="61">
        <v>0</v>
      </c>
      <c r="J258" s="61">
        <v>0</v>
      </c>
      <c r="K258" s="61">
        <v>0</v>
      </c>
      <c r="L258" s="61">
        <v>0</v>
      </c>
      <c r="M258" s="61">
        <v>0</v>
      </c>
      <c r="N258" s="61">
        <f t="shared" si="195"/>
        <v>3403.8</v>
      </c>
      <c r="O258" s="61">
        <f t="shared" ref="O258:O282" si="197">+D258*E258*30</f>
        <v>2269.1999999999998</v>
      </c>
      <c r="P258" s="61">
        <f t="shared" ref="P258:P282" si="198">+D258*E258*31</f>
        <v>2344.84</v>
      </c>
      <c r="Q258" s="61">
        <f t="shared" ref="Q258:Q285" si="199">+D258*E258*30</f>
        <v>2269.1999999999998</v>
      </c>
      <c r="R258" s="145">
        <f t="shared" ref="R258:R285" si="200">+D258*E258*31</f>
        <v>2344.84</v>
      </c>
      <c r="S258" s="146">
        <f t="shared" si="196"/>
        <v>167</v>
      </c>
    </row>
    <row r="259" spans="1:19" s="6" customFormat="1" x14ac:dyDescent="0.25">
      <c r="A259" s="141"/>
      <c r="B259" s="142">
        <v>4</v>
      </c>
      <c r="C259" s="44" t="s">
        <v>38</v>
      </c>
      <c r="D259" s="45">
        <v>71.400000000000006</v>
      </c>
      <c r="E259" s="47">
        <v>5</v>
      </c>
      <c r="F259" s="143">
        <f t="shared" si="182"/>
        <v>59619.000000000007</v>
      </c>
      <c r="G259" s="61">
        <v>0</v>
      </c>
      <c r="H259" s="61">
        <v>0</v>
      </c>
      <c r="I259" s="61">
        <v>0</v>
      </c>
      <c r="J259" s="61">
        <v>0</v>
      </c>
      <c r="K259" s="61">
        <v>0</v>
      </c>
      <c r="L259" s="61">
        <v>0</v>
      </c>
      <c r="M259" s="61">
        <v>0</v>
      </c>
      <c r="N259" s="61">
        <f t="shared" si="195"/>
        <v>16065</v>
      </c>
      <c r="O259" s="61">
        <f t="shared" si="197"/>
        <v>10710</v>
      </c>
      <c r="P259" s="61">
        <f t="shared" si="198"/>
        <v>11067</v>
      </c>
      <c r="Q259" s="61">
        <f t="shared" si="199"/>
        <v>10710</v>
      </c>
      <c r="R259" s="145">
        <f t="shared" si="200"/>
        <v>11067</v>
      </c>
      <c r="S259" s="146">
        <f t="shared" si="196"/>
        <v>167</v>
      </c>
    </row>
    <row r="260" spans="1:19" s="6" customFormat="1" x14ac:dyDescent="0.25">
      <c r="A260" s="141"/>
      <c r="B260" s="142">
        <v>4</v>
      </c>
      <c r="C260" s="44" t="s">
        <v>38</v>
      </c>
      <c r="D260" s="45">
        <v>71.400000000000006</v>
      </c>
      <c r="E260" s="47">
        <v>1</v>
      </c>
      <c r="F260" s="143">
        <f t="shared" si="182"/>
        <v>0</v>
      </c>
      <c r="G260" s="61">
        <v>0</v>
      </c>
      <c r="H260" s="61">
        <v>0</v>
      </c>
      <c r="I260" s="61">
        <v>0</v>
      </c>
      <c r="J260" s="61">
        <v>0</v>
      </c>
      <c r="K260" s="61">
        <v>0</v>
      </c>
      <c r="L260" s="61">
        <v>0</v>
      </c>
      <c r="M260" s="61">
        <v>0</v>
      </c>
      <c r="N260" s="61">
        <v>0</v>
      </c>
      <c r="O260" s="61">
        <v>0</v>
      </c>
      <c r="P260" s="61">
        <v>0</v>
      </c>
      <c r="Q260" s="61">
        <v>0</v>
      </c>
      <c r="R260" s="145">
        <v>0</v>
      </c>
      <c r="S260" s="146">
        <v>0</v>
      </c>
    </row>
    <row r="261" spans="1:19" s="6" customFormat="1" x14ac:dyDescent="0.25">
      <c r="A261" s="141"/>
      <c r="B261" s="142">
        <v>5</v>
      </c>
      <c r="C261" s="313" t="s">
        <v>135</v>
      </c>
      <c r="D261" s="60">
        <v>71.400000000000006</v>
      </c>
      <c r="E261" s="59">
        <v>6</v>
      </c>
      <c r="F261" s="143">
        <f t="shared" si="182"/>
        <v>71542.8</v>
      </c>
      <c r="G261" s="61">
        <v>0</v>
      </c>
      <c r="H261" s="61">
        <v>0</v>
      </c>
      <c r="I261" s="61">
        <v>0</v>
      </c>
      <c r="J261" s="61">
        <v>0</v>
      </c>
      <c r="K261" s="61">
        <v>0</v>
      </c>
      <c r="L261" s="61">
        <v>0</v>
      </c>
      <c r="M261" s="61">
        <v>0</v>
      </c>
      <c r="N261" s="61">
        <f t="shared" si="195"/>
        <v>19278</v>
      </c>
      <c r="O261" s="61">
        <f t="shared" si="197"/>
        <v>12852.000000000002</v>
      </c>
      <c r="P261" s="61">
        <f t="shared" si="198"/>
        <v>13280.400000000001</v>
      </c>
      <c r="Q261" s="61">
        <f t="shared" si="199"/>
        <v>12852.000000000002</v>
      </c>
      <c r="R261" s="145">
        <f t="shared" si="200"/>
        <v>13280.400000000001</v>
      </c>
      <c r="S261" s="146">
        <f t="shared" si="196"/>
        <v>167</v>
      </c>
    </row>
    <row r="262" spans="1:19" s="6" customFormat="1" x14ac:dyDescent="0.25">
      <c r="A262" s="141"/>
      <c r="B262" s="142">
        <v>6</v>
      </c>
      <c r="C262" s="313" t="s">
        <v>137</v>
      </c>
      <c r="D262" s="45">
        <v>75.64</v>
      </c>
      <c r="E262" s="59">
        <v>1</v>
      </c>
      <c r="F262" s="143">
        <f t="shared" si="182"/>
        <v>12631.88</v>
      </c>
      <c r="G262" s="61">
        <v>0</v>
      </c>
      <c r="H262" s="61">
        <v>0</v>
      </c>
      <c r="I262" s="61">
        <v>0</v>
      </c>
      <c r="J262" s="61">
        <v>0</v>
      </c>
      <c r="K262" s="61">
        <v>0</v>
      </c>
      <c r="L262" s="61">
        <v>0</v>
      </c>
      <c r="M262" s="61">
        <v>0</v>
      </c>
      <c r="N262" s="61">
        <f t="shared" si="195"/>
        <v>3403.8</v>
      </c>
      <c r="O262" s="61">
        <f t="shared" si="197"/>
        <v>2269.1999999999998</v>
      </c>
      <c r="P262" s="61">
        <f t="shared" si="198"/>
        <v>2344.84</v>
      </c>
      <c r="Q262" s="61">
        <f t="shared" si="199"/>
        <v>2269.1999999999998</v>
      </c>
      <c r="R262" s="145">
        <f t="shared" si="200"/>
        <v>2344.84</v>
      </c>
      <c r="S262" s="146">
        <f t="shared" si="196"/>
        <v>167</v>
      </c>
    </row>
    <row r="263" spans="1:19" s="6" customFormat="1" x14ac:dyDescent="0.25">
      <c r="A263" s="141"/>
      <c r="B263" s="142">
        <v>7</v>
      </c>
      <c r="C263" s="44" t="s">
        <v>37</v>
      </c>
      <c r="D263" s="45">
        <v>80.86</v>
      </c>
      <c r="E263" s="47">
        <v>2</v>
      </c>
      <c r="F263" s="143">
        <f t="shared" si="182"/>
        <v>27007.24</v>
      </c>
      <c r="G263" s="61">
        <v>0</v>
      </c>
      <c r="H263" s="61">
        <v>0</v>
      </c>
      <c r="I263" s="61">
        <v>0</v>
      </c>
      <c r="J263" s="61">
        <v>0</v>
      </c>
      <c r="K263" s="61">
        <v>0</v>
      </c>
      <c r="L263" s="61">
        <v>0</v>
      </c>
      <c r="M263" s="61">
        <v>0</v>
      </c>
      <c r="N263" s="61">
        <f t="shared" si="195"/>
        <v>7277.4</v>
      </c>
      <c r="O263" s="61">
        <f t="shared" si="197"/>
        <v>4851.6000000000004</v>
      </c>
      <c r="P263" s="61">
        <f t="shared" si="198"/>
        <v>5013.32</v>
      </c>
      <c r="Q263" s="61">
        <f t="shared" si="199"/>
        <v>4851.6000000000004</v>
      </c>
      <c r="R263" s="145">
        <f t="shared" si="200"/>
        <v>5013.32</v>
      </c>
      <c r="S263" s="146">
        <f t="shared" si="196"/>
        <v>167</v>
      </c>
    </row>
    <row r="264" spans="1:19" s="6" customFormat="1" x14ac:dyDescent="0.25">
      <c r="A264" s="141"/>
      <c r="B264" s="142">
        <v>8</v>
      </c>
      <c r="C264" s="44" t="s">
        <v>44</v>
      </c>
      <c r="D264" s="45">
        <v>72.540000000000006</v>
      </c>
      <c r="E264" s="49">
        <v>4</v>
      </c>
      <c r="F264" s="143">
        <f t="shared" si="182"/>
        <v>44394.48</v>
      </c>
      <c r="G264" s="61">
        <v>0</v>
      </c>
      <c r="H264" s="61">
        <v>0</v>
      </c>
      <c r="I264" s="61">
        <v>0</v>
      </c>
      <c r="J264" s="61">
        <v>0</v>
      </c>
      <c r="K264" s="61">
        <v>0</v>
      </c>
      <c r="L264" s="61">
        <v>0</v>
      </c>
      <c r="M264" s="61">
        <v>0</v>
      </c>
      <c r="N264" s="61">
        <f t="shared" ref="N264:N282" si="201">+D264*E264*31</f>
        <v>8994.9600000000009</v>
      </c>
      <c r="O264" s="61">
        <f t="shared" si="197"/>
        <v>8704.8000000000011</v>
      </c>
      <c r="P264" s="61">
        <f t="shared" si="198"/>
        <v>8994.9600000000009</v>
      </c>
      <c r="Q264" s="61">
        <f t="shared" si="199"/>
        <v>8704.8000000000011</v>
      </c>
      <c r="R264" s="145">
        <f t="shared" si="200"/>
        <v>8994.9600000000009</v>
      </c>
      <c r="S264" s="146">
        <f t="shared" ref="S264:S282" si="202">31+30+31+30+31</f>
        <v>153</v>
      </c>
    </row>
    <row r="265" spans="1:19" s="6" customFormat="1" x14ac:dyDescent="0.25">
      <c r="A265" s="141"/>
      <c r="B265" s="142">
        <v>9</v>
      </c>
      <c r="C265" s="44" t="s">
        <v>46</v>
      </c>
      <c r="D265" s="45">
        <v>73.59</v>
      </c>
      <c r="E265" s="47">
        <v>1</v>
      </c>
      <c r="F265" s="143">
        <f t="shared" si="182"/>
        <v>11259.27</v>
      </c>
      <c r="G265" s="61">
        <v>0</v>
      </c>
      <c r="H265" s="61">
        <v>0</v>
      </c>
      <c r="I265" s="61">
        <v>0</v>
      </c>
      <c r="J265" s="61">
        <v>0</v>
      </c>
      <c r="K265" s="61">
        <v>0</v>
      </c>
      <c r="L265" s="61">
        <v>0</v>
      </c>
      <c r="M265" s="61">
        <v>0</v>
      </c>
      <c r="N265" s="61">
        <f t="shared" si="201"/>
        <v>2281.29</v>
      </c>
      <c r="O265" s="61">
        <f t="shared" si="197"/>
        <v>2207.7000000000003</v>
      </c>
      <c r="P265" s="61">
        <f t="shared" si="198"/>
        <v>2281.29</v>
      </c>
      <c r="Q265" s="61">
        <f t="shared" si="199"/>
        <v>2207.7000000000003</v>
      </c>
      <c r="R265" s="145">
        <f t="shared" si="200"/>
        <v>2281.29</v>
      </c>
      <c r="S265" s="146">
        <f t="shared" si="202"/>
        <v>153</v>
      </c>
    </row>
    <row r="266" spans="1:19" s="6" customFormat="1" x14ac:dyDescent="0.25">
      <c r="A266" s="141"/>
      <c r="B266" s="142">
        <v>10</v>
      </c>
      <c r="C266" s="44" t="s">
        <v>59</v>
      </c>
      <c r="D266" s="45">
        <v>77.59</v>
      </c>
      <c r="E266" s="47">
        <v>1</v>
      </c>
      <c r="F266" s="143">
        <f t="shared" si="182"/>
        <v>11871.27</v>
      </c>
      <c r="G266" s="61">
        <v>0</v>
      </c>
      <c r="H266" s="61">
        <v>0</v>
      </c>
      <c r="I266" s="61">
        <v>0</v>
      </c>
      <c r="J266" s="61">
        <v>0</v>
      </c>
      <c r="K266" s="61">
        <v>0</v>
      </c>
      <c r="L266" s="61">
        <v>0</v>
      </c>
      <c r="M266" s="61">
        <v>0</v>
      </c>
      <c r="N266" s="61">
        <f t="shared" si="201"/>
        <v>2405.29</v>
      </c>
      <c r="O266" s="61">
        <f t="shared" si="197"/>
        <v>2327.7000000000003</v>
      </c>
      <c r="P266" s="61">
        <f t="shared" si="198"/>
        <v>2405.29</v>
      </c>
      <c r="Q266" s="61">
        <f t="shared" si="199"/>
        <v>2327.7000000000003</v>
      </c>
      <c r="R266" s="145">
        <f t="shared" si="200"/>
        <v>2405.29</v>
      </c>
      <c r="S266" s="146">
        <f t="shared" si="202"/>
        <v>153</v>
      </c>
    </row>
    <row r="267" spans="1:19" s="6" customFormat="1" x14ac:dyDescent="0.25">
      <c r="A267" s="141"/>
      <c r="B267" s="142">
        <v>11</v>
      </c>
      <c r="C267" s="313" t="s">
        <v>135</v>
      </c>
      <c r="D267" s="60">
        <v>71.400000000000006</v>
      </c>
      <c r="E267" s="59">
        <v>12</v>
      </c>
      <c r="F267" s="143">
        <f t="shared" si="182"/>
        <v>131090.40000000002</v>
      </c>
      <c r="G267" s="61">
        <v>0</v>
      </c>
      <c r="H267" s="61">
        <v>0</v>
      </c>
      <c r="I267" s="61">
        <v>0</v>
      </c>
      <c r="J267" s="61">
        <v>0</v>
      </c>
      <c r="K267" s="61">
        <v>0</v>
      </c>
      <c r="L267" s="61">
        <v>0</v>
      </c>
      <c r="M267" s="61">
        <v>0</v>
      </c>
      <c r="N267" s="61">
        <f t="shared" si="201"/>
        <v>26560.800000000003</v>
      </c>
      <c r="O267" s="61">
        <f t="shared" si="197"/>
        <v>25704.000000000004</v>
      </c>
      <c r="P267" s="61">
        <f t="shared" si="198"/>
        <v>26560.800000000003</v>
      </c>
      <c r="Q267" s="61">
        <f t="shared" si="199"/>
        <v>25704.000000000004</v>
      </c>
      <c r="R267" s="145">
        <f t="shared" si="200"/>
        <v>26560.800000000003</v>
      </c>
      <c r="S267" s="146">
        <f t="shared" si="202"/>
        <v>153</v>
      </c>
    </row>
    <row r="268" spans="1:19" s="6" customFormat="1" x14ac:dyDescent="0.25">
      <c r="A268" s="141"/>
      <c r="B268" s="142">
        <v>12</v>
      </c>
      <c r="C268" s="44" t="s">
        <v>48</v>
      </c>
      <c r="D268" s="45">
        <v>71.400000000000006</v>
      </c>
      <c r="E268" s="47">
        <v>1</v>
      </c>
      <c r="F268" s="143">
        <f t="shared" si="182"/>
        <v>10924.2</v>
      </c>
      <c r="G268" s="61">
        <v>0</v>
      </c>
      <c r="H268" s="61">
        <v>0</v>
      </c>
      <c r="I268" s="61">
        <v>0</v>
      </c>
      <c r="J268" s="61">
        <v>0</v>
      </c>
      <c r="K268" s="61">
        <v>0</v>
      </c>
      <c r="L268" s="61">
        <v>0</v>
      </c>
      <c r="M268" s="61">
        <v>0</v>
      </c>
      <c r="N268" s="61">
        <f t="shared" si="201"/>
        <v>2213.4</v>
      </c>
      <c r="O268" s="61">
        <f t="shared" si="197"/>
        <v>2142</v>
      </c>
      <c r="P268" s="61">
        <f t="shared" si="198"/>
        <v>2213.4</v>
      </c>
      <c r="Q268" s="61">
        <f t="shared" si="199"/>
        <v>2142</v>
      </c>
      <c r="R268" s="145">
        <f t="shared" si="200"/>
        <v>2213.4</v>
      </c>
      <c r="S268" s="146">
        <f t="shared" si="202"/>
        <v>153</v>
      </c>
    </row>
    <row r="269" spans="1:19" s="6" customFormat="1" x14ac:dyDescent="0.25">
      <c r="A269" s="141"/>
      <c r="B269" s="142">
        <v>13</v>
      </c>
      <c r="C269" s="44" t="s">
        <v>52</v>
      </c>
      <c r="D269" s="45">
        <v>72.540000000000006</v>
      </c>
      <c r="E269" s="47">
        <v>4</v>
      </c>
      <c r="F269" s="143">
        <f t="shared" si="182"/>
        <v>44394.48</v>
      </c>
      <c r="G269" s="61">
        <v>0</v>
      </c>
      <c r="H269" s="61">
        <v>0</v>
      </c>
      <c r="I269" s="61">
        <v>0</v>
      </c>
      <c r="J269" s="61">
        <v>0</v>
      </c>
      <c r="K269" s="61">
        <v>0</v>
      </c>
      <c r="L269" s="61">
        <v>0</v>
      </c>
      <c r="M269" s="61">
        <v>0</v>
      </c>
      <c r="N269" s="61">
        <f t="shared" si="201"/>
        <v>8994.9600000000009</v>
      </c>
      <c r="O269" s="61">
        <f t="shared" si="197"/>
        <v>8704.8000000000011</v>
      </c>
      <c r="P269" s="61">
        <f t="shared" si="198"/>
        <v>8994.9600000000009</v>
      </c>
      <c r="Q269" s="61">
        <f t="shared" si="199"/>
        <v>8704.8000000000011</v>
      </c>
      <c r="R269" s="145">
        <f t="shared" si="200"/>
        <v>8994.9600000000009</v>
      </c>
      <c r="S269" s="146">
        <f t="shared" si="202"/>
        <v>153</v>
      </c>
    </row>
    <row r="270" spans="1:19" s="6" customFormat="1" x14ac:dyDescent="0.25">
      <c r="A270" s="141"/>
      <c r="B270" s="142">
        <v>14</v>
      </c>
      <c r="C270" s="44" t="s">
        <v>60</v>
      </c>
      <c r="D270" s="45">
        <v>73.59</v>
      </c>
      <c r="E270" s="47">
        <v>1</v>
      </c>
      <c r="F270" s="143">
        <f t="shared" si="182"/>
        <v>11259.27</v>
      </c>
      <c r="G270" s="61">
        <v>0</v>
      </c>
      <c r="H270" s="61">
        <v>0</v>
      </c>
      <c r="I270" s="61">
        <v>0</v>
      </c>
      <c r="J270" s="61">
        <v>0</v>
      </c>
      <c r="K270" s="61">
        <v>0</v>
      </c>
      <c r="L270" s="61">
        <v>0</v>
      </c>
      <c r="M270" s="61">
        <v>0</v>
      </c>
      <c r="N270" s="61">
        <f t="shared" si="201"/>
        <v>2281.29</v>
      </c>
      <c r="O270" s="61">
        <f t="shared" si="197"/>
        <v>2207.7000000000003</v>
      </c>
      <c r="P270" s="61">
        <f t="shared" si="198"/>
        <v>2281.29</v>
      </c>
      <c r="Q270" s="61">
        <f t="shared" si="199"/>
        <v>2207.7000000000003</v>
      </c>
      <c r="R270" s="145">
        <f t="shared" si="200"/>
        <v>2281.29</v>
      </c>
      <c r="S270" s="146">
        <f t="shared" si="202"/>
        <v>153</v>
      </c>
    </row>
    <row r="271" spans="1:19" s="6" customFormat="1" x14ac:dyDescent="0.25">
      <c r="A271" s="141"/>
      <c r="B271" s="142">
        <v>15</v>
      </c>
      <c r="C271" s="44" t="s">
        <v>61</v>
      </c>
      <c r="D271" s="45">
        <v>77.59</v>
      </c>
      <c r="E271" s="47">
        <v>2</v>
      </c>
      <c r="F271" s="143">
        <f t="shared" si="182"/>
        <v>23742.54</v>
      </c>
      <c r="G271" s="61">
        <v>0</v>
      </c>
      <c r="H271" s="61">
        <v>0</v>
      </c>
      <c r="I271" s="61">
        <v>0</v>
      </c>
      <c r="J271" s="61">
        <v>0</v>
      </c>
      <c r="K271" s="61">
        <v>0</v>
      </c>
      <c r="L271" s="61">
        <v>0</v>
      </c>
      <c r="M271" s="61">
        <v>0</v>
      </c>
      <c r="N271" s="61">
        <f t="shared" si="201"/>
        <v>4810.58</v>
      </c>
      <c r="O271" s="61">
        <f t="shared" si="197"/>
        <v>4655.4000000000005</v>
      </c>
      <c r="P271" s="61">
        <f t="shared" si="198"/>
        <v>4810.58</v>
      </c>
      <c r="Q271" s="61">
        <f t="shared" si="199"/>
        <v>4655.4000000000005</v>
      </c>
      <c r="R271" s="145">
        <f t="shared" si="200"/>
        <v>4810.58</v>
      </c>
      <c r="S271" s="146">
        <f t="shared" si="202"/>
        <v>153</v>
      </c>
    </row>
    <row r="272" spans="1:19" s="6" customFormat="1" x14ac:dyDescent="0.25">
      <c r="A272" s="141"/>
      <c r="B272" s="142">
        <v>16</v>
      </c>
      <c r="C272" s="44" t="s">
        <v>38</v>
      </c>
      <c r="D272" s="45">
        <v>71.400000000000006</v>
      </c>
      <c r="E272" s="47">
        <v>15</v>
      </c>
      <c r="F272" s="143">
        <f t="shared" si="182"/>
        <v>163863</v>
      </c>
      <c r="G272" s="61">
        <v>0</v>
      </c>
      <c r="H272" s="61">
        <v>0</v>
      </c>
      <c r="I272" s="61">
        <v>0</v>
      </c>
      <c r="J272" s="61">
        <v>0</v>
      </c>
      <c r="K272" s="61">
        <v>0</v>
      </c>
      <c r="L272" s="61">
        <v>0</v>
      </c>
      <c r="M272" s="61">
        <v>0</v>
      </c>
      <c r="N272" s="61">
        <f t="shared" si="201"/>
        <v>33201</v>
      </c>
      <c r="O272" s="61">
        <f t="shared" si="197"/>
        <v>32130</v>
      </c>
      <c r="P272" s="61">
        <f t="shared" si="198"/>
        <v>33201</v>
      </c>
      <c r="Q272" s="61">
        <f t="shared" si="199"/>
        <v>32130</v>
      </c>
      <c r="R272" s="145">
        <f t="shared" si="200"/>
        <v>33201</v>
      </c>
      <c r="S272" s="146">
        <f t="shared" si="202"/>
        <v>153</v>
      </c>
    </row>
    <row r="273" spans="1:19" s="6" customFormat="1" x14ac:dyDescent="0.25">
      <c r="A273" s="141"/>
      <c r="B273" s="142">
        <v>16</v>
      </c>
      <c r="C273" s="44" t="s">
        <v>38</v>
      </c>
      <c r="D273" s="45">
        <v>71.400000000000006</v>
      </c>
      <c r="E273" s="47">
        <v>1</v>
      </c>
      <c r="F273" s="143">
        <f t="shared" si="182"/>
        <v>12066.6</v>
      </c>
      <c r="G273" s="61">
        <v>0</v>
      </c>
      <c r="H273" s="61">
        <v>0</v>
      </c>
      <c r="I273" s="61">
        <v>0</v>
      </c>
      <c r="J273" s="61">
        <v>0</v>
      </c>
      <c r="K273" s="61">
        <v>0</v>
      </c>
      <c r="L273" s="61">
        <v>0</v>
      </c>
      <c r="M273" s="61">
        <v>0</v>
      </c>
      <c r="N273" s="61">
        <f>+D273*E273*47</f>
        <v>3355.8</v>
      </c>
      <c r="O273" s="61">
        <f t="shared" si="197"/>
        <v>2142</v>
      </c>
      <c r="P273" s="61">
        <f t="shared" si="198"/>
        <v>2213.4</v>
      </c>
      <c r="Q273" s="61">
        <f t="shared" si="199"/>
        <v>2142</v>
      </c>
      <c r="R273" s="145">
        <f t="shared" si="200"/>
        <v>2213.4</v>
      </c>
      <c r="S273" s="146">
        <f>47+30+31+30+31</f>
        <v>169</v>
      </c>
    </row>
    <row r="274" spans="1:19" s="6" customFormat="1" x14ac:dyDescent="0.25">
      <c r="A274" s="141"/>
      <c r="B274" s="142">
        <v>17</v>
      </c>
      <c r="C274" s="44" t="s">
        <v>62</v>
      </c>
      <c r="D274" s="45">
        <v>75.64</v>
      </c>
      <c r="E274" s="47">
        <v>3</v>
      </c>
      <c r="F274" s="143">
        <f t="shared" si="182"/>
        <v>34718.76</v>
      </c>
      <c r="G274" s="61">
        <v>0</v>
      </c>
      <c r="H274" s="61">
        <v>0</v>
      </c>
      <c r="I274" s="61">
        <v>0</v>
      </c>
      <c r="J274" s="61">
        <v>0</v>
      </c>
      <c r="K274" s="61">
        <v>0</v>
      </c>
      <c r="L274" s="61">
        <v>0</v>
      </c>
      <c r="M274" s="61">
        <v>0</v>
      </c>
      <c r="N274" s="61">
        <f t="shared" si="201"/>
        <v>7034.52</v>
      </c>
      <c r="O274" s="61">
        <f t="shared" si="197"/>
        <v>6807.6</v>
      </c>
      <c r="P274" s="61">
        <f t="shared" si="198"/>
        <v>7034.52</v>
      </c>
      <c r="Q274" s="61">
        <f t="shared" si="199"/>
        <v>6807.6</v>
      </c>
      <c r="R274" s="145">
        <f t="shared" si="200"/>
        <v>7034.52</v>
      </c>
      <c r="S274" s="146">
        <f t="shared" si="202"/>
        <v>153</v>
      </c>
    </row>
    <row r="275" spans="1:19" s="6" customFormat="1" x14ac:dyDescent="0.25">
      <c r="A275" s="141"/>
      <c r="B275" s="142"/>
      <c r="C275" s="44" t="s">
        <v>62</v>
      </c>
      <c r="D275" s="45">
        <v>75.64</v>
      </c>
      <c r="E275" s="47">
        <v>1</v>
      </c>
      <c r="F275" s="143">
        <f>+E275*S275*D275</f>
        <v>0</v>
      </c>
      <c r="G275" s="61">
        <v>0</v>
      </c>
      <c r="H275" s="61">
        <v>0</v>
      </c>
      <c r="I275" s="61">
        <v>0</v>
      </c>
      <c r="J275" s="61">
        <v>0</v>
      </c>
      <c r="K275" s="61">
        <v>0</v>
      </c>
      <c r="L275" s="61">
        <v>0</v>
      </c>
      <c r="M275" s="61">
        <v>0</v>
      </c>
      <c r="N275" s="61">
        <v>0</v>
      </c>
      <c r="O275" s="61">
        <v>0</v>
      </c>
      <c r="P275" s="61">
        <v>0</v>
      </c>
      <c r="Q275" s="61">
        <v>0</v>
      </c>
      <c r="R275" s="145">
        <v>0</v>
      </c>
      <c r="S275" s="146">
        <v>0</v>
      </c>
    </row>
    <row r="276" spans="1:19" s="6" customFormat="1" x14ac:dyDescent="0.25">
      <c r="A276" s="141"/>
      <c r="B276" s="142">
        <v>18</v>
      </c>
      <c r="C276" s="44" t="s">
        <v>64</v>
      </c>
      <c r="D276" s="45">
        <v>71.400000000000006</v>
      </c>
      <c r="E276" s="47">
        <v>2</v>
      </c>
      <c r="F276" s="143">
        <f t="shared" si="182"/>
        <v>21848.400000000001</v>
      </c>
      <c r="G276" s="61">
        <v>0</v>
      </c>
      <c r="H276" s="61">
        <v>0</v>
      </c>
      <c r="I276" s="61">
        <v>0</v>
      </c>
      <c r="J276" s="61">
        <v>0</v>
      </c>
      <c r="K276" s="61">
        <v>0</v>
      </c>
      <c r="L276" s="61">
        <v>0</v>
      </c>
      <c r="M276" s="61">
        <v>0</v>
      </c>
      <c r="N276" s="61">
        <f t="shared" si="201"/>
        <v>4426.8</v>
      </c>
      <c r="O276" s="61">
        <f t="shared" si="197"/>
        <v>4284</v>
      </c>
      <c r="P276" s="61">
        <f t="shared" si="198"/>
        <v>4426.8</v>
      </c>
      <c r="Q276" s="61">
        <f t="shared" si="199"/>
        <v>4284</v>
      </c>
      <c r="R276" s="145">
        <f t="shared" si="200"/>
        <v>4426.8</v>
      </c>
      <c r="S276" s="146">
        <f t="shared" si="202"/>
        <v>153</v>
      </c>
    </row>
    <row r="277" spans="1:19" s="6" customFormat="1" x14ac:dyDescent="0.25">
      <c r="A277" s="141"/>
      <c r="B277" s="142">
        <v>19</v>
      </c>
      <c r="C277" s="44" t="s">
        <v>39</v>
      </c>
      <c r="D277" s="45">
        <v>78.25</v>
      </c>
      <c r="E277" s="47">
        <v>2</v>
      </c>
      <c r="F277" s="143">
        <f t="shared" si="182"/>
        <v>23944.5</v>
      </c>
      <c r="G277" s="61">
        <v>0</v>
      </c>
      <c r="H277" s="61">
        <v>0</v>
      </c>
      <c r="I277" s="61">
        <v>0</v>
      </c>
      <c r="J277" s="61">
        <v>0</v>
      </c>
      <c r="K277" s="61">
        <v>0</v>
      </c>
      <c r="L277" s="61">
        <v>0</v>
      </c>
      <c r="M277" s="61">
        <v>0</v>
      </c>
      <c r="N277" s="61">
        <f t="shared" si="201"/>
        <v>4851.5</v>
      </c>
      <c r="O277" s="61">
        <f t="shared" si="197"/>
        <v>4695</v>
      </c>
      <c r="P277" s="61">
        <f t="shared" si="198"/>
        <v>4851.5</v>
      </c>
      <c r="Q277" s="61">
        <f t="shared" si="199"/>
        <v>4695</v>
      </c>
      <c r="R277" s="145">
        <f t="shared" si="200"/>
        <v>4851.5</v>
      </c>
      <c r="S277" s="146">
        <f t="shared" si="202"/>
        <v>153</v>
      </c>
    </row>
    <row r="278" spans="1:19" s="6" customFormat="1" x14ac:dyDescent="0.25">
      <c r="A278" s="141"/>
      <c r="B278" s="142">
        <v>20</v>
      </c>
      <c r="C278" s="44" t="s">
        <v>54</v>
      </c>
      <c r="D278" s="45">
        <v>71.400000000000006</v>
      </c>
      <c r="E278" s="47">
        <v>7</v>
      </c>
      <c r="F278" s="143">
        <f t="shared" si="182"/>
        <v>76469.400000000009</v>
      </c>
      <c r="G278" s="61">
        <v>0</v>
      </c>
      <c r="H278" s="61">
        <v>0</v>
      </c>
      <c r="I278" s="61">
        <v>0</v>
      </c>
      <c r="J278" s="61">
        <v>0</v>
      </c>
      <c r="K278" s="61">
        <v>0</v>
      </c>
      <c r="L278" s="61">
        <v>0</v>
      </c>
      <c r="M278" s="61">
        <v>0</v>
      </c>
      <c r="N278" s="61">
        <f t="shared" si="201"/>
        <v>15493.800000000003</v>
      </c>
      <c r="O278" s="61">
        <f t="shared" si="197"/>
        <v>14994.000000000002</v>
      </c>
      <c r="P278" s="61">
        <f t="shared" si="198"/>
        <v>15493.800000000003</v>
      </c>
      <c r="Q278" s="61">
        <f t="shared" si="199"/>
        <v>14994.000000000002</v>
      </c>
      <c r="R278" s="145">
        <f t="shared" si="200"/>
        <v>15493.800000000003</v>
      </c>
      <c r="S278" s="146">
        <f t="shared" si="202"/>
        <v>153</v>
      </c>
    </row>
    <row r="279" spans="1:19" s="6" customFormat="1" x14ac:dyDescent="0.25">
      <c r="A279" s="141"/>
      <c r="B279" s="142"/>
      <c r="C279" s="44" t="s">
        <v>54</v>
      </c>
      <c r="D279" s="45">
        <v>71.400000000000006</v>
      </c>
      <c r="E279" s="47">
        <v>1</v>
      </c>
      <c r="F279" s="143">
        <f t="shared" si="182"/>
        <v>0</v>
      </c>
      <c r="G279" s="61">
        <v>0</v>
      </c>
      <c r="H279" s="61">
        <v>0</v>
      </c>
      <c r="I279" s="61">
        <v>0</v>
      </c>
      <c r="J279" s="61">
        <v>0</v>
      </c>
      <c r="K279" s="61">
        <v>0</v>
      </c>
      <c r="L279" s="61">
        <v>0</v>
      </c>
      <c r="M279" s="61">
        <v>0</v>
      </c>
      <c r="N279" s="61">
        <v>0</v>
      </c>
      <c r="O279" s="61">
        <v>0</v>
      </c>
      <c r="P279" s="61">
        <v>0</v>
      </c>
      <c r="Q279" s="61">
        <v>0</v>
      </c>
      <c r="R279" s="145">
        <v>0</v>
      </c>
      <c r="S279" s="146">
        <v>0</v>
      </c>
    </row>
    <row r="280" spans="1:19" s="6" customFormat="1" x14ac:dyDescent="0.25">
      <c r="A280" s="141"/>
      <c r="B280" s="142">
        <v>21</v>
      </c>
      <c r="C280" s="44" t="s">
        <v>55</v>
      </c>
      <c r="D280" s="45">
        <v>72.540000000000006</v>
      </c>
      <c r="E280" s="47">
        <v>3</v>
      </c>
      <c r="F280" s="143">
        <f t="shared" si="182"/>
        <v>33295.86</v>
      </c>
      <c r="G280" s="61">
        <v>0</v>
      </c>
      <c r="H280" s="61">
        <v>0</v>
      </c>
      <c r="I280" s="61">
        <v>0</v>
      </c>
      <c r="J280" s="61">
        <v>0</v>
      </c>
      <c r="K280" s="61">
        <v>0</v>
      </c>
      <c r="L280" s="61">
        <v>0</v>
      </c>
      <c r="M280" s="61">
        <v>0</v>
      </c>
      <c r="N280" s="61">
        <f t="shared" si="201"/>
        <v>6746.22</v>
      </c>
      <c r="O280" s="61">
        <f t="shared" si="197"/>
        <v>6528.6</v>
      </c>
      <c r="P280" s="61">
        <f t="shared" si="198"/>
        <v>6746.22</v>
      </c>
      <c r="Q280" s="61">
        <f t="shared" si="199"/>
        <v>6528.6</v>
      </c>
      <c r="R280" s="145">
        <f t="shared" si="200"/>
        <v>6746.22</v>
      </c>
      <c r="S280" s="146">
        <f t="shared" si="202"/>
        <v>153</v>
      </c>
    </row>
    <row r="281" spans="1:19" s="6" customFormat="1" x14ac:dyDescent="0.25">
      <c r="A281" s="141"/>
      <c r="B281" s="142">
        <v>22</v>
      </c>
      <c r="C281" s="44" t="s">
        <v>37</v>
      </c>
      <c r="D281" s="45">
        <v>80.86</v>
      </c>
      <c r="E281" s="47">
        <v>2</v>
      </c>
      <c r="F281" s="143">
        <f t="shared" si="182"/>
        <v>24743.16</v>
      </c>
      <c r="G281" s="61">
        <v>0</v>
      </c>
      <c r="H281" s="61">
        <v>0</v>
      </c>
      <c r="I281" s="61">
        <v>0</v>
      </c>
      <c r="J281" s="61">
        <v>0</v>
      </c>
      <c r="K281" s="61">
        <v>0</v>
      </c>
      <c r="L281" s="61">
        <v>0</v>
      </c>
      <c r="M281" s="61">
        <v>0</v>
      </c>
      <c r="N281" s="61">
        <f t="shared" si="201"/>
        <v>5013.32</v>
      </c>
      <c r="O281" s="61">
        <f t="shared" si="197"/>
        <v>4851.6000000000004</v>
      </c>
      <c r="P281" s="61">
        <f t="shared" si="198"/>
        <v>5013.32</v>
      </c>
      <c r="Q281" s="61">
        <f t="shared" si="199"/>
        <v>4851.6000000000004</v>
      </c>
      <c r="R281" s="145">
        <f t="shared" si="200"/>
        <v>5013.32</v>
      </c>
      <c r="S281" s="146">
        <f t="shared" si="202"/>
        <v>153</v>
      </c>
    </row>
    <row r="282" spans="1:19" s="6" customFormat="1" x14ac:dyDescent="0.25">
      <c r="A282" s="141"/>
      <c r="B282" s="142">
        <v>23</v>
      </c>
      <c r="C282" s="314" t="s">
        <v>42</v>
      </c>
      <c r="D282" s="45">
        <v>75.64</v>
      </c>
      <c r="E282" s="47">
        <v>1</v>
      </c>
      <c r="F282" s="143">
        <f t="shared" si="182"/>
        <v>11572.92</v>
      </c>
      <c r="G282" s="61">
        <v>0</v>
      </c>
      <c r="H282" s="61">
        <v>0</v>
      </c>
      <c r="I282" s="61">
        <v>0</v>
      </c>
      <c r="J282" s="61">
        <v>0</v>
      </c>
      <c r="K282" s="61">
        <v>0</v>
      </c>
      <c r="L282" s="61">
        <v>0</v>
      </c>
      <c r="M282" s="61">
        <v>0</v>
      </c>
      <c r="N282" s="61">
        <f t="shared" si="201"/>
        <v>2344.84</v>
      </c>
      <c r="O282" s="61">
        <f t="shared" si="197"/>
        <v>2269.1999999999998</v>
      </c>
      <c r="P282" s="61">
        <f t="shared" si="198"/>
        <v>2344.84</v>
      </c>
      <c r="Q282" s="61">
        <f t="shared" si="199"/>
        <v>2269.1999999999998</v>
      </c>
      <c r="R282" s="145">
        <f t="shared" si="200"/>
        <v>2344.84</v>
      </c>
      <c r="S282" s="146">
        <f t="shared" si="202"/>
        <v>153</v>
      </c>
    </row>
    <row r="283" spans="1:19" s="316" customFormat="1" x14ac:dyDescent="0.25">
      <c r="A283" s="315"/>
      <c r="B283" s="142">
        <v>1</v>
      </c>
      <c r="C283" s="44" t="s">
        <v>59</v>
      </c>
      <c r="D283" s="45">
        <v>77.59</v>
      </c>
      <c r="E283" s="47">
        <v>1</v>
      </c>
      <c r="F283" s="143">
        <f t="shared" si="182"/>
        <v>9465.98</v>
      </c>
      <c r="G283" s="61">
        <v>0</v>
      </c>
      <c r="H283" s="61">
        <v>0</v>
      </c>
      <c r="I283" s="61">
        <v>0</v>
      </c>
      <c r="J283" s="61">
        <v>0</v>
      </c>
      <c r="K283" s="61">
        <v>0</v>
      </c>
      <c r="L283" s="61">
        <v>0</v>
      </c>
      <c r="M283" s="61">
        <v>0</v>
      </c>
      <c r="N283" s="61">
        <v>0</v>
      </c>
      <c r="O283" s="61">
        <v>0</v>
      </c>
      <c r="P283" s="61">
        <f>+D283*E283*61</f>
        <v>4732.99</v>
      </c>
      <c r="Q283" s="61">
        <f t="shared" si="199"/>
        <v>2327.7000000000003</v>
      </c>
      <c r="R283" s="145">
        <f t="shared" si="200"/>
        <v>2405.29</v>
      </c>
      <c r="S283" s="146">
        <f>30+31+30+31</f>
        <v>122</v>
      </c>
    </row>
    <row r="284" spans="1:19" s="6" customFormat="1" x14ac:dyDescent="0.25">
      <c r="A284" s="141"/>
      <c r="B284" s="142">
        <v>4</v>
      </c>
      <c r="C284" s="44" t="s">
        <v>38</v>
      </c>
      <c r="D284" s="45">
        <v>71.400000000000006</v>
      </c>
      <c r="E284" s="47">
        <v>1</v>
      </c>
      <c r="F284" s="143">
        <f t="shared" si="182"/>
        <v>8710.8000000000011</v>
      </c>
      <c r="G284" s="61">
        <v>0</v>
      </c>
      <c r="H284" s="61">
        <v>0</v>
      </c>
      <c r="I284" s="61">
        <v>0</v>
      </c>
      <c r="J284" s="61">
        <v>0</v>
      </c>
      <c r="K284" s="61">
        <v>0</v>
      </c>
      <c r="L284" s="61">
        <v>0</v>
      </c>
      <c r="M284" s="61">
        <v>0</v>
      </c>
      <c r="N284" s="61">
        <v>0</v>
      </c>
      <c r="O284" s="61">
        <v>0</v>
      </c>
      <c r="P284" s="61">
        <f t="shared" ref="P284:P285" si="203">+D284*E284*61</f>
        <v>4355.4000000000005</v>
      </c>
      <c r="Q284" s="61">
        <f t="shared" si="199"/>
        <v>2142</v>
      </c>
      <c r="R284" s="145">
        <f t="shared" si="200"/>
        <v>2213.4</v>
      </c>
      <c r="S284" s="146">
        <f>30+31+30+31</f>
        <v>122</v>
      </c>
    </row>
    <row r="285" spans="1:19" s="6" customFormat="1" x14ac:dyDescent="0.25">
      <c r="A285" s="141"/>
      <c r="B285" s="142">
        <v>4</v>
      </c>
      <c r="C285" s="44" t="s">
        <v>40</v>
      </c>
      <c r="D285" s="45">
        <v>73.59</v>
      </c>
      <c r="E285" s="47">
        <v>1</v>
      </c>
      <c r="F285" s="143">
        <f t="shared" si="182"/>
        <v>8977.98</v>
      </c>
      <c r="G285" s="61">
        <v>0</v>
      </c>
      <c r="H285" s="61">
        <v>0</v>
      </c>
      <c r="I285" s="61">
        <v>0</v>
      </c>
      <c r="J285" s="61">
        <v>0</v>
      </c>
      <c r="K285" s="61">
        <v>0</v>
      </c>
      <c r="L285" s="61">
        <v>0</v>
      </c>
      <c r="M285" s="61">
        <v>0</v>
      </c>
      <c r="N285" s="61">
        <v>0</v>
      </c>
      <c r="O285" s="61">
        <v>0</v>
      </c>
      <c r="P285" s="61">
        <f t="shared" si="203"/>
        <v>4488.99</v>
      </c>
      <c r="Q285" s="61">
        <f t="shared" si="199"/>
        <v>2207.7000000000003</v>
      </c>
      <c r="R285" s="145">
        <f t="shared" si="200"/>
        <v>2281.29</v>
      </c>
      <c r="S285" s="146">
        <f>30+31+30+31</f>
        <v>122</v>
      </c>
    </row>
    <row r="286" spans="1:19" s="6" customFormat="1" x14ac:dyDescent="0.25">
      <c r="A286" s="141"/>
      <c r="B286" s="142">
        <v>1</v>
      </c>
      <c r="C286" s="44" t="s">
        <v>44</v>
      </c>
      <c r="D286" s="45">
        <v>72.540000000000006</v>
      </c>
      <c r="E286" s="47">
        <v>2</v>
      </c>
      <c r="F286" s="143">
        <f t="shared" ref="F286:F295" si="204">+E286*S286*D286</f>
        <v>13057.2</v>
      </c>
      <c r="G286" s="61">
        <f t="shared" ref="G286:G295" si="205">E286*D286*31</f>
        <v>4497.4800000000005</v>
      </c>
      <c r="H286" s="144">
        <f t="shared" ref="H286:H295" si="206">E286*D286*28</f>
        <v>4062.2400000000002</v>
      </c>
      <c r="I286" s="61">
        <f t="shared" ref="I286:I295" si="207">E286*D286*31</f>
        <v>4497.4800000000005</v>
      </c>
      <c r="J286" s="61">
        <v>0</v>
      </c>
      <c r="K286" s="61">
        <v>0</v>
      </c>
      <c r="L286" s="61">
        <v>0</v>
      </c>
      <c r="M286" s="61">
        <v>0</v>
      </c>
      <c r="N286" s="61">
        <v>0</v>
      </c>
      <c r="O286" s="61">
        <v>0</v>
      </c>
      <c r="P286" s="61">
        <v>0</v>
      </c>
      <c r="Q286" s="61">
        <v>0</v>
      </c>
      <c r="R286" s="145">
        <v>0</v>
      </c>
      <c r="S286" s="146">
        <f t="shared" ref="S286:S296" si="208">31+28+31</f>
        <v>90</v>
      </c>
    </row>
    <row r="287" spans="1:19" s="6" customFormat="1" x14ac:dyDescent="0.25">
      <c r="A287" s="141"/>
      <c r="B287" s="142">
        <v>2</v>
      </c>
      <c r="C287" s="44" t="s">
        <v>35</v>
      </c>
      <c r="D287" s="45">
        <v>71.400000000000006</v>
      </c>
      <c r="E287" s="47">
        <v>13</v>
      </c>
      <c r="F287" s="143">
        <f t="shared" si="204"/>
        <v>83538</v>
      </c>
      <c r="G287" s="61">
        <f t="shared" si="205"/>
        <v>28774.2</v>
      </c>
      <c r="H287" s="144">
        <f t="shared" si="206"/>
        <v>25989.600000000002</v>
      </c>
      <c r="I287" s="61">
        <f t="shared" si="207"/>
        <v>28774.2</v>
      </c>
      <c r="J287" s="61">
        <v>0</v>
      </c>
      <c r="K287" s="61">
        <v>0</v>
      </c>
      <c r="L287" s="61">
        <v>0</v>
      </c>
      <c r="M287" s="61">
        <v>0</v>
      </c>
      <c r="N287" s="61">
        <v>0</v>
      </c>
      <c r="O287" s="61">
        <v>0</v>
      </c>
      <c r="P287" s="61">
        <v>0</v>
      </c>
      <c r="Q287" s="61">
        <v>0</v>
      </c>
      <c r="R287" s="145">
        <v>0</v>
      </c>
      <c r="S287" s="146">
        <f t="shared" si="208"/>
        <v>90</v>
      </c>
    </row>
    <row r="288" spans="1:19" s="6" customFormat="1" x14ac:dyDescent="0.25">
      <c r="A288" s="141"/>
      <c r="B288" s="142">
        <v>2</v>
      </c>
      <c r="C288" s="44" t="s">
        <v>35</v>
      </c>
      <c r="D288" s="45">
        <v>71.400000000000006</v>
      </c>
      <c r="E288" s="47">
        <v>2</v>
      </c>
      <c r="F288" s="143">
        <f t="shared" si="204"/>
        <v>12994.800000000001</v>
      </c>
      <c r="G288" s="61">
        <v>0</v>
      </c>
      <c r="H288" s="144">
        <v>0</v>
      </c>
      <c r="I288" s="61">
        <v>0</v>
      </c>
      <c r="J288" s="61">
        <f>E288*D288*30</f>
        <v>4284</v>
      </c>
      <c r="K288" s="61">
        <f t="shared" ref="K288" si="209">E288*D288*31</f>
        <v>4426.8</v>
      </c>
      <c r="L288" s="61">
        <f t="shared" ref="L288" si="210">E288*D288*30</f>
        <v>4284</v>
      </c>
      <c r="M288" s="61">
        <v>0</v>
      </c>
      <c r="N288" s="61">
        <v>0</v>
      </c>
      <c r="O288" s="61">
        <v>0</v>
      </c>
      <c r="P288" s="61">
        <v>0</v>
      </c>
      <c r="Q288" s="61">
        <v>0</v>
      </c>
      <c r="R288" s="145">
        <v>0</v>
      </c>
      <c r="S288" s="146">
        <f>30+31+30</f>
        <v>91</v>
      </c>
    </row>
    <row r="289" spans="1:19" s="6" customFormat="1" x14ac:dyDescent="0.25">
      <c r="A289" s="141"/>
      <c r="B289" s="142">
        <v>2</v>
      </c>
      <c r="C289" s="44" t="s">
        <v>35</v>
      </c>
      <c r="D289" s="45">
        <v>71.400000000000006</v>
      </c>
      <c r="E289" s="47">
        <v>1</v>
      </c>
      <c r="F289" s="143">
        <f t="shared" si="204"/>
        <v>4212.6000000000004</v>
      </c>
      <c r="G289" s="61">
        <f t="shared" ref="G289" si="211">E289*D289*31</f>
        <v>2213.4</v>
      </c>
      <c r="H289" s="144">
        <f t="shared" ref="H289" si="212">E289*D289*28</f>
        <v>1999.2000000000003</v>
      </c>
      <c r="I289" s="61">
        <v>0</v>
      </c>
      <c r="J289" s="61">
        <v>0</v>
      </c>
      <c r="K289" s="61">
        <v>0</v>
      </c>
      <c r="L289" s="61">
        <v>0</v>
      </c>
      <c r="M289" s="61">
        <v>0</v>
      </c>
      <c r="N289" s="61">
        <v>0</v>
      </c>
      <c r="O289" s="61">
        <v>0</v>
      </c>
      <c r="P289" s="61">
        <v>0</v>
      </c>
      <c r="Q289" s="61">
        <v>0</v>
      </c>
      <c r="R289" s="145">
        <v>0</v>
      </c>
      <c r="S289" s="146">
        <f>31+28</f>
        <v>59</v>
      </c>
    </row>
    <row r="290" spans="1:19" s="6" customFormat="1" x14ac:dyDescent="0.25">
      <c r="A290" s="141"/>
      <c r="B290" s="142">
        <v>3</v>
      </c>
      <c r="C290" s="44" t="s">
        <v>38</v>
      </c>
      <c r="D290" s="45">
        <v>71.400000000000006</v>
      </c>
      <c r="E290" s="47">
        <v>2</v>
      </c>
      <c r="F290" s="143">
        <f t="shared" si="204"/>
        <v>12852.000000000002</v>
      </c>
      <c r="G290" s="61">
        <f t="shared" si="205"/>
        <v>4426.8</v>
      </c>
      <c r="H290" s="144">
        <f t="shared" si="206"/>
        <v>3998.4000000000005</v>
      </c>
      <c r="I290" s="61">
        <f t="shared" si="207"/>
        <v>4426.8</v>
      </c>
      <c r="J290" s="61">
        <v>0</v>
      </c>
      <c r="K290" s="61">
        <v>0</v>
      </c>
      <c r="L290" s="61">
        <v>0</v>
      </c>
      <c r="M290" s="61">
        <v>0</v>
      </c>
      <c r="N290" s="61">
        <v>0</v>
      </c>
      <c r="O290" s="61">
        <v>0</v>
      </c>
      <c r="P290" s="61">
        <v>0</v>
      </c>
      <c r="Q290" s="61">
        <v>0</v>
      </c>
      <c r="R290" s="145">
        <v>0</v>
      </c>
      <c r="S290" s="146">
        <f t="shared" si="208"/>
        <v>90</v>
      </c>
    </row>
    <row r="291" spans="1:19" s="6" customFormat="1" x14ac:dyDescent="0.25">
      <c r="A291" s="141"/>
      <c r="B291" s="142">
        <v>4</v>
      </c>
      <c r="C291" s="44" t="s">
        <v>63</v>
      </c>
      <c r="D291" s="45">
        <v>80.86</v>
      </c>
      <c r="E291" s="47">
        <v>1</v>
      </c>
      <c r="F291" s="143">
        <f t="shared" si="204"/>
        <v>7277.4</v>
      </c>
      <c r="G291" s="61">
        <f t="shared" si="205"/>
        <v>2506.66</v>
      </c>
      <c r="H291" s="144">
        <f t="shared" si="206"/>
        <v>2264.08</v>
      </c>
      <c r="I291" s="61">
        <f t="shared" si="207"/>
        <v>2506.66</v>
      </c>
      <c r="J291" s="61">
        <v>0</v>
      </c>
      <c r="K291" s="61">
        <v>0</v>
      </c>
      <c r="L291" s="61">
        <v>0</v>
      </c>
      <c r="M291" s="61">
        <v>0</v>
      </c>
      <c r="N291" s="61">
        <v>0</v>
      </c>
      <c r="O291" s="61">
        <v>0</v>
      </c>
      <c r="P291" s="61">
        <v>0</v>
      </c>
      <c r="Q291" s="61">
        <v>0</v>
      </c>
      <c r="R291" s="145">
        <v>0</v>
      </c>
      <c r="S291" s="146">
        <f t="shared" si="208"/>
        <v>90</v>
      </c>
    </row>
    <row r="292" spans="1:19" s="6" customFormat="1" x14ac:dyDescent="0.25">
      <c r="A292" s="141"/>
      <c r="B292" s="142">
        <v>3</v>
      </c>
      <c r="C292" s="44" t="s">
        <v>63</v>
      </c>
      <c r="D292" s="45">
        <v>80.86</v>
      </c>
      <c r="E292" s="47">
        <v>1</v>
      </c>
      <c r="F292" s="143">
        <f t="shared" si="204"/>
        <v>7358.26</v>
      </c>
      <c r="G292" s="61">
        <v>0</v>
      </c>
      <c r="H292" s="144">
        <v>0</v>
      </c>
      <c r="I292" s="61">
        <v>0</v>
      </c>
      <c r="J292" s="61">
        <f>E292*D292*30</f>
        <v>2425.8000000000002</v>
      </c>
      <c r="K292" s="61">
        <f t="shared" ref="K292" si="213">E292*D292*31</f>
        <v>2506.66</v>
      </c>
      <c r="L292" s="61">
        <f t="shared" ref="L292" si="214">E292*D292*30</f>
        <v>2425.8000000000002</v>
      </c>
      <c r="M292" s="61">
        <v>0</v>
      </c>
      <c r="N292" s="61">
        <v>0</v>
      </c>
      <c r="O292" s="61">
        <v>0</v>
      </c>
      <c r="P292" s="61">
        <v>0</v>
      </c>
      <c r="Q292" s="61">
        <v>0</v>
      </c>
      <c r="R292" s="145">
        <v>0</v>
      </c>
      <c r="S292" s="146">
        <f>30+31+30</f>
        <v>91</v>
      </c>
    </row>
    <row r="293" spans="1:19" x14ac:dyDescent="0.25">
      <c r="A293" s="72"/>
      <c r="B293" s="147">
        <v>7</v>
      </c>
      <c r="C293" s="148" t="s">
        <v>54</v>
      </c>
      <c r="D293" s="149">
        <v>71.400000000000006</v>
      </c>
      <c r="E293" s="46">
        <v>1</v>
      </c>
      <c r="F293" s="150">
        <f t="shared" si="204"/>
        <v>5283.6</v>
      </c>
      <c r="G293" s="151">
        <v>0</v>
      </c>
      <c r="H293" s="152">
        <f>E293*D293*28+D293*E293*15</f>
        <v>3070.2000000000003</v>
      </c>
      <c r="I293" s="151">
        <f t="shared" si="207"/>
        <v>2213.4</v>
      </c>
      <c r="J293" s="151">
        <v>0</v>
      </c>
      <c r="K293" s="151">
        <v>0</v>
      </c>
      <c r="L293" s="151">
        <v>0</v>
      </c>
      <c r="M293" s="151">
        <v>0</v>
      </c>
      <c r="N293" s="151">
        <v>0</v>
      </c>
      <c r="O293" s="151">
        <v>0</v>
      </c>
      <c r="P293" s="151">
        <v>0</v>
      </c>
      <c r="Q293" s="151">
        <v>0</v>
      </c>
      <c r="R293" s="153">
        <v>0</v>
      </c>
      <c r="S293" s="154">
        <f>15+28+31</f>
        <v>74</v>
      </c>
    </row>
    <row r="294" spans="1:19" x14ac:dyDescent="0.25">
      <c r="A294" s="72"/>
      <c r="B294" s="147">
        <v>8</v>
      </c>
      <c r="C294" s="148" t="s">
        <v>35</v>
      </c>
      <c r="D294" s="149">
        <v>71.400000000000006</v>
      </c>
      <c r="E294" s="46">
        <v>4</v>
      </c>
      <c r="F294" s="150">
        <f t="shared" si="204"/>
        <v>21134.400000000001</v>
      </c>
      <c r="G294" s="151">
        <v>0</v>
      </c>
      <c r="H294" s="152">
        <f>E294*D294*28+D294*E294*15</f>
        <v>12280.800000000001</v>
      </c>
      <c r="I294" s="151">
        <f t="shared" si="207"/>
        <v>8853.6</v>
      </c>
      <c r="J294" s="151">
        <v>0</v>
      </c>
      <c r="K294" s="151">
        <v>0</v>
      </c>
      <c r="L294" s="151">
        <v>0</v>
      </c>
      <c r="M294" s="151">
        <v>0</v>
      </c>
      <c r="N294" s="151">
        <v>0</v>
      </c>
      <c r="O294" s="151">
        <v>0</v>
      </c>
      <c r="P294" s="151">
        <v>0</v>
      </c>
      <c r="Q294" s="151">
        <v>0</v>
      </c>
      <c r="R294" s="153">
        <v>0</v>
      </c>
      <c r="S294" s="154">
        <f>15+28+31</f>
        <v>74</v>
      </c>
    </row>
    <row r="295" spans="1:19" x14ac:dyDescent="0.25">
      <c r="A295" s="72"/>
      <c r="B295" s="147">
        <v>5</v>
      </c>
      <c r="C295" s="148" t="s">
        <v>36</v>
      </c>
      <c r="D295" s="149">
        <v>72.540000000000006</v>
      </c>
      <c r="E295" s="46">
        <v>1</v>
      </c>
      <c r="F295" s="150">
        <f t="shared" si="204"/>
        <v>6528.6</v>
      </c>
      <c r="G295" s="151">
        <f t="shared" si="205"/>
        <v>2248.7400000000002</v>
      </c>
      <c r="H295" s="152">
        <f t="shared" si="206"/>
        <v>2031.1200000000001</v>
      </c>
      <c r="I295" s="151">
        <f t="shared" si="207"/>
        <v>2248.7400000000002</v>
      </c>
      <c r="J295" s="151">
        <v>0</v>
      </c>
      <c r="K295" s="151">
        <v>0</v>
      </c>
      <c r="L295" s="151">
        <v>0</v>
      </c>
      <c r="M295" s="151">
        <v>0</v>
      </c>
      <c r="N295" s="151">
        <v>0</v>
      </c>
      <c r="O295" s="151">
        <v>0</v>
      </c>
      <c r="P295" s="151">
        <v>0</v>
      </c>
      <c r="Q295" s="151">
        <v>0</v>
      </c>
      <c r="R295" s="153">
        <v>0</v>
      </c>
      <c r="S295" s="154">
        <f t="shared" si="208"/>
        <v>90</v>
      </c>
    </row>
    <row r="296" spans="1:19" x14ac:dyDescent="0.25">
      <c r="A296" s="72"/>
      <c r="B296" s="147">
        <v>6</v>
      </c>
      <c r="C296" s="148" t="s">
        <v>54</v>
      </c>
      <c r="D296" s="149">
        <v>71.400000000000006</v>
      </c>
      <c r="E296" s="46">
        <v>3</v>
      </c>
      <c r="F296" s="150">
        <f>+E296*S296*D296</f>
        <v>19278</v>
      </c>
      <c r="G296" s="151">
        <f>E296*D296*31</f>
        <v>6640.2000000000007</v>
      </c>
      <c r="H296" s="152">
        <f>E296*D296*28</f>
        <v>5997.6</v>
      </c>
      <c r="I296" s="151">
        <f>E296*D296*31</f>
        <v>6640.2000000000007</v>
      </c>
      <c r="J296" s="151">
        <v>0</v>
      </c>
      <c r="K296" s="151">
        <v>0</v>
      </c>
      <c r="L296" s="151">
        <v>0</v>
      </c>
      <c r="M296" s="151">
        <v>0</v>
      </c>
      <c r="N296" s="151">
        <v>0</v>
      </c>
      <c r="O296" s="151">
        <v>0</v>
      </c>
      <c r="P296" s="151">
        <v>0</v>
      </c>
      <c r="Q296" s="151">
        <v>0</v>
      </c>
      <c r="R296" s="153">
        <v>0</v>
      </c>
      <c r="S296" s="154">
        <f t="shared" si="208"/>
        <v>90</v>
      </c>
    </row>
    <row r="297" spans="1:19" s="6" customFormat="1" x14ac:dyDescent="0.25">
      <c r="A297" s="141"/>
      <c r="B297" s="142">
        <v>3</v>
      </c>
      <c r="C297" s="44" t="s">
        <v>63</v>
      </c>
      <c r="D297" s="45">
        <v>80.86</v>
      </c>
      <c r="E297" s="47">
        <v>1</v>
      </c>
      <c r="F297" s="143">
        <f>+E297*S297*D297</f>
        <v>7439.12</v>
      </c>
      <c r="G297" s="61">
        <v>0</v>
      </c>
      <c r="H297" s="144">
        <v>0</v>
      </c>
      <c r="I297" s="61">
        <v>0</v>
      </c>
      <c r="J297" s="61">
        <v>0</v>
      </c>
      <c r="K297" s="61">
        <v>0</v>
      </c>
      <c r="L297" s="61">
        <v>0</v>
      </c>
      <c r="M297" s="61">
        <f t="shared" ref="M297:M298" si="215">E297*D297*31</f>
        <v>2506.66</v>
      </c>
      <c r="N297" s="61">
        <f>E297*D297*31</f>
        <v>2506.66</v>
      </c>
      <c r="O297" s="61">
        <f>E297*D297*30</f>
        <v>2425.8000000000002</v>
      </c>
      <c r="P297" s="61">
        <v>0</v>
      </c>
      <c r="Q297" s="61">
        <v>0</v>
      </c>
      <c r="R297" s="145">
        <v>0</v>
      </c>
      <c r="S297" s="146">
        <f>31+31+30</f>
        <v>92</v>
      </c>
    </row>
    <row r="298" spans="1:19" s="6" customFormat="1" x14ac:dyDescent="0.25">
      <c r="A298" s="141"/>
      <c r="B298" s="142">
        <v>9</v>
      </c>
      <c r="C298" s="44" t="s">
        <v>35</v>
      </c>
      <c r="D298" s="45">
        <v>71.400000000000006</v>
      </c>
      <c r="E298" s="47">
        <v>2</v>
      </c>
      <c r="F298" s="143">
        <f>+E298*S298*D298</f>
        <v>13137.6</v>
      </c>
      <c r="G298" s="61">
        <v>0</v>
      </c>
      <c r="H298" s="144">
        <v>0</v>
      </c>
      <c r="I298" s="61">
        <v>0</v>
      </c>
      <c r="J298" s="61">
        <v>0</v>
      </c>
      <c r="K298" s="61">
        <v>0</v>
      </c>
      <c r="L298" s="61">
        <v>0</v>
      </c>
      <c r="M298" s="61">
        <f t="shared" si="215"/>
        <v>4426.8</v>
      </c>
      <c r="N298" s="61">
        <f>E298*D298*31</f>
        <v>4426.8</v>
      </c>
      <c r="O298" s="61">
        <f>E298*D298*30</f>
        <v>4284</v>
      </c>
      <c r="P298" s="61">
        <v>0</v>
      </c>
      <c r="Q298" s="61">
        <v>0</v>
      </c>
      <c r="R298" s="145">
        <v>0</v>
      </c>
      <c r="S298" s="146">
        <f>31+31+30</f>
        <v>92</v>
      </c>
    </row>
    <row r="299" spans="1:19" x14ac:dyDescent="0.25">
      <c r="A299" s="72"/>
      <c r="B299" s="147">
        <v>1</v>
      </c>
      <c r="C299" s="148" t="s">
        <v>35</v>
      </c>
      <c r="D299" s="149">
        <v>71.400000000000006</v>
      </c>
      <c r="E299" s="46">
        <v>1</v>
      </c>
      <c r="F299" s="150">
        <f>+E299*S299*D299</f>
        <v>15136.800000000001</v>
      </c>
      <c r="G299" s="151">
        <f>E299*D299*31</f>
        <v>2213.4</v>
      </c>
      <c r="H299" s="152">
        <f>E299*D299*28</f>
        <v>1999.2000000000003</v>
      </c>
      <c r="I299" s="151">
        <f>E299*D299*31</f>
        <v>2213.4</v>
      </c>
      <c r="J299" s="151">
        <f>E299*D299*30</f>
        <v>2142</v>
      </c>
      <c r="K299" s="151">
        <f>E299*D299*31</f>
        <v>2213.4</v>
      </c>
      <c r="L299" s="151">
        <f>E299*D299*30</f>
        <v>2142</v>
      </c>
      <c r="M299" s="151">
        <f>E299*D299*31</f>
        <v>2213.4</v>
      </c>
      <c r="N299" s="151">
        <v>0</v>
      </c>
      <c r="O299" s="151">
        <v>0</v>
      </c>
      <c r="P299" s="151">
        <v>0</v>
      </c>
      <c r="Q299" s="151">
        <v>0</v>
      </c>
      <c r="R299" s="153">
        <v>0</v>
      </c>
      <c r="S299" s="154">
        <v>212</v>
      </c>
    </row>
    <row r="300" spans="1:19" s="6" customFormat="1" x14ac:dyDescent="0.25">
      <c r="A300" s="141"/>
      <c r="B300" s="142"/>
      <c r="C300" s="314" t="s">
        <v>35</v>
      </c>
      <c r="D300" s="45">
        <v>71.400000000000006</v>
      </c>
      <c r="E300" s="47">
        <v>1</v>
      </c>
      <c r="F300" s="143">
        <f t="shared" ref="F300" si="216">+E300*S300*D300</f>
        <v>10924.2</v>
      </c>
      <c r="G300" s="61">
        <v>0</v>
      </c>
      <c r="H300" s="61">
        <v>0</v>
      </c>
      <c r="I300" s="61">
        <v>0</v>
      </c>
      <c r="J300" s="61">
        <v>0</v>
      </c>
      <c r="K300" s="61">
        <v>0</v>
      </c>
      <c r="L300" s="61">
        <v>0</v>
      </c>
      <c r="M300" s="61">
        <v>0</v>
      </c>
      <c r="N300" s="61">
        <f t="shared" ref="N300" si="217">+D300*E300*31</f>
        <v>2213.4</v>
      </c>
      <c r="O300" s="61">
        <f t="shared" ref="O300" si="218">+D300*E300*30</f>
        <v>2142</v>
      </c>
      <c r="P300" s="61">
        <f t="shared" ref="P300" si="219">+D300*E300*31</f>
        <v>2213.4</v>
      </c>
      <c r="Q300" s="61">
        <f t="shared" ref="Q300" si="220">+D300*E300*30</f>
        <v>2142</v>
      </c>
      <c r="R300" s="145">
        <f t="shared" ref="R300" si="221">+D300*E300*31</f>
        <v>2213.4</v>
      </c>
      <c r="S300" s="146">
        <f t="shared" ref="S300" si="222">31+30+31+30+31</f>
        <v>153</v>
      </c>
    </row>
    <row r="301" spans="1:19" x14ac:dyDescent="0.25">
      <c r="A301" s="72"/>
      <c r="B301" s="147">
        <v>1</v>
      </c>
      <c r="C301" s="148" t="s">
        <v>32</v>
      </c>
      <c r="D301" s="149">
        <v>71.400000000000006</v>
      </c>
      <c r="E301" s="46">
        <v>1</v>
      </c>
      <c r="F301" s="150">
        <f>+E301*S301*D301</f>
        <v>15136.800000000001</v>
      </c>
      <c r="G301" s="151">
        <f>E301*D301*31</f>
        <v>2213.4</v>
      </c>
      <c r="H301" s="152">
        <f>E301*D301*28</f>
        <v>1999.2000000000003</v>
      </c>
      <c r="I301" s="151">
        <f>E301*D301*31</f>
        <v>2213.4</v>
      </c>
      <c r="J301" s="151">
        <f>E301*D301*30</f>
        <v>2142</v>
      </c>
      <c r="K301" s="151">
        <f>E301*D301*31</f>
        <v>2213.4</v>
      </c>
      <c r="L301" s="151">
        <f>E301*D301*30</f>
        <v>2142</v>
      </c>
      <c r="M301" s="151">
        <f>E301*D301*31</f>
        <v>2213.4</v>
      </c>
      <c r="N301" s="151">
        <v>0</v>
      </c>
      <c r="O301" s="151">
        <v>0</v>
      </c>
      <c r="P301" s="151">
        <v>0</v>
      </c>
      <c r="Q301" s="151">
        <v>0</v>
      </c>
      <c r="R301" s="153">
        <v>0</v>
      </c>
      <c r="S301" s="154">
        <v>212</v>
      </c>
    </row>
    <row r="302" spans="1:19" s="6" customFormat="1" x14ac:dyDescent="0.25">
      <c r="A302" s="141"/>
      <c r="B302" s="142">
        <v>1</v>
      </c>
      <c r="C302" s="44" t="s">
        <v>32</v>
      </c>
      <c r="D302" s="45">
        <v>71.400000000000006</v>
      </c>
      <c r="E302" s="47">
        <v>1</v>
      </c>
      <c r="F302" s="143">
        <f>+E302*S302*D302</f>
        <v>10924.2</v>
      </c>
      <c r="G302" s="61">
        <v>0</v>
      </c>
      <c r="H302" s="61">
        <v>0</v>
      </c>
      <c r="I302" s="61">
        <v>0</v>
      </c>
      <c r="J302" s="61">
        <v>0</v>
      </c>
      <c r="K302" s="61">
        <v>0</v>
      </c>
      <c r="L302" s="61">
        <v>0</v>
      </c>
      <c r="M302" s="61">
        <v>0</v>
      </c>
      <c r="N302" s="61">
        <f t="shared" ref="N302" si="223">+D302*E302*31</f>
        <v>2213.4</v>
      </c>
      <c r="O302" s="61">
        <f t="shared" ref="O302" si="224">+D302*E302*30</f>
        <v>2142</v>
      </c>
      <c r="P302" s="61">
        <f t="shared" ref="P302" si="225">+D302*E302*31</f>
        <v>2213.4</v>
      </c>
      <c r="Q302" s="61">
        <f t="shared" ref="Q302" si="226">+D302*E302*30</f>
        <v>2142</v>
      </c>
      <c r="R302" s="145">
        <f t="shared" ref="R302" si="227">+D302*E302*31</f>
        <v>2213.4</v>
      </c>
      <c r="S302" s="146">
        <f t="shared" ref="S302" si="228">31+30+31+30+31</f>
        <v>153</v>
      </c>
    </row>
    <row r="303" spans="1:19" x14ac:dyDescent="0.25">
      <c r="A303" s="72"/>
      <c r="B303" s="147">
        <v>1</v>
      </c>
      <c r="C303" s="148" t="s">
        <v>35</v>
      </c>
      <c r="D303" s="149">
        <v>71.400000000000006</v>
      </c>
      <c r="E303" s="46">
        <v>1</v>
      </c>
      <c r="F303" s="150">
        <f>+E303*S303*D303</f>
        <v>15136.800000000001</v>
      </c>
      <c r="G303" s="151">
        <f>E303*D303*31</f>
        <v>2213.4</v>
      </c>
      <c r="H303" s="152">
        <f>E303*D303*28</f>
        <v>1999.2000000000003</v>
      </c>
      <c r="I303" s="151">
        <f>E303*D303*31</f>
        <v>2213.4</v>
      </c>
      <c r="J303" s="151">
        <f>E303*D303*30</f>
        <v>2142</v>
      </c>
      <c r="K303" s="151">
        <f>E303*D303*31</f>
        <v>2213.4</v>
      </c>
      <c r="L303" s="151">
        <f>E303*D303*30</f>
        <v>2142</v>
      </c>
      <c r="M303" s="151">
        <f>E303*D303*31</f>
        <v>2213.4</v>
      </c>
      <c r="N303" s="151">
        <v>0</v>
      </c>
      <c r="O303" s="151">
        <v>0</v>
      </c>
      <c r="P303" s="151">
        <v>0</v>
      </c>
      <c r="Q303" s="151">
        <v>0</v>
      </c>
      <c r="R303" s="153">
        <v>0</v>
      </c>
      <c r="S303" s="154">
        <v>212</v>
      </c>
    </row>
    <row r="304" spans="1:19" s="6" customFormat="1" x14ac:dyDescent="0.25">
      <c r="A304" s="141"/>
      <c r="B304" s="142">
        <v>1</v>
      </c>
      <c r="C304" s="44" t="s">
        <v>35</v>
      </c>
      <c r="D304" s="45">
        <v>71.400000000000006</v>
      </c>
      <c r="E304" s="47">
        <v>1</v>
      </c>
      <c r="F304" s="143">
        <f>+E304*S304*D304</f>
        <v>10924.2</v>
      </c>
      <c r="G304" s="61">
        <v>0</v>
      </c>
      <c r="H304" s="61">
        <v>0</v>
      </c>
      <c r="I304" s="61">
        <v>0</v>
      </c>
      <c r="J304" s="61">
        <v>0</v>
      </c>
      <c r="K304" s="61">
        <v>0</v>
      </c>
      <c r="L304" s="61">
        <v>0</v>
      </c>
      <c r="M304" s="61">
        <v>0</v>
      </c>
      <c r="N304" s="61">
        <f t="shared" ref="N304" si="229">+D304*E304*31</f>
        <v>2213.4</v>
      </c>
      <c r="O304" s="61">
        <f t="shared" ref="O304" si="230">+D304*E304*30</f>
        <v>2142</v>
      </c>
      <c r="P304" s="61">
        <f t="shared" ref="P304" si="231">+D304*E304*31</f>
        <v>2213.4</v>
      </c>
      <c r="Q304" s="61">
        <f t="shared" ref="Q304" si="232">+D304*E304*30</f>
        <v>2142</v>
      </c>
      <c r="R304" s="145">
        <f t="shared" ref="R304" si="233">+D304*E304*31</f>
        <v>2213.4</v>
      </c>
      <c r="S304" s="146">
        <f t="shared" ref="S304" si="234">31+30+31+30+31</f>
        <v>153</v>
      </c>
    </row>
    <row r="305" spans="1:19" ht="18.75" customHeight="1" x14ac:dyDescent="0.25">
      <c r="A305" s="72"/>
      <c r="B305" s="147">
        <v>1</v>
      </c>
      <c r="C305" s="148" t="s">
        <v>35</v>
      </c>
      <c r="D305" s="149">
        <v>71.400000000000006</v>
      </c>
      <c r="E305" s="46">
        <v>1</v>
      </c>
      <c r="F305" s="150">
        <f t="shared" ref="F305:F310" si="235">+E305*S305*D305</f>
        <v>15136.800000000001</v>
      </c>
      <c r="G305" s="151">
        <f>E305*D305*31</f>
        <v>2213.4</v>
      </c>
      <c r="H305" s="152">
        <f>E305*D305*28</f>
        <v>1999.2000000000003</v>
      </c>
      <c r="I305" s="151">
        <f>E305*D305*31</f>
        <v>2213.4</v>
      </c>
      <c r="J305" s="151">
        <f>E305*D305*30</f>
        <v>2142</v>
      </c>
      <c r="K305" s="151">
        <f>E305*D305*31</f>
        <v>2213.4</v>
      </c>
      <c r="L305" s="151">
        <f>E305*D305*30</f>
        <v>2142</v>
      </c>
      <c r="M305" s="151">
        <f>E305*D305*31</f>
        <v>2213.4</v>
      </c>
      <c r="N305" s="151">
        <v>0</v>
      </c>
      <c r="O305" s="151">
        <v>0</v>
      </c>
      <c r="P305" s="151">
        <v>0</v>
      </c>
      <c r="Q305" s="151">
        <v>0</v>
      </c>
      <c r="R305" s="153">
        <v>0</v>
      </c>
      <c r="S305" s="154">
        <v>212</v>
      </c>
    </row>
    <row r="306" spans="1:19" x14ac:dyDescent="0.25">
      <c r="A306" s="72"/>
      <c r="B306" s="147">
        <v>2</v>
      </c>
      <c r="C306" s="148" t="s">
        <v>38</v>
      </c>
      <c r="D306" s="149">
        <v>71.400000000000006</v>
      </c>
      <c r="E306" s="46">
        <v>1</v>
      </c>
      <c r="F306" s="150">
        <f t="shared" si="235"/>
        <v>15136.800000000001</v>
      </c>
      <c r="G306" s="151">
        <f>E306*D306*31</f>
        <v>2213.4</v>
      </c>
      <c r="H306" s="152">
        <f>E306*D306*28</f>
        <v>1999.2000000000003</v>
      </c>
      <c r="I306" s="151">
        <f>E306*D306*31</f>
        <v>2213.4</v>
      </c>
      <c r="J306" s="151">
        <f>E306*D306*30</f>
        <v>2142</v>
      </c>
      <c r="K306" s="151">
        <f>E306*D306*31</f>
        <v>2213.4</v>
      </c>
      <c r="L306" s="151">
        <f>E306*D306*30</f>
        <v>2142</v>
      </c>
      <c r="M306" s="151">
        <f>E306*D306*31</f>
        <v>2213.4</v>
      </c>
      <c r="N306" s="151">
        <v>0</v>
      </c>
      <c r="O306" s="151">
        <v>0</v>
      </c>
      <c r="P306" s="151">
        <v>0</v>
      </c>
      <c r="Q306" s="151">
        <v>0</v>
      </c>
      <c r="R306" s="153">
        <v>0</v>
      </c>
      <c r="S306" s="154">
        <v>212</v>
      </c>
    </row>
    <row r="307" spans="1:19" x14ac:dyDescent="0.25">
      <c r="A307" s="72"/>
      <c r="B307" s="147">
        <v>3</v>
      </c>
      <c r="C307" s="148" t="s">
        <v>64</v>
      </c>
      <c r="D307" s="149">
        <v>71.400000000000006</v>
      </c>
      <c r="E307" s="46">
        <v>1</v>
      </c>
      <c r="F307" s="150">
        <f t="shared" si="235"/>
        <v>15136.800000000001</v>
      </c>
      <c r="G307" s="151">
        <f>E307*D307*31</f>
        <v>2213.4</v>
      </c>
      <c r="H307" s="152">
        <f>E307*D307*28</f>
        <v>1999.2000000000003</v>
      </c>
      <c r="I307" s="151">
        <f>E307*D307*31</f>
        <v>2213.4</v>
      </c>
      <c r="J307" s="151">
        <f>E307*D307*30</f>
        <v>2142</v>
      </c>
      <c r="K307" s="151">
        <f>E307*D307*31</f>
        <v>2213.4</v>
      </c>
      <c r="L307" s="151">
        <f>E307*D307*30</f>
        <v>2142</v>
      </c>
      <c r="M307" s="151">
        <f>E307*D307*31</f>
        <v>2213.4</v>
      </c>
      <c r="N307" s="151">
        <v>0</v>
      </c>
      <c r="O307" s="151">
        <v>0</v>
      </c>
      <c r="P307" s="151">
        <v>0</v>
      </c>
      <c r="Q307" s="151">
        <v>0</v>
      </c>
      <c r="R307" s="153">
        <v>0</v>
      </c>
      <c r="S307" s="154">
        <v>212</v>
      </c>
    </row>
    <row r="308" spans="1:19" x14ac:dyDescent="0.25">
      <c r="A308" s="72"/>
      <c r="B308" s="147">
        <v>5</v>
      </c>
      <c r="C308" s="148" t="s">
        <v>38</v>
      </c>
      <c r="D308" s="149">
        <v>71.400000000000006</v>
      </c>
      <c r="E308" s="46">
        <v>1</v>
      </c>
      <c r="F308" s="150">
        <f t="shared" si="235"/>
        <v>5283.6</v>
      </c>
      <c r="G308" s="151">
        <v>0</v>
      </c>
      <c r="H308" s="152">
        <f>E308*D308*28+D308*E308*15</f>
        <v>3070.2000000000003</v>
      </c>
      <c r="I308" s="151">
        <f>E308*D308*31</f>
        <v>2213.4</v>
      </c>
      <c r="J308" s="151">
        <v>0</v>
      </c>
      <c r="K308" s="151">
        <v>0</v>
      </c>
      <c r="L308" s="151">
        <v>0</v>
      </c>
      <c r="M308" s="151">
        <v>0</v>
      </c>
      <c r="N308" s="151">
        <v>0</v>
      </c>
      <c r="O308" s="151">
        <v>0</v>
      </c>
      <c r="P308" s="151">
        <v>0</v>
      </c>
      <c r="Q308" s="151">
        <v>0</v>
      </c>
      <c r="R308" s="153">
        <v>0</v>
      </c>
      <c r="S308" s="154">
        <f>15+28+31</f>
        <v>74</v>
      </c>
    </row>
    <row r="309" spans="1:19" x14ac:dyDescent="0.25">
      <c r="A309" s="72"/>
      <c r="B309" s="147">
        <v>6</v>
      </c>
      <c r="C309" s="148" t="s">
        <v>38</v>
      </c>
      <c r="D309" s="149">
        <v>71.400000000000006</v>
      </c>
      <c r="E309" s="46">
        <v>1</v>
      </c>
      <c r="F309" s="150">
        <f t="shared" si="235"/>
        <v>6497.4000000000005</v>
      </c>
      <c r="G309" s="151">
        <v>0</v>
      </c>
      <c r="H309" s="152">
        <v>0</v>
      </c>
      <c r="I309" s="151">
        <v>0</v>
      </c>
      <c r="J309" s="151">
        <f>E309*D309*30</f>
        <v>2142</v>
      </c>
      <c r="K309" s="151">
        <f t="shared" ref="K309" si="236">E309*D309*31</f>
        <v>2213.4</v>
      </c>
      <c r="L309" s="151">
        <f t="shared" ref="L309" si="237">E309*D309*30</f>
        <v>2142</v>
      </c>
      <c r="M309" s="151">
        <v>0</v>
      </c>
      <c r="N309" s="151">
        <v>0</v>
      </c>
      <c r="O309" s="151">
        <v>0</v>
      </c>
      <c r="P309" s="151">
        <v>0</v>
      </c>
      <c r="Q309" s="151">
        <v>0</v>
      </c>
      <c r="R309" s="153">
        <v>0</v>
      </c>
      <c r="S309" s="154">
        <f>30+31+30</f>
        <v>91</v>
      </c>
    </row>
    <row r="310" spans="1:19" s="6" customFormat="1" x14ac:dyDescent="0.25">
      <c r="A310" s="141"/>
      <c r="B310" s="142">
        <v>4</v>
      </c>
      <c r="C310" s="44" t="s">
        <v>54</v>
      </c>
      <c r="D310" s="45">
        <v>71.400000000000006</v>
      </c>
      <c r="E310" s="47">
        <v>1</v>
      </c>
      <c r="F310" s="143">
        <f t="shared" si="235"/>
        <v>15136.800000000001</v>
      </c>
      <c r="G310" s="61">
        <f>E310*D310*31</f>
        <v>2213.4</v>
      </c>
      <c r="H310" s="144">
        <f>E310*D310*28</f>
        <v>1999.2000000000003</v>
      </c>
      <c r="I310" s="61">
        <f>E310*D310*31</f>
        <v>2213.4</v>
      </c>
      <c r="J310" s="61">
        <f>E310*D310*30</f>
        <v>2142</v>
      </c>
      <c r="K310" s="61">
        <f>E310*D310*31</f>
        <v>2213.4</v>
      </c>
      <c r="L310" s="61">
        <f>E310*D310*30</f>
        <v>2142</v>
      </c>
      <c r="M310" s="61">
        <f>E310*D310*31</f>
        <v>2213.4</v>
      </c>
      <c r="N310" s="61">
        <v>0</v>
      </c>
      <c r="O310" s="61">
        <v>0</v>
      </c>
      <c r="P310" s="61">
        <v>0</v>
      </c>
      <c r="Q310" s="61">
        <v>0</v>
      </c>
      <c r="R310" s="145">
        <v>0</v>
      </c>
      <c r="S310" s="146">
        <v>212</v>
      </c>
    </row>
    <row r="311" spans="1:19" s="6" customFormat="1" x14ac:dyDescent="0.25">
      <c r="A311" s="141"/>
      <c r="B311" s="142">
        <v>8</v>
      </c>
      <c r="C311" s="44" t="s">
        <v>38</v>
      </c>
      <c r="D311" s="45">
        <v>71.400000000000006</v>
      </c>
      <c r="E311" s="47">
        <v>1</v>
      </c>
      <c r="F311" s="143">
        <f>+E311*S311*D311</f>
        <v>6568.8</v>
      </c>
      <c r="G311" s="61">
        <v>0</v>
      </c>
      <c r="H311" s="144">
        <v>0</v>
      </c>
      <c r="I311" s="61">
        <v>0</v>
      </c>
      <c r="J311" s="61">
        <v>0</v>
      </c>
      <c r="K311" s="61">
        <v>0</v>
      </c>
      <c r="L311" s="61">
        <v>0</v>
      </c>
      <c r="M311" s="61">
        <f>+D311*E311*31</f>
        <v>2213.4</v>
      </c>
      <c r="N311" s="61">
        <f>+D311*E311*31</f>
        <v>2213.4</v>
      </c>
      <c r="O311" s="61">
        <f>+D311*E311*30</f>
        <v>2142</v>
      </c>
      <c r="P311" s="61">
        <v>0</v>
      </c>
      <c r="Q311" s="61">
        <v>0</v>
      </c>
      <c r="R311" s="145">
        <v>0</v>
      </c>
      <c r="S311" s="146">
        <f>31+31+30</f>
        <v>92</v>
      </c>
    </row>
    <row r="312" spans="1:19" s="6" customFormat="1" ht="18.75" customHeight="1" x14ac:dyDescent="0.25">
      <c r="A312" s="141"/>
      <c r="B312" s="142">
        <v>1</v>
      </c>
      <c r="C312" s="44" t="s">
        <v>35</v>
      </c>
      <c r="D312" s="45">
        <v>71.400000000000006</v>
      </c>
      <c r="E312" s="47">
        <v>1</v>
      </c>
      <c r="F312" s="143">
        <f t="shared" ref="F312:F316" si="238">+E312*S312*D312</f>
        <v>10924.2</v>
      </c>
      <c r="G312" s="61">
        <v>0</v>
      </c>
      <c r="H312" s="61">
        <v>0</v>
      </c>
      <c r="I312" s="61">
        <v>0</v>
      </c>
      <c r="J312" s="61">
        <v>0</v>
      </c>
      <c r="K312" s="61">
        <v>0</v>
      </c>
      <c r="L312" s="61">
        <v>0</v>
      </c>
      <c r="M312" s="61">
        <v>0</v>
      </c>
      <c r="N312" s="61">
        <f t="shared" ref="N312:N315" si="239">+D312*E312*31</f>
        <v>2213.4</v>
      </c>
      <c r="O312" s="61">
        <f t="shared" ref="O312:O315" si="240">+D312*E312*30</f>
        <v>2142</v>
      </c>
      <c r="P312" s="61">
        <f t="shared" ref="P312:P315" si="241">+D312*E312*31</f>
        <v>2213.4</v>
      </c>
      <c r="Q312" s="61">
        <f t="shared" ref="Q312:Q315" si="242">+D312*E312*30</f>
        <v>2142</v>
      </c>
      <c r="R312" s="145">
        <f t="shared" ref="R312:R315" si="243">+D312*E312*31</f>
        <v>2213.4</v>
      </c>
      <c r="S312" s="146">
        <f t="shared" ref="S312:S315" si="244">31+30+31+30+31</f>
        <v>153</v>
      </c>
    </row>
    <row r="313" spans="1:19" s="6" customFormat="1" x14ac:dyDescent="0.25">
      <c r="A313" s="141"/>
      <c r="B313" s="142">
        <v>2</v>
      </c>
      <c r="C313" s="44" t="s">
        <v>38</v>
      </c>
      <c r="D313" s="45">
        <v>71.400000000000006</v>
      </c>
      <c r="E313" s="47">
        <v>1</v>
      </c>
      <c r="F313" s="143">
        <f t="shared" si="238"/>
        <v>10924.2</v>
      </c>
      <c r="G313" s="61">
        <v>0</v>
      </c>
      <c r="H313" s="61">
        <v>0</v>
      </c>
      <c r="I313" s="61">
        <v>0</v>
      </c>
      <c r="J313" s="61">
        <v>0</v>
      </c>
      <c r="K313" s="61">
        <v>0</v>
      </c>
      <c r="L313" s="61">
        <v>0</v>
      </c>
      <c r="M313" s="61">
        <v>0</v>
      </c>
      <c r="N313" s="61">
        <f t="shared" si="239"/>
        <v>2213.4</v>
      </c>
      <c r="O313" s="61">
        <f t="shared" si="240"/>
        <v>2142</v>
      </c>
      <c r="P313" s="61">
        <f t="shared" si="241"/>
        <v>2213.4</v>
      </c>
      <c r="Q313" s="61">
        <f t="shared" si="242"/>
        <v>2142</v>
      </c>
      <c r="R313" s="145">
        <f t="shared" si="243"/>
        <v>2213.4</v>
      </c>
      <c r="S313" s="146">
        <f t="shared" si="244"/>
        <v>153</v>
      </c>
    </row>
    <row r="314" spans="1:19" s="6" customFormat="1" x14ac:dyDescent="0.25">
      <c r="A314" s="141"/>
      <c r="B314" s="142">
        <v>3</v>
      </c>
      <c r="C314" s="44" t="s">
        <v>64</v>
      </c>
      <c r="D314" s="45">
        <v>71.400000000000006</v>
      </c>
      <c r="E314" s="47">
        <v>1</v>
      </c>
      <c r="F314" s="143">
        <f t="shared" si="238"/>
        <v>10924.2</v>
      </c>
      <c r="G314" s="61">
        <v>0</v>
      </c>
      <c r="H314" s="61">
        <v>0</v>
      </c>
      <c r="I314" s="61">
        <v>0</v>
      </c>
      <c r="J314" s="61">
        <v>0</v>
      </c>
      <c r="K314" s="61">
        <v>0</v>
      </c>
      <c r="L314" s="61">
        <v>0</v>
      </c>
      <c r="M314" s="61">
        <v>0</v>
      </c>
      <c r="N314" s="61">
        <f t="shared" si="239"/>
        <v>2213.4</v>
      </c>
      <c r="O314" s="61">
        <f t="shared" si="240"/>
        <v>2142</v>
      </c>
      <c r="P314" s="61">
        <f t="shared" si="241"/>
        <v>2213.4</v>
      </c>
      <c r="Q314" s="61">
        <f t="shared" si="242"/>
        <v>2142</v>
      </c>
      <c r="R314" s="145">
        <f t="shared" si="243"/>
        <v>2213.4</v>
      </c>
      <c r="S314" s="146">
        <f t="shared" si="244"/>
        <v>153</v>
      </c>
    </row>
    <row r="315" spans="1:19" s="6" customFormat="1" x14ac:dyDescent="0.25">
      <c r="A315" s="141"/>
      <c r="B315" s="142">
        <v>4</v>
      </c>
      <c r="C315" s="44" t="s">
        <v>54</v>
      </c>
      <c r="D315" s="45">
        <v>71.400000000000006</v>
      </c>
      <c r="E315" s="47">
        <v>1</v>
      </c>
      <c r="F315" s="143">
        <f t="shared" si="238"/>
        <v>10924.2</v>
      </c>
      <c r="G315" s="61">
        <v>0</v>
      </c>
      <c r="H315" s="61">
        <v>0</v>
      </c>
      <c r="I315" s="61">
        <v>0</v>
      </c>
      <c r="J315" s="61">
        <v>0</v>
      </c>
      <c r="K315" s="61">
        <v>0</v>
      </c>
      <c r="L315" s="61">
        <v>0</v>
      </c>
      <c r="M315" s="61">
        <v>0</v>
      </c>
      <c r="N315" s="61">
        <f t="shared" si="239"/>
        <v>2213.4</v>
      </c>
      <c r="O315" s="61">
        <f t="shared" si="240"/>
        <v>2142</v>
      </c>
      <c r="P315" s="61">
        <f t="shared" si="241"/>
        <v>2213.4</v>
      </c>
      <c r="Q315" s="61">
        <f t="shared" si="242"/>
        <v>2142</v>
      </c>
      <c r="R315" s="145">
        <f t="shared" si="243"/>
        <v>2213.4</v>
      </c>
      <c r="S315" s="146">
        <f t="shared" si="244"/>
        <v>153</v>
      </c>
    </row>
    <row r="316" spans="1:19" s="6" customFormat="1" x14ac:dyDescent="0.25">
      <c r="A316" s="141"/>
      <c r="B316" s="142">
        <v>7</v>
      </c>
      <c r="C316" s="44" t="s">
        <v>35</v>
      </c>
      <c r="D316" s="45">
        <v>71.400000000000006</v>
      </c>
      <c r="E316" s="47">
        <v>2</v>
      </c>
      <c r="F316" s="143">
        <f t="shared" si="238"/>
        <v>13137.6</v>
      </c>
      <c r="G316" s="61">
        <v>0</v>
      </c>
      <c r="H316" s="144">
        <v>0</v>
      </c>
      <c r="I316" s="61">
        <v>0</v>
      </c>
      <c r="J316" s="61">
        <v>0</v>
      </c>
      <c r="K316" s="61">
        <v>0</v>
      </c>
      <c r="L316" s="61">
        <v>0</v>
      </c>
      <c r="M316" s="61">
        <f>+D316*E316*61</f>
        <v>8710.8000000000011</v>
      </c>
      <c r="N316" s="61">
        <f>+D316*E316*31</f>
        <v>4426.8</v>
      </c>
      <c r="O316" s="61">
        <v>0</v>
      </c>
      <c r="P316" s="61">
        <v>0</v>
      </c>
      <c r="Q316" s="61">
        <v>0</v>
      </c>
      <c r="R316" s="145">
        <v>0</v>
      </c>
      <c r="S316" s="146">
        <f>30+31+31</f>
        <v>92</v>
      </c>
    </row>
    <row r="317" spans="1:19" x14ac:dyDescent="0.25">
      <c r="A317" s="72"/>
      <c r="B317" s="147">
        <v>1</v>
      </c>
      <c r="C317" s="148" t="s">
        <v>138</v>
      </c>
      <c r="D317" s="149">
        <v>72.540000000000006</v>
      </c>
      <c r="E317" s="46">
        <v>1</v>
      </c>
      <c r="F317" s="150">
        <f>+E317*S317*D317</f>
        <v>15378.480000000001</v>
      </c>
      <c r="G317" s="151">
        <f>E317*D317*31</f>
        <v>2248.7400000000002</v>
      </c>
      <c r="H317" s="152">
        <f>E317*D317*28</f>
        <v>2031.1200000000001</v>
      </c>
      <c r="I317" s="151">
        <f>E317*D317*31</f>
        <v>2248.7400000000002</v>
      </c>
      <c r="J317" s="151">
        <f>E317*D317*30</f>
        <v>2176.2000000000003</v>
      </c>
      <c r="K317" s="151">
        <f>E317*D317*31</f>
        <v>2248.7400000000002</v>
      </c>
      <c r="L317" s="151">
        <f>E317*D317*30</f>
        <v>2176.2000000000003</v>
      </c>
      <c r="M317" s="151">
        <f>E317*D317*31</f>
        <v>2248.7400000000002</v>
      </c>
      <c r="N317" s="151">
        <v>0</v>
      </c>
      <c r="O317" s="151">
        <v>0</v>
      </c>
      <c r="P317" s="151">
        <v>0</v>
      </c>
      <c r="Q317" s="151">
        <v>0</v>
      </c>
      <c r="R317" s="153">
        <v>0</v>
      </c>
      <c r="S317" s="154">
        <v>212</v>
      </c>
    </row>
    <row r="318" spans="1:19" x14ac:dyDescent="0.25">
      <c r="A318" s="72"/>
      <c r="B318" s="147">
        <v>2</v>
      </c>
      <c r="C318" s="148" t="s">
        <v>35</v>
      </c>
      <c r="D318" s="149">
        <v>71.400000000000006</v>
      </c>
      <c r="E318" s="46">
        <v>3</v>
      </c>
      <c r="F318" s="150">
        <f>+E318*S318*D318</f>
        <v>45410.400000000001</v>
      </c>
      <c r="G318" s="151">
        <f>E318*D318*31</f>
        <v>6640.2000000000007</v>
      </c>
      <c r="H318" s="152">
        <f>E318*D318*28</f>
        <v>5997.6</v>
      </c>
      <c r="I318" s="151">
        <f>E318*D318*31</f>
        <v>6640.2000000000007</v>
      </c>
      <c r="J318" s="151">
        <f>E318*D318*30</f>
        <v>6426.0000000000009</v>
      </c>
      <c r="K318" s="151">
        <f>E318*D318*31</f>
        <v>6640.2000000000007</v>
      </c>
      <c r="L318" s="151">
        <f>E318*D318*30</f>
        <v>6426.0000000000009</v>
      </c>
      <c r="M318" s="151">
        <f>E318*D318*31</f>
        <v>6640.2000000000007</v>
      </c>
      <c r="N318" s="151">
        <v>0</v>
      </c>
      <c r="O318" s="151">
        <v>0</v>
      </c>
      <c r="P318" s="151">
        <v>0</v>
      </c>
      <c r="Q318" s="151">
        <v>0</v>
      </c>
      <c r="R318" s="153">
        <v>0</v>
      </c>
      <c r="S318" s="154">
        <v>212</v>
      </c>
    </row>
    <row r="319" spans="1:19" s="6" customFormat="1" x14ac:dyDescent="0.25">
      <c r="A319" s="141"/>
      <c r="B319" s="142">
        <v>1</v>
      </c>
      <c r="C319" s="44" t="s">
        <v>138</v>
      </c>
      <c r="D319" s="45">
        <v>72.540000000000006</v>
      </c>
      <c r="E319" s="47">
        <v>1</v>
      </c>
      <c r="F319" s="143">
        <f>+E319*S319*D319</f>
        <v>11098.62</v>
      </c>
      <c r="G319" s="61">
        <v>0</v>
      </c>
      <c r="H319" s="61">
        <v>0</v>
      </c>
      <c r="I319" s="61">
        <v>0</v>
      </c>
      <c r="J319" s="61">
        <v>0</v>
      </c>
      <c r="K319" s="61">
        <v>0</v>
      </c>
      <c r="L319" s="61">
        <v>0</v>
      </c>
      <c r="M319" s="61">
        <v>0</v>
      </c>
      <c r="N319" s="61">
        <f t="shared" ref="N319:N320" si="245">+D319*E319*31</f>
        <v>2248.7400000000002</v>
      </c>
      <c r="O319" s="61">
        <f t="shared" ref="O319:O320" si="246">+D319*E319*30</f>
        <v>2176.2000000000003</v>
      </c>
      <c r="P319" s="61">
        <f t="shared" ref="P319:P320" si="247">+D319*E319*31</f>
        <v>2248.7400000000002</v>
      </c>
      <c r="Q319" s="61">
        <f t="shared" ref="Q319:Q320" si="248">+D319*E319*30</f>
        <v>2176.2000000000003</v>
      </c>
      <c r="R319" s="145">
        <f t="shared" ref="R319:R320" si="249">+D319*E319*31</f>
        <v>2248.7400000000002</v>
      </c>
      <c r="S319" s="146">
        <f t="shared" ref="S319:S320" si="250">31+30+31+30+31</f>
        <v>153</v>
      </c>
    </row>
    <row r="320" spans="1:19" s="6" customFormat="1" x14ac:dyDescent="0.25">
      <c r="A320" s="141"/>
      <c r="B320" s="142">
        <v>2</v>
      </c>
      <c r="C320" s="44" t="s">
        <v>35</v>
      </c>
      <c r="D320" s="45">
        <v>71.400000000000006</v>
      </c>
      <c r="E320" s="47">
        <v>3</v>
      </c>
      <c r="F320" s="143">
        <f>+E320*S320*D320</f>
        <v>32772.600000000006</v>
      </c>
      <c r="G320" s="61">
        <v>0</v>
      </c>
      <c r="H320" s="61">
        <v>0</v>
      </c>
      <c r="I320" s="61">
        <v>0</v>
      </c>
      <c r="J320" s="61">
        <v>0</v>
      </c>
      <c r="K320" s="61">
        <v>0</v>
      </c>
      <c r="L320" s="61">
        <v>0</v>
      </c>
      <c r="M320" s="61">
        <v>0</v>
      </c>
      <c r="N320" s="61">
        <f t="shared" si="245"/>
        <v>6640.2000000000007</v>
      </c>
      <c r="O320" s="61">
        <f t="shared" si="246"/>
        <v>6426.0000000000009</v>
      </c>
      <c r="P320" s="61">
        <f t="shared" si="247"/>
        <v>6640.2000000000007</v>
      </c>
      <c r="Q320" s="61">
        <f t="shared" si="248"/>
        <v>6426.0000000000009</v>
      </c>
      <c r="R320" s="145">
        <f t="shared" si="249"/>
        <v>6640.2000000000007</v>
      </c>
      <c r="S320" s="146">
        <f t="shared" si="250"/>
        <v>153</v>
      </c>
    </row>
    <row r="321" spans="1:19" ht="15.75" thickBot="1" x14ac:dyDescent="0.3">
      <c r="A321" s="72"/>
      <c r="B321" s="202"/>
      <c r="C321" s="317" t="s">
        <v>125</v>
      </c>
      <c r="D321" s="203"/>
      <c r="E321" s="204"/>
      <c r="F321" s="205">
        <f>104661-SUM(F317:F320)</f>
        <v>0.89999999999417923</v>
      </c>
      <c r="G321" s="206"/>
      <c r="H321" s="207"/>
      <c r="I321" s="208"/>
      <c r="J321" s="208"/>
      <c r="K321" s="208"/>
      <c r="L321" s="208"/>
      <c r="M321" s="208"/>
      <c r="N321" s="208"/>
      <c r="O321" s="208"/>
      <c r="P321" s="208"/>
      <c r="Q321" s="208"/>
      <c r="R321" s="212">
        <f>F321</f>
        <v>0.89999999999417923</v>
      </c>
    </row>
    <row r="322" spans="1:19" ht="30.75" customHeight="1" x14ac:dyDescent="0.25">
      <c r="A322" s="72"/>
      <c r="B322" s="286"/>
      <c r="C322" s="499" t="s">
        <v>66</v>
      </c>
      <c r="D322" s="500"/>
      <c r="E322" s="318"/>
      <c r="F322" s="319"/>
      <c r="G322" s="320"/>
      <c r="H322" s="321"/>
      <c r="I322" s="320"/>
      <c r="J322" s="320"/>
      <c r="K322" s="320"/>
      <c r="L322" s="320"/>
      <c r="M322" s="320"/>
      <c r="N322" s="320"/>
      <c r="O322" s="320"/>
      <c r="P322" s="320"/>
      <c r="Q322" s="320"/>
      <c r="R322" s="322"/>
    </row>
    <row r="323" spans="1:19" ht="29.25" customHeight="1" x14ac:dyDescent="0.25">
      <c r="A323" s="72"/>
      <c r="B323" s="176"/>
      <c r="C323" s="493" t="s">
        <v>139</v>
      </c>
      <c r="D323" s="493"/>
      <c r="E323" s="323">
        <f>SUM(E326:E349)</f>
        <v>71</v>
      </c>
      <c r="F323" s="178">
        <f>SUM(F326:F350)</f>
        <v>888962</v>
      </c>
      <c r="G323" s="179">
        <f t="shared" ref="G323:Q323" si="251">SUM(G326:G349)</f>
        <v>60753.8</v>
      </c>
      <c r="H323" s="179">
        <f t="shared" si="251"/>
        <v>72259.3</v>
      </c>
      <c r="I323" s="179">
        <f t="shared" si="251"/>
        <v>73287.100000000006</v>
      </c>
      <c r="J323" s="179">
        <f t="shared" si="251"/>
        <v>70923</v>
      </c>
      <c r="K323" s="179">
        <f t="shared" si="251"/>
        <v>73287.100000000006</v>
      </c>
      <c r="L323" s="179">
        <f t="shared" si="251"/>
        <v>70923</v>
      </c>
      <c r="M323" s="179">
        <f t="shared" si="251"/>
        <v>73287.100000000006</v>
      </c>
      <c r="N323" s="324">
        <f t="shared" si="251"/>
        <v>71346.460000000006</v>
      </c>
      <c r="O323" s="324">
        <f t="shared" si="251"/>
        <v>76278</v>
      </c>
      <c r="P323" s="324">
        <f t="shared" si="251"/>
        <v>60753.8</v>
      </c>
      <c r="Q323" s="324">
        <f t="shared" si="251"/>
        <v>58794</v>
      </c>
      <c r="R323" s="180">
        <f>SUM(R326:R350)</f>
        <v>127069.33999999992</v>
      </c>
      <c r="S323" s="26">
        <f>F323-SUM(G323:R323)</f>
        <v>0</v>
      </c>
    </row>
    <row r="324" spans="1:19" x14ac:dyDescent="0.25">
      <c r="A324" s="72"/>
      <c r="B324" s="325"/>
      <c r="C324" s="181"/>
      <c r="D324" s="181"/>
      <c r="E324" s="326"/>
      <c r="F324" s="183">
        <f>SUM(F326:F349)</f>
        <v>822646.46000000008</v>
      </c>
      <c r="G324" s="179"/>
      <c r="H324" s="184"/>
      <c r="I324" s="184"/>
      <c r="J324" s="184"/>
      <c r="K324" s="184"/>
      <c r="L324" s="184"/>
      <c r="M324" s="184"/>
      <c r="N324" s="327"/>
      <c r="O324" s="328"/>
      <c r="P324" s="327"/>
      <c r="Q324" s="327"/>
      <c r="R324" s="185"/>
    </row>
    <row r="325" spans="1:19" x14ac:dyDescent="0.25">
      <c r="A325" s="72"/>
      <c r="B325" s="210"/>
      <c r="C325" s="329"/>
      <c r="D325" s="329"/>
      <c r="E325" s="329" t="s">
        <v>124</v>
      </c>
      <c r="F325" s="330">
        <v>0</v>
      </c>
      <c r="G325" s="291"/>
      <c r="H325" s="291"/>
      <c r="I325" s="291"/>
      <c r="J325" s="291"/>
      <c r="K325" s="291"/>
      <c r="L325" s="291"/>
      <c r="M325" s="291"/>
      <c r="N325" s="331"/>
      <c r="O325" s="332"/>
      <c r="P325" s="291"/>
      <c r="Q325" s="291"/>
      <c r="R325" s="333"/>
    </row>
    <row r="326" spans="1:19" x14ac:dyDescent="0.25">
      <c r="A326" s="72"/>
      <c r="B326" s="210">
        <v>1</v>
      </c>
      <c r="C326" s="242" t="s">
        <v>35</v>
      </c>
      <c r="D326" s="243">
        <v>71.400000000000006</v>
      </c>
      <c r="E326" s="244">
        <v>8</v>
      </c>
      <c r="F326" s="245">
        <f t="shared" ref="F326:F338" si="252">+E326*S326*D326</f>
        <v>121094.40000000001</v>
      </c>
      <c r="G326" s="151">
        <f t="shared" ref="G326:G334" si="253">E326*D326*31</f>
        <v>17707.2</v>
      </c>
      <c r="H326" s="152">
        <f>E326*D326*28</f>
        <v>15993.600000000002</v>
      </c>
      <c r="I326" s="151">
        <f>E326*D326*31</f>
        <v>17707.2</v>
      </c>
      <c r="J326" s="151">
        <f>E326*D326*30</f>
        <v>17136</v>
      </c>
      <c r="K326" s="151">
        <f>E326*D326*31</f>
        <v>17707.2</v>
      </c>
      <c r="L326" s="151">
        <f>E326*D326*30</f>
        <v>17136</v>
      </c>
      <c r="M326" s="151">
        <f>E326*D326*31</f>
        <v>17707.2</v>
      </c>
      <c r="N326" s="151">
        <v>0</v>
      </c>
      <c r="O326" s="151">
        <v>0</v>
      </c>
      <c r="P326" s="151">
        <v>0</v>
      </c>
      <c r="Q326" s="151">
        <v>0</v>
      </c>
      <c r="R326" s="153">
        <v>0</v>
      </c>
      <c r="S326" s="154">
        <v>212</v>
      </c>
    </row>
    <row r="327" spans="1:19" x14ac:dyDescent="0.25">
      <c r="A327" s="72"/>
      <c r="B327" s="210">
        <v>1</v>
      </c>
      <c r="C327" s="242" t="s">
        <v>35</v>
      </c>
      <c r="D327" s="243">
        <v>71.400000000000006</v>
      </c>
      <c r="E327" s="244">
        <v>1</v>
      </c>
      <c r="F327" s="245">
        <f t="shared" si="252"/>
        <v>0</v>
      </c>
      <c r="G327" s="151">
        <v>0</v>
      </c>
      <c r="H327" s="152">
        <v>0</v>
      </c>
      <c r="I327" s="151">
        <v>0</v>
      </c>
      <c r="J327" s="151">
        <v>0</v>
      </c>
      <c r="K327" s="151">
        <v>0</v>
      </c>
      <c r="L327" s="151">
        <v>0</v>
      </c>
      <c r="M327" s="151">
        <v>0</v>
      </c>
      <c r="N327" s="151">
        <v>0</v>
      </c>
      <c r="O327" s="151">
        <v>0</v>
      </c>
      <c r="P327" s="151">
        <v>0</v>
      </c>
      <c r="Q327" s="151">
        <v>0</v>
      </c>
      <c r="R327" s="153">
        <v>0</v>
      </c>
      <c r="S327" s="154">
        <v>0</v>
      </c>
    </row>
    <row r="328" spans="1:19" x14ac:dyDescent="0.25">
      <c r="A328" s="72"/>
      <c r="B328" s="147">
        <v>2</v>
      </c>
      <c r="C328" s="148" t="s">
        <v>67</v>
      </c>
      <c r="D328" s="149">
        <v>73.59</v>
      </c>
      <c r="E328" s="46">
        <v>1</v>
      </c>
      <c r="F328" s="150">
        <f t="shared" si="252"/>
        <v>15601.08</v>
      </c>
      <c r="G328" s="151">
        <f t="shared" si="253"/>
        <v>2281.29</v>
      </c>
      <c r="H328" s="152">
        <f t="shared" ref="H328:H334" si="254">E328*D328*28</f>
        <v>2060.52</v>
      </c>
      <c r="I328" s="151">
        <f t="shared" ref="I328:I334" si="255">E328*D328*31</f>
        <v>2281.29</v>
      </c>
      <c r="J328" s="151">
        <f t="shared" ref="J328:J334" si="256">E328*D328*30</f>
        <v>2207.7000000000003</v>
      </c>
      <c r="K328" s="151">
        <f t="shared" ref="K328:K334" si="257">E328*D328*31</f>
        <v>2281.29</v>
      </c>
      <c r="L328" s="151">
        <f t="shared" ref="L328:L334" si="258">E328*D328*30</f>
        <v>2207.7000000000003</v>
      </c>
      <c r="M328" s="151">
        <f t="shared" ref="M328:M334" si="259">E328*D328*31</f>
        <v>2281.29</v>
      </c>
      <c r="N328" s="151">
        <v>0</v>
      </c>
      <c r="O328" s="151">
        <v>0</v>
      </c>
      <c r="P328" s="151">
        <v>0</v>
      </c>
      <c r="Q328" s="151">
        <v>0</v>
      </c>
      <c r="R328" s="153">
        <v>0</v>
      </c>
      <c r="S328" s="154">
        <v>212</v>
      </c>
    </row>
    <row r="329" spans="1:19" x14ac:dyDescent="0.25">
      <c r="A329" s="72"/>
      <c r="B329" s="147">
        <v>3</v>
      </c>
      <c r="C329" s="148" t="s">
        <v>50</v>
      </c>
      <c r="D329" s="149">
        <v>74.63</v>
      </c>
      <c r="E329" s="46">
        <v>1</v>
      </c>
      <c r="F329" s="150">
        <f t="shared" si="252"/>
        <v>15821.56</v>
      </c>
      <c r="G329" s="151">
        <f t="shared" si="253"/>
        <v>2313.5299999999997</v>
      </c>
      <c r="H329" s="152">
        <f t="shared" si="254"/>
        <v>2089.64</v>
      </c>
      <c r="I329" s="151">
        <f t="shared" si="255"/>
        <v>2313.5299999999997</v>
      </c>
      <c r="J329" s="151">
        <f t="shared" si="256"/>
        <v>2238.8999999999996</v>
      </c>
      <c r="K329" s="151">
        <f t="shared" si="257"/>
        <v>2313.5299999999997</v>
      </c>
      <c r="L329" s="151">
        <f t="shared" si="258"/>
        <v>2238.8999999999996</v>
      </c>
      <c r="M329" s="151">
        <f t="shared" si="259"/>
        <v>2313.5299999999997</v>
      </c>
      <c r="N329" s="151">
        <v>0</v>
      </c>
      <c r="O329" s="151">
        <v>0</v>
      </c>
      <c r="P329" s="151">
        <v>0</v>
      </c>
      <c r="Q329" s="151">
        <v>0</v>
      </c>
      <c r="R329" s="153">
        <v>0</v>
      </c>
      <c r="S329" s="154">
        <v>212</v>
      </c>
    </row>
    <row r="330" spans="1:19" x14ac:dyDescent="0.25">
      <c r="A330" s="72"/>
      <c r="B330" s="210">
        <v>4</v>
      </c>
      <c r="C330" s="148" t="s">
        <v>38</v>
      </c>
      <c r="D330" s="149">
        <v>71.400000000000006</v>
      </c>
      <c r="E330" s="46">
        <v>7</v>
      </c>
      <c r="F330" s="150">
        <f t="shared" si="252"/>
        <v>105957.6</v>
      </c>
      <c r="G330" s="151">
        <f t="shared" si="253"/>
        <v>15493.800000000003</v>
      </c>
      <c r="H330" s="152">
        <f t="shared" si="254"/>
        <v>13994.400000000001</v>
      </c>
      <c r="I330" s="151">
        <f t="shared" si="255"/>
        <v>15493.800000000003</v>
      </c>
      <c r="J330" s="151">
        <f t="shared" si="256"/>
        <v>14994.000000000002</v>
      </c>
      <c r="K330" s="151">
        <f t="shared" si="257"/>
        <v>15493.800000000003</v>
      </c>
      <c r="L330" s="151">
        <f t="shared" si="258"/>
        <v>14994.000000000002</v>
      </c>
      <c r="M330" s="151">
        <f t="shared" si="259"/>
        <v>15493.800000000003</v>
      </c>
      <c r="N330" s="151">
        <v>0</v>
      </c>
      <c r="O330" s="151">
        <v>0</v>
      </c>
      <c r="P330" s="151">
        <v>0</v>
      </c>
      <c r="Q330" s="151">
        <v>0</v>
      </c>
      <c r="R330" s="153">
        <v>0</v>
      </c>
      <c r="S330" s="154">
        <v>212</v>
      </c>
    </row>
    <row r="331" spans="1:19" ht="15.75" customHeight="1" x14ac:dyDescent="0.25">
      <c r="A331" s="72"/>
      <c r="B331" s="147">
        <v>5</v>
      </c>
      <c r="C331" s="148" t="s">
        <v>68</v>
      </c>
      <c r="D331" s="149">
        <v>72.540000000000006</v>
      </c>
      <c r="E331" s="46">
        <v>2</v>
      </c>
      <c r="F331" s="150">
        <f t="shared" si="252"/>
        <v>30756.960000000003</v>
      </c>
      <c r="G331" s="151">
        <f t="shared" si="253"/>
        <v>4497.4800000000005</v>
      </c>
      <c r="H331" s="152">
        <f t="shared" si="254"/>
        <v>4062.2400000000002</v>
      </c>
      <c r="I331" s="151">
        <f t="shared" si="255"/>
        <v>4497.4800000000005</v>
      </c>
      <c r="J331" s="151">
        <f t="shared" si="256"/>
        <v>4352.4000000000005</v>
      </c>
      <c r="K331" s="151">
        <f t="shared" si="257"/>
        <v>4497.4800000000005</v>
      </c>
      <c r="L331" s="151">
        <f t="shared" si="258"/>
        <v>4352.4000000000005</v>
      </c>
      <c r="M331" s="151">
        <f t="shared" si="259"/>
        <v>4497.4800000000005</v>
      </c>
      <c r="N331" s="151">
        <v>0</v>
      </c>
      <c r="O331" s="151">
        <v>0</v>
      </c>
      <c r="P331" s="151">
        <v>0</v>
      </c>
      <c r="Q331" s="151">
        <v>0</v>
      </c>
      <c r="R331" s="153">
        <v>0</v>
      </c>
      <c r="S331" s="154">
        <v>212</v>
      </c>
    </row>
    <row r="332" spans="1:19" x14ac:dyDescent="0.25">
      <c r="A332" s="72"/>
      <c r="B332" s="147">
        <v>6</v>
      </c>
      <c r="C332" s="148" t="s">
        <v>39</v>
      </c>
      <c r="D332" s="149">
        <v>78.25</v>
      </c>
      <c r="E332" s="46">
        <v>2</v>
      </c>
      <c r="F332" s="150">
        <f t="shared" si="252"/>
        <v>33178</v>
      </c>
      <c r="G332" s="151">
        <f t="shared" si="253"/>
        <v>4851.5</v>
      </c>
      <c r="H332" s="152">
        <f t="shared" si="254"/>
        <v>4382</v>
      </c>
      <c r="I332" s="151">
        <f t="shared" si="255"/>
        <v>4851.5</v>
      </c>
      <c r="J332" s="151">
        <f t="shared" si="256"/>
        <v>4695</v>
      </c>
      <c r="K332" s="151">
        <f t="shared" si="257"/>
        <v>4851.5</v>
      </c>
      <c r="L332" s="151">
        <f t="shared" si="258"/>
        <v>4695</v>
      </c>
      <c r="M332" s="151">
        <f t="shared" si="259"/>
        <v>4851.5</v>
      </c>
      <c r="N332" s="151">
        <v>0</v>
      </c>
      <c r="O332" s="151">
        <v>0</v>
      </c>
      <c r="P332" s="151">
        <v>0</v>
      </c>
      <c r="Q332" s="151">
        <v>0</v>
      </c>
      <c r="R332" s="153">
        <v>0</v>
      </c>
      <c r="S332" s="154">
        <v>212</v>
      </c>
    </row>
    <row r="333" spans="1:19" x14ac:dyDescent="0.25">
      <c r="A333" s="72"/>
      <c r="B333" s="210">
        <v>7</v>
      </c>
      <c r="C333" s="148" t="s">
        <v>31</v>
      </c>
      <c r="D333" s="149">
        <v>72.540000000000006</v>
      </c>
      <c r="E333" s="46">
        <v>1</v>
      </c>
      <c r="F333" s="150">
        <f t="shared" si="252"/>
        <v>15378.480000000001</v>
      </c>
      <c r="G333" s="151">
        <f t="shared" si="253"/>
        <v>2248.7400000000002</v>
      </c>
      <c r="H333" s="152">
        <f t="shared" si="254"/>
        <v>2031.1200000000001</v>
      </c>
      <c r="I333" s="151">
        <f t="shared" si="255"/>
        <v>2248.7400000000002</v>
      </c>
      <c r="J333" s="151">
        <f t="shared" si="256"/>
        <v>2176.2000000000003</v>
      </c>
      <c r="K333" s="151">
        <f t="shared" si="257"/>
        <v>2248.7400000000002</v>
      </c>
      <c r="L333" s="151">
        <f t="shared" si="258"/>
        <v>2176.2000000000003</v>
      </c>
      <c r="M333" s="151">
        <f t="shared" si="259"/>
        <v>2248.7400000000002</v>
      </c>
      <c r="N333" s="151">
        <v>0</v>
      </c>
      <c r="O333" s="151">
        <v>0</v>
      </c>
      <c r="P333" s="151">
        <v>0</v>
      </c>
      <c r="Q333" s="151">
        <v>0</v>
      </c>
      <c r="R333" s="153">
        <v>0</v>
      </c>
      <c r="S333" s="154">
        <v>212</v>
      </c>
    </row>
    <row r="334" spans="1:19" x14ac:dyDescent="0.25">
      <c r="A334" s="72"/>
      <c r="B334" s="147">
        <v>8</v>
      </c>
      <c r="C334" s="148" t="s">
        <v>69</v>
      </c>
      <c r="D334" s="149">
        <v>71.400000000000006</v>
      </c>
      <c r="E334" s="46">
        <v>4</v>
      </c>
      <c r="F334" s="150">
        <f t="shared" si="252"/>
        <v>60547.200000000004</v>
      </c>
      <c r="G334" s="151">
        <f t="shared" si="253"/>
        <v>8853.6</v>
      </c>
      <c r="H334" s="152">
        <f t="shared" si="254"/>
        <v>7996.8000000000011</v>
      </c>
      <c r="I334" s="151">
        <f t="shared" si="255"/>
        <v>8853.6</v>
      </c>
      <c r="J334" s="151">
        <f t="shared" si="256"/>
        <v>8568</v>
      </c>
      <c r="K334" s="151">
        <f t="shared" si="257"/>
        <v>8853.6</v>
      </c>
      <c r="L334" s="151">
        <f t="shared" si="258"/>
        <v>8568</v>
      </c>
      <c r="M334" s="151">
        <f t="shared" si="259"/>
        <v>8853.6</v>
      </c>
      <c r="N334" s="151">
        <v>0</v>
      </c>
      <c r="O334" s="151">
        <v>0</v>
      </c>
      <c r="P334" s="151">
        <v>0</v>
      </c>
      <c r="Q334" s="151">
        <v>0</v>
      </c>
      <c r="R334" s="153">
        <v>0</v>
      </c>
      <c r="S334" s="154">
        <v>212</v>
      </c>
    </row>
    <row r="335" spans="1:19" x14ac:dyDescent="0.25">
      <c r="A335" s="72"/>
      <c r="B335" s="147">
        <v>5</v>
      </c>
      <c r="C335" s="148" t="s">
        <v>37</v>
      </c>
      <c r="D335" s="149">
        <v>80.86</v>
      </c>
      <c r="E335" s="46">
        <v>5</v>
      </c>
      <c r="F335" s="150">
        <f t="shared" si="252"/>
        <v>29918.2</v>
      </c>
      <c r="G335" s="151">
        <v>0</v>
      </c>
      <c r="H335" s="152">
        <f>E335*D335*28+D335*E335*15</f>
        <v>17384.900000000001</v>
      </c>
      <c r="I335" s="151">
        <f>E335*D335*31</f>
        <v>12533.300000000001</v>
      </c>
      <c r="J335" s="151">
        <v>0</v>
      </c>
      <c r="K335" s="151">
        <v>0</v>
      </c>
      <c r="L335" s="151">
        <v>0</v>
      </c>
      <c r="M335" s="151">
        <v>0</v>
      </c>
      <c r="N335" s="151">
        <v>0</v>
      </c>
      <c r="O335" s="151"/>
      <c r="P335" s="151">
        <v>0</v>
      </c>
      <c r="Q335" s="151">
        <v>0</v>
      </c>
      <c r="R335" s="153">
        <v>0</v>
      </c>
      <c r="S335" s="154">
        <f>15+28+31</f>
        <v>74</v>
      </c>
    </row>
    <row r="336" spans="1:19" x14ac:dyDescent="0.25">
      <c r="A336" s="72"/>
      <c r="B336" s="147">
        <v>10</v>
      </c>
      <c r="C336" s="148" t="s">
        <v>37</v>
      </c>
      <c r="D336" s="149">
        <v>80.86</v>
      </c>
      <c r="E336" s="46">
        <v>5</v>
      </c>
      <c r="F336" s="150">
        <f t="shared" si="252"/>
        <v>36791.300000000003</v>
      </c>
      <c r="G336" s="151">
        <v>0</v>
      </c>
      <c r="H336" s="152">
        <v>0</v>
      </c>
      <c r="I336" s="151">
        <v>0</v>
      </c>
      <c r="J336" s="151">
        <f>E336*D336*30</f>
        <v>12129</v>
      </c>
      <c r="K336" s="151">
        <f t="shared" ref="K336" si="260">E336*D336*31</f>
        <v>12533.300000000001</v>
      </c>
      <c r="L336" s="151">
        <f t="shared" ref="L336" si="261">E336*D336*30</f>
        <v>12129</v>
      </c>
      <c r="M336" s="151">
        <v>0</v>
      </c>
      <c r="N336" s="151">
        <v>0</v>
      </c>
      <c r="O336" s="151">
        <v>0</v>
      </c>
      <c r="P336" s="151">
        <v>0</v>
      </c>
      <c r="Q336" s="151">
        <v>0</v>
      </c>
      <c r="R336" s="153">
        <v>0</v>
      </c>
      <c r="S336" s="154">
        <f>30+31+30</f>
        <v>91</v>
      </c>
    </row>
    <row r="337" spans="1:20" s="6" customFormat="1" x14ac:dyDescent="0.25">
      <c r="A337" s="141"/>
      <c r="B337" s="142">
        <v>11</v>
      </c>
      <c r="C337" s="44" t="s">
        <v>37</v>
      </c>
      <c r="D337" s="45">
        <v>80.86</v>
      </c>
      <c r="E337" s="47">
        <v>4</v>
      </c>
      <c r="F337" s="143">
        <f t="shared" si="252"/>
        <v>29756.48</v>
      </c>
      <c r="G337" s="61">
        <v>0</v>
      </c>
      <c r="H337" s="144">
        <v>0</v>
      </c>
      <c r="I337" s="61">
        <v>0</v>
      </c>
      <c r="J337" s="61">
        <v>0</v>
      </c>
      <c r="K337" s="61">
        <v>0</v>
      </c>
      <c r="L337" s="61">
        <v>0</v>
      </c>
      <c r="M337" s="61">
        <f>+D337*E337*31</f>
        <v>10026.64</v>
      </c>
      <c r="N337" s="61">
        <f>+D337*E337*31</f>
        <v>10026.64</v>
      </c>
      <c r="O337" s="61">
        <f>+D337*E337*30</f>
        <v>9703.2000000000007</v>
      </c>
      <c r="P337" s="61">
        <v>0</v>
      </c>
      <c r="Q337" s="61">
        <v>0</v>
      </c>
      <c r="R337" s="145">
        <v>0</v>
      </c>
      <c r="S337" s="146">
        <f>31+31+30</f>
        <v>92</v>
      </c>
    </row>
    <row r="338" spans="1:20" s="6" customFormat="1" x14ac:dyDescent="0.25">
      <c r="A338" s="141"/>
      <c r="B338" s="142">
        <v>11</v>
      </c>
      <c r="C338" s="44" t="s">
        <v>37</v>
      </c>
      <c r="D338" s="45">
        <v>80.86</v>
      </c>
      <c r="E338" s="47">
        <v>1</v>
      </c>
      <c r="F338" s="143">
        <f t="shared" si="252"/>
        <v>5498.48</v>
      </c>
      <c r="G338" s="61">
        <v>0</v>
      </c>
      <c r="H338" s="144">
        <v>0</v>
      </c>
      <c r="I338" s="61">
        <v>0</v>
      </c>
      <c r="J338" s="61">
        <v>0</v>
      </c>
      <c r="K338" s="61">
        <v>0</v>
      </c>
      <c r="L338" s="61">
        <v>0</v>
      </c>
      <c r="M338" s="61">
        <f>+D338*E338*31</f>
        <v>2506.66</v>
      </c>
      <c r="N338" s="61">
        <f>+D338*E338*7</f>
        <v>566.02</v>
      </c>
      <c r="O338" s="61">
        <f>+D338*E338*30</f>
        <v>2425.8000000000002</v>
      </c>
      <c r="P338" s="61">
        <v>0</v>
      </c>
      <c r="Q338" s="61">
        <v>0</v>
      </c>
      <c r="R338" s="145">
        <v>0</v>
      </c>
      <c r="S338" s="146">
        <f>7+31+30</f>
        <v>68</v>
      </c>
    </row>
    <row r="339" spans="1:20" s="6" customFormat="1" ht="14.25" customHeight="1" x14ac:dyDescent="0.25">
      <c r="A339" s="141"/>
      <c r="B339" s="142">
        <v>9</v>
      </c>
      <c r="C339" s="44" t="s">
        <v>37</v>
      </c>
      <c r="D339" s="45">
        <v>80.86</v>
      </c>
      <c r="E339" s="47">
        <v>1</v>
      </c>
      <c r="F339" s="143">
        <f>+E339*S339*D339</f>
        <v>17142.32</v>
      </c>
      <c r="G339" s="61">
        <f>E339*D339*31</f>
        <v>2506.66</v>
      </c>
      <c r="H339" s="144">
        <f>E339*D339*28</f>
        <v>2264.08</v>
      </c>
      <c r="I339" s="61">
        <f>E339*D339*31</f>
        <v>2506.66</v>
      </c>
      <c r="J339" s="61">
        <f>E339*D339*30</f>
        <v>2425.8000000000002</v>
      </c>
      <c r="K339" s="61">
        <f>E339*D339*31</f>
        <v>2506.66</v>
      </c>
      <c r="L339" s="61">
        <f>E339*D339*30</f>
        <v>2425.8000000000002</v>
      </c>
      <c r="M339" s="61">
        <f>E339*D339*31</f>
        <v>2506.66</v>
      </c>
      <c r="N339" s="61">
        <v>0</v>
      </c>
      <c r="O339" s="61">
        <v>0</v>
      </c>
      <c r="P339" s="61">
        <v>0</v>
      </c>
      <c r="Q339" s="61">
        <v>0</v>
      </c>
      <c r="R339" s="145">
        <v>0</v>
      </c>
      <c r="S339" s="146">
        <v>212</v>
      </c>
    </row>
    <row r="340" spans="1:20" s="6" customFormat="1" x14ac:dyDescent="0.25">
      <c r="A340" s="141"/>
      <c r="B340" s="233">
        <v>1</v>
      </c>
      <c r="C340" s="270" t="s">
        <v>35</v>
      </c>
      <c r="D340" s="271">
        <v>71.400000000000006</v>
      </c>
      <c r="E340" s="272">
        <v>1</v>
      </c>
      <c r="F340" s="273">
        <f t="shared" ref="F340:F348" si="262">+E340*S340*D340</f>
        <v>5355</v>
      </c>
      <c r="G340" s="61">
        <v>0</v>
      </c>
      <c r="H340" s="61">
        <v>0</v>
      </c>
      <c r="I340" s="61">
        <v>0</v>
      </c>
      <c r="J340" s="61">
        <v>0</v>
      </c>
      <c r="K340" s="61">
        <v>0</v>
      </c>
      <c r="L340" s="61">
        <v>0</v>
      </c>
      <c r="M340" s="61">
        <v>0</v>
      </c>
      <c r="N340" s="61">
        <v>0</v>
      </c>
      <c r="O340" s="61">
        <f>+D340*E340*75</f>
        <v>5355</v>
      </c>
      <c r="P340" s="61">
        <v>0</v>
      </c>
      <c r="Q340" s="61">
        <v>0</v>
      </c>
      <c r="R340" s="145">
        <v>0</v>
      </c>
      <c r="S340" s="146">
        <f>14+31+30</f>
        <v>75</v>
      </c>
    </row>
    <row r="341" spans="1:20" s="6" customFormat="1" x14ac:dyDescent="0.25">
      <c r="A341" s="141"/>
      <c r="B341" s="233">
        <v>1</v>
      </c>
      <c r="C341" s="270" t="s">
        <v>35</v>
      </c>
      <c r="D341" s="271">
        <v>71.400000000000006</v>
      </c>
      <c r="E341" s="272">
        <v>8</v>
      </c>
      <c r="F341" s="273">
        <f t="shared" si="262"/>
        <v>87393.600000000006</v>
      </c>
      <c r="G341" s="61">
        <v>0</v>
      </c>
      <c r="H341" s="61">
        <v>0</v>
      </c>
      <c r="I341" s="61">
        <v>0</v>
      </c>
      <c r="J341" s="61">
        <v>0</v>
      </c>
      <c r="K341" s="61">
        <v>0</v>
      </c>
      <c r="L341" s="61">
        <v>0</v>
      </c>
      <c r="M341" s="61">
        <v>0</v>
      </c>
      <c r="N341" s="61">
        <f t="shared" ref="N341:N349" si="263">+D341*E341*31</f>
        <v>17707.2</v>
      </c>
      <c r="O341" s="61">
        <f t="shared" ref="O341:O349" si="264">+D341*E341*30</f>
        <v>17136</v>
      </c>
      <c r="P341" s="61">
        <f t="shared" ref="P341:P349" si="265">+D341*E341*31</f>
        <v>17707.2</v>
      </c>
      <c r="Q341" s="61">
        <f t="shared" ref="Q341:Q349" si="266">+D341*E341*30</f>
        <v>17136</v>
      </c>
      <c r="R341" s="145">
        <f t="shared" ref="R341:R349" si="267">+D341*E341*31</f>
        <v>17707.2</v>
      </c>
      <c r="S341" s="146">
        <f t="shared" ref="S341:S349" si="268">31+30+31+30+31</f>
        <v>153</v>
      </c>
    </row>
    <row r="342" spans="1:20" s="6" customFormat="1" x14ac:dyDescent="0.25">
      <c r="A342" s="141"/>
      <c r="B342" s="142">
        <v>2</v>
      </c>
      <c r="C342" s="44" t="s">
        <v>67</v>
      </c>
      <c r="D342" s="45">
        <v>73.59</v>
      </c>
      <c r="E342" s="47">
        <v>1</v>
      </c>
      <c r="F342" s="143">
        <f t="shared" si="262"/>
        <v>11259.27</v>
      </c>
      <c r="G342" s="61">
        <v>0</v>
      </c>
      <c r="H342" s="61">
        <v>0</v>
      </c>
      <c r="I342" s="61">
        <v>0</v>
      </c>
      <c r="J342" s="61">
        <v>0</v>
      </c>
      <c r="K342" s="61">
        <v>0</v>
      </c>
      <c r="L342" s="61">
        <v>0</v>
      </c>
      <c r="M342" s="61">
        <v>0</v>
      </c>
      <c r="N342" s="61">
        <f t="shared" si="263"/>
        <v>2281.29</v>
      </c>
      <c r="O342" s="61">
        <f t="shared" si="264"/>
        <v>2207.7000000000003</v>
      </c>
      <c r="P342" s="61">
        <f t="shared" si="265"/>
        <v>2281.29</v>
      </c>
      <c r="Q342" s="61">
        <f t="shared" si="266"/>
        <v>2207.7000000000003</v>
      </c>
      <c r="R342" s="145">
        <f t="shared" si="267"/>
        <v>2281.29</v>
      </c>
      <c r="S342" s="146">
        <f t="shared" si="268"/>
        <v>153</v>
      </c>
    </row>
    <row r="343" spans="1:20" s="6" customFormat="1" x14ac:dyDescent="0.25">
      <c r="A343" s="141"/>
      <c r="B343" s="142">
        <v>3</v>
      </c>
      <c r="C343" s="44" t="s">
        <v>50</v>
      </c>
      <c r="D343" s="45">
        <v>74.63</v>
      </c>
      <c r="E343" s="47">
        <v>1</v>
      </c>
      <c r="F343" s="143">
        <f t="shared" si="262"/>
        <v>11418.39</v>
      </c>
      <c r="G343" s="61">
        <v>0</v>
      </c>
      <c r="H343" s="61">
        <v>0</v>
      </c>
      <c r="I343" s="61">
        <v>0</v>
      </c>
      <c r="J343" s="61">
        <v>0</v>
      </c>
      <c r="K343" s="61">
        <v>0</v>
      </c>
      <c r="L343" s="61">
        <v>0</v>
      </c>
      <c r="M343" s="61">
        <v>0</v>
      </c>
      <c r="N343" s="61">
        <f t="shared" si="263"/>
        <v>2313.5299999999997</v>
      </c>
      <c r="O343" s="61">
        <f t="shared" si="264"/>
        <v>2238.8999999999996</v>
      </c>
      <c r="P343" s="61">
        <f t="shared" si="265"/>
        <v>2313.5299999999997</v>
      </c>
      <c r="Q343" s="61">
        <f t="shared" si="266"/>
        <v>2238.8999999999996</v>
      </c>
      <c r="R343" s="145">
        <f t="shared" si="267"/>
        <v>2313.5299999999997</v>
      </c>
      <c r="S343" s="146">
        <f t="shared" si="268"/>
        <v>153</v>
      </c>
    </row>
    <row r="344" spans="1:20" s="6" customFormat="1" x14ac:dyDescent="0.25">
      <c r="A344" s="141"/>
      <c r="B344" s="233">
        <v>4</v>
      </c>
      <c r="C344" s="44" t="s">
        <v>38</v>
      </c>
      <c r="D344" s="45">
        <v>71.400000000000006</v>
      </c>
      <c r="E344" s="47">
        <v>7</v>
      </c>
      <c r="F344" s="143">
        <f t="shared" si="262"/>
        <v>76469.400000000009</v>
      </c>
      <c r="G344" s="61">
        <v>0</v>
      </c>
      <c r="H344" s="61">
        <v>0</v>
      </c>
      <c r="I344" s="61">
        <v>0</v>
      </c>
      <c r="J344" s="61">
        <v>0</v>
      </c>
      <c r="K344" s="61">
        <v>0</v>
      </c>
      <c r="L344" s="61">
        <v>0</v>
      </c>
      <c r="M344" s="61">
        <v>0</v>
      </c>
      <c r="N344" s="61">
        <f t="shared" si="263"/>
        <v>15493.800000000003</v>
      </c>
      <c r="O344" s="61">
        <f t="shared" si="264"/>
        <v>14994.000000000002</v>
      </c>
      <c r="P344" s="61">
        <f t="shared" si="265"/>
        <v>15493.800000000003</v>
      </c>
      <c r="Q344" s="61">
        <f t="shared" si="266"/>
        <v>14994.000000000002</v>
      </c>
      <c r="R344" s="145">
        <f t="shared" si="267"/>
        <v>15493.800000000003</v>
      </c>
      <c r="S344" s="146">
        <f t="shared" si="268"/>
        <v>153</v>
      </c>
    </row>
    <row r="345" spans="1:20" s="6" customFormat="1" ht="15.75" customHeight="1" x14ac:dyDescent="0.25">
      <c r="A345" s="141"/>
      <c r="B345" s="142">
        <v>5</v>
      </c>
      <c r="C345" s="44" t="s">
        <v>68</v>
      </c>
      <c r="D345" s="45">
        <v>72.540000000000006</v>
      </c>
      <c r="E345" s="47">
        <v>2</v>
      </c>
      <c r="F345" s="143">
        <f t="shared" si="262"/>
        <v>22197.24</v>
      </c>
      <c r="G345" s="61">
        <v>0</v>
      </c>
      <c r="H345" s="61">
        <v>0</v>
      </c>
      <c r="I345" s="61">
        <v>0</v>
      </c>
      <c r="J345" s="61">
        <v>0</v>
      </c>
      <c r="K345" s="61">
        <v>0</v>
      </c>
      <c r="L345" s="61">
        <v>0</v>
      </c>
      <c r="M345" s="61">
        <v>0</v>
      </c>
      <c r="N345" s="61">
        <f t="shared" si="263"/>
        <v>4497.4800000000005</v>
      </c>
      <c r="O345" s="61">
        <f t="shared" si="264"/>
        <v>4352.4000000000005</v>
      </c>
      <c r="P345" s="61">
        <f t="shared" si="265"/>
        <v>4497.4800000000005</v>
      </c>
      <c r="Q345" s="61">
        <f t="shared" si="266"/>
        <v>4352.4000000000005</v>
      </c>
      <c r="R345" s="145">
        <f t="shared" si="267"/>
        <v>4497.4800000000005</v>
      </c>
      <c r="S345" s="146">
        <f t="shared" si="268"/>
        <v>153</v>
      </c>
    </row>
    <row r="346" spans="1:20" s="6" customFormat="1" x14ac:dyDescent="0.25">
      <c r="A346" s="141"/>
      <c r="B346" s="142">
        <v>6</v>
      </c>
      <c r="C346" s="44" t="s">
        <v>39</v>
      </c>
      <c r="D346" s="45">
        <v>78.25</v>
      </c>
      <c r="E346" s="47">
        <v>2</v>
      </c>
      <c r="F346" s="143">
        <f t="shared" si="262"/>
        <v>23944.5</v>
      </c>
      <c r="G346" s="61">
        <v>0</v>
      </c>
      <c r="H346" s="61">
        <v>0</v>
      </c>
      <c r="I346" s="61">
        <v>0</v>
      </c>
      <c r="J346" s="61">
        <v>0</v>
      </c>
      <c r="K346" s="61">
        <v>0</v>
      </c>
      <c r="L346" s="61">
        <v>0</v>
      </c>
      <c r="M346" s="61">
        <v>0</v>
      </c>
      <c r="N346" s="61">
        <f t="shared" si="263"/>
        <v>4851.5</v>
      </c>
      <c r="O346" s="61">
        <f t="shared" si="264"/>
        <v>4695</v>
      </c>
      <c r="P346" s="61">
        <f t="shared" si="265"/>
        <v>4851.5</v>
      </c>
      <c r="Q346" s="61">
        <f t="shared" si="266"/>
        <v>4695</v>
      </c>
      <c r="R346" s="145">
        <f t="shared" si="267"/>
        <v>4851.5</v>
      </c>
      <c r="S346" s="146">
        <f t="shared" si="268"/>
        <v>153</v>
      </c>
    </row>
    <row r="347" spans="1:20" s="6" customFormat="1" x14ac:dyDescent="0.25">
      <c r="A347" s="141"/>
      <c r="B347" s="233">
        <v>7</v>
      </c>
      <c r="C347" s="44" t="s">
        <v>31</v>
      </c>
      <c r="D347" s="45">
        <v>72.540000000000006</v>
      </c>
      <c r="E347" s="47">
        <v>1</v>
      </c>
      <c r="F347" s="143">
        <f t="shared" si="262"/>
        <v>11098.62</v>
      </c>
      <c r="G347" s="61">
        <v>0</v>
      </c>
      <c r="H347" s="61">
        <v>0</v>
      </c>
      <c r="I347" s="61">
        <v>0</v>
      </c>
      <c r="J347" s="61">
        <v>0</v>
      </c>
      <c r="K347" s="61">
        <v>0</v>
      </c>
      <c r="L347" s="61">
        <v>0</v>
      </c>
      <c r="M347" s="61">
        <v>0</v>
      </c>
      <c r="N347" s="61">
        <f t="shared" si="263"/>
        <v>2248.7400000000002</v>
      </c>
      <c r="O347" s="61">
        <f t="shared" si="264"/>
        <v>2176.2000000000003</v>
      </c>
      <c r="P347" s="61">
        <f t="shared" si="265"/>
        <v>2248.7400000000002</v>
      </c>
      <c r="Q347" s="61">
        <f t="shared" si="266"/>
        <v>2176.2000000000003</v>
      </c>
      <c r="R347" s="145">
        <f t="shared" si="267"/>
        <v>2248.7400000000002</v>
      </c>
      <c r="S347" s="146">
        <f t="shared" si="268"/>
        <v>153</v>
      </c>
    </row>
    <row r="348" spans="1:20" s="6" customFormat="1" x14ac:dyDescent="0.25">
      <c r="A348" s="141"/>
      <c r="B348" s="142">
        <v>8</v>
      </c>
      <c r="C348" s="44" t="s">
        <v>69</v>
      </c>
      <c r="D348" s="45">
        <v>71.400000000000006</v>
      </c>
      <c r="E348" s="47">
        <v>4</v>
      </c>
      <c r="F348" s="143">
        <f t="shared" si="262"/>
        <v>43696.800000000003</v>
      </c>
      <c r="G348" s="61">
        <v>0</v>
      </c>
      <c r="H348" s="61">
        <v>0</v>
      </c>
      <c r="I348" s="61">
        <v>0</v>
      </c>
      <c r="J348" s="61">
        <v>0</v>
      </c>
      <c r="K348" s="61">
        <v>0</v>
      </c>
      <c r="L348" s="61">
        <v>0</v>
      </c>
      <c r="M348" s="61">
        <v>0</v>
      </c>
      <c r="N348" s="61">
        <f t="shared" si="263"/>
        <v>8853.6</v>
      </c>
      <c r="O348" s="61">
        <f t="shared" si="264"/>
        <v>8568</v>
      </c>
      <c r="P348" s="61">
        <f t="shared" si="265"/>
        <v>8853.6</v>
      </c>
      <c r="Q348" s="61">
        <f t="shared" si="266"/>
        <v>8568</v>
      </c>
      <c r="R348" s="145">
        <f t="shared" si="267"/>
        <v>8853.6</v>
      </c>
      <c r="S348" s="146">
        <f t="shared" si="268"/>
        <v>153</v>
      </c>
    </row>
    <row r="349" spans="1:20" s="6" customFormat="1" ht="14.25" customHeight="1" x14ac:dyDescent="0.25">
      <c r="A349" s="141"/>
      <c r="B349" s="142">
        <v>9</v>
      </c>
      <c r="C349" s="44" t="s">
        <v>37</v>
      </c>
      <c r="D349" s="45">
        <v>80.86</v>
      </c>
      <c r="E349" s="47">
        <v>1</v>
      </c>
      <c r="F349" s="143">
        <f>+E349*S349*D349</f>
        <v>12371.58</v>
      </c>
      <c r="G349" s="61">
        <v>0</v>
      </c>
      <c r="H349" s="61">
        <v>0</v>
      </c>
      <c r="I349" s="61">
        <v>0</v>
      </c>
      <c r="J349" s="61">
        <v>0</v>
      </c>
      <c r="K349" s="61">
        <v>0</v>
      </c>
      <c r="L349" s="61">
        <v>0</v>
      </c>
      <c r="M349" s="61">
        <v>0</v>
      </c>
      <c r="N349" s="61">
        <f t="shared" si="263"/>
        <v>2506.66</v>
      </c>
      <c r="O349" s="61">
        <f t="shared" si="264"/>
        <v>2425.8000000000002</v>
      </c>
      <c r="P349" s="61">
        <f t="shared" si="265"/>
        <v>2506.66</v>
      </c>
      <c r="Q349" s="61">
        <f t="shared" si="266"/>
        <v>2425.8000000000002</v>
      </c>
      <c r="R349" s="145">
        <f t="shared" si="267"/>
        <v>2506.66</v>
      </c>
      <c r="S349" s="146">
        <f t="shared" si="268"/>
        <v>153</v>
      </c>
    </row>
    <row r="350" spans="1:20" ht="15" customHeight="1" thickBot="1" x14ac:dyDescent="0.3">
      <c r="A350" s="72"/>
      <c r="B350" s="202"/>
      <c r="C350" s="317" t="s">
        <v>125</v>
      </c>
      <c r="D350" s="203"/>
      <c r="E350" s="204"/>
      <c r="F350" s="205">
        <f>741393-SUM(F326:F349)+147569</f>
        <v>66315.539999999921</v>
      </c>
      <c r="G350" s="334"/>
      <c r="H350" s="207"/>
      <c r="I350" s="334"/>
      <c r="J350" s="206"/>
      <c r="K350" s="208"/>
      <c r="L350" s="208"/>
      <c r="M350" s="208"/>
      <c r="N350" s="208"/>
      <c r="O350" s="208"/>
      <c r="P350" s="208"/>
      <c r="Q350" s="208"/>
      <c r="R350" s="212">
        <f>F350</f>
        <v>66315.539999999921</v>
      </c>
      <c r="T350" s="26"/>
    </row>
    <row r="351" spans="1:20" ht="26.25" customHeight="1" x14ac:dyDescent="0.25">
      <c r="A351" s="72"/>
      <c r="B351" s="335"/>
      <c r="C351" s="499" t="s">
        <v>81</v>
      </c>
      <c r="D351" s="500"/>
      <c r="E351" s="318"/>
      <c r="F351" s="319"/>
      <c r="G351" s="321"/>
      <c r="H351" s="321"/>
      <c r="I351" s="320"/>
      <c r="J351" s="320"/>
      <c r="K351" s="320"/>
      <c r="L351" s="320"/>
      <c r="M351" s="320"/>
      <c r="N351" s="320"/>
      <c r="O351" s="320"/>
      <c r="P351" s="320"/>
      <c r="Q351" s="320"/>
      <c r="R351" s="322"/>
      <c r="T351" s="26"/>
    </row>
    <row r="352" spans="1:20" ht="26.25" customHeight="1" x14ac:dyDescent="0.25">
      <c r="A352" s="72"/>
      <c r="B352" s="74"/>
      <c r="C352" s="501" t="s">
        <v>140</v>
      </c>
      <c r="D352" s="502"/>
      <c r="E352" s="336">
        <f>SUM(E354:E354)</f>
        <v>0</v>
      </c>
      <c r="F352" s="337">
        <f>SUM(F354:F355)</f>
        <v>0</v>
      </c>
      <c r="G352" s="338">
        <f t="shared" ref="G352:Q352" si="269">SUM(G354:G354)</f>
        <v>0</v>
      </c>
      <c r="H352" s="338">
        <f t="shared" si="269"/>
        <v>0</v>
      </c>
      <c r="I352" s="338">
        <f t="shared" si="269"/>
        <v>0</v>
      </c>
      <c r="J352" s="338">
        <f t="shared" si="269"/>
        <v>0</v>
      </c>
      <c r="K352" s="338">
        <f t="shared" si="269"/>
        <v>0</v>
      </c>
      <c r="L352" s="338">
        <f t="shared" si="269"/>
        <v>0</v>
      </c>
      <c r="M352" s="338">
        <f t="shared" si="269"/>
        <v>0</v>
      </c>
      <c r="N352" s="338">
        <f t="shared" si="269"/>
        <v>0</v>
      </c>
      <c r="O352" s="338">
        <f t="shared" si="269"/>
        <v>0</v>
      </c>
      <c r="P352" s="338">
        <f t="shared" si="269"/>
        <v>0</v>
      </c>
      <c r="Q352" s="338">
        <f t="shared" si="269"/>
        <v>0</v>
      </c>
      <c r="R352" s="339">
        <f>SUM(R354:R355)</f>
        <v>0</v>
      </c>
      <c r="S352" s="26">
        <f>F352-SUM(G352:R352)</f>
        <v>0</v>
      </c>
      <c r="T352" s="26"/>
    </row>
    <row r="353" spans="1:20" ht="15" customHeight="1" x14ac:dyDescent="0.25">
      <c r="A353" s="72"/>
      <c r="B353" s="218"/>
      <c r="C353" s="340"/>
      <c r="D353" s="340"/>
      <c r="E353" s="341"/>
      <c r="F353" s="337">
        <f>SUM(F354:F354)</f>
        <v>0</v>
      </c>
      <c r="G353" s="342"/>
      <c r="H353" s="342"/>
      <c r="I353" s="342"/>
      <c r="J353" s="342"/>
      <c r="K353" s="342"/>
      <c r="L353" s="342"/>
      <c r="M353" s="342"/>
      <c r="N353" s="342"/>
      <c r="O353" s="342"/>
      <c r="P353" s="342"/>
      <c r="Q353" s="342"/>
      <c r="R353" s="343"/>
      <c r="T353" s="26"/>
    </row>
    <row r="354" spans="1:20" ht="15" customHeight="1" x14ac:dyDescent="0.25">
      <c r="A354" s="72"/>
      <c r="B354" s="142"/>
      <c r="C354" s="44"/>
      <c r="D354" s="45"/>
      <c r="E354" s="47">
        <v>0</v>
      </c>
      <c r="F354" s="143">
        <f>+E354*S354*D354</f>
        <v>0</v>
      </c>
      <c r="G354" s="61">
        <f t="shared" ref="G354" si="270">E354*D354*31</f>
        <v>0</v>
      </c>
      <c r="H354" s="144">
        <f t="shared" ref="H354" si="271">E354*D354*28</f>
        <v>0</v>
      </c>
      <c r="I354" s="61">
        <f t="shared" ref="I354" si="272">E354*D354*31</f>
        <v>0</v>
      </c>
      <c r="J354" s="61">
        <f t="shared" ref="J354" si="273">E354*D354*30</f>
        <v>0</v>
      </c>
      <c r="K354" s="61">
        <f t="shared" ref="K354" si="274">E354*D354*31</f>
        <v>0</v>
      </c>
      <c r="L354" s="61">
        <f t="shared" ref="L354" si="275">E354*D354*30</f>
        <v>0</v>
      </c>
      <c r="M354" s="61">
        <f t="shared" ref="M354" si="276">E354*D354*31</f>
        <v>0</v>
      </c>
      <c r="N354" s="61">
        <v>0</v>
      </c>
      <c r="O354" s="61">
        <v>0</v>
      </c>
      <c r="P354" s="61">
        <v>0</v>
      </c>
      <c r="Q354" s="61">
        <v>0</v>
      </c>
      <c r="R354" s="145">
        <v>0</v>
      </c>
      <c r="T354" s="26"/>
    </row>
    <row r="355" spans="1:20" ht="15" customHeight="1" thickBot="1" x14ac:dyDescent="0.3">
      <c r="A355" s="72"/>
      <c r="B355" s="202"/>
      <c r="C355" s="317" t="s">
        <v>125</v>
      </c>
      <c r="D355" s="203"/>
      <c r="E355" s="204"/>
      <c r="F355" s="205">
        <f>SUM(F354:F354)</f>
        <v>0</v>
      </c>
      <c r="G355" s="206"/>
      <c r="H355" s="207"/>
      <c r="I355" s="208"/>
      <c r="J355" s="208"/>
      <c r="K355" s="208"/>
      <c r="L355" s="208"/>
      <c r="M355" s="208"/>
      <c r="N355" s="208"/>
      <c r="O355" s="208"/>
      <c r="P355" s="208"/>
      <c r="Q355" s="208"/>
      <c r="R355" s="212">
        <f>F355</f>
        <v>0</v>
      </c>
      <c r="T355" s="26"/>
    </row>
    <row r="356" spans="1:20" ht="30.75" customHeight="1" x14ac:dyDescent="0.25">
      <c r="A356" s="72"/>
      <c r="B356" s="286"/>
      <c r="C356" s="499" t="s">
        <v>70</v>
      </c>
      <c r="D356" s="500"/>
      <c r="E356" s="318"/>
      <c r="F356" s="319"/>
      <c r="G356" s="320"/>
      <c r="H356" s="321"/>
      <c r="I356" s="320"/>
      <c r="J356" s="320"/>
      <c r="K356" s="320"/>
      <c r="L356" s="320"/>
      <c r="M356" s="320"/>
      <c r="N356" s="320"/>
      <c r="O356" s="320"/>
      <c r="P356" s="320"/>
      <c r="Q356" s="320"/>
      <c r="R356" s="322"/>
    </row>
    <row r="357" spans="1:20" ht="29.25" customHeight="1" x14ac:dyDescent="0.25">
      <c r="A357" s="72"/>
      <c r="B357" s="176"/>
      <c r="C357" s="493" t="s">
        <v>141</v>
      </c>
      <c r="D357" s="493"/>
      <c r="E357" s="323">
        <f>SUM(E360:E425)</f>
        <v>247</v>
      </c>
      <c r="F357" s="178">
        <f>SUM(F360:F426)</f>
        <v>3142404</v>
      </c>
      <c r="G357" s="179">
        <f t="shared" ref="G357:Q357" si="277">SUM(G360:G425)</f>
        <v>246897.32999999993</v>
      </c>
      <c r="H357" s="179">
        <f t="shared" si="277"/>
        <v>233364.60000000003</v>
      </c>
      <c r="I357" s="179">
        <f t="shared" si="277"/>
        <v>254252.24999999991</v>
      </c>
      <c r="J357" s="179">
        <f t="shared" si="277"/>
        <v>246147.30000000008</v>
      </c>
      <c r="K357" s="179">
        <f t="shared" si="277"/>
        <v>279877.40999999992</v>
      </c>
      <c r="L357" s="179">
        <f t="shared" si="277"/>
        <v>257989.14000000007</v>
      </c>
      <c r="M357" s="179">
        <f t="shared" si="277"/>
        <v>262426.46999999997</v>
      </c>
      <c r="N357" s="179">
        <f t="shared" si="277"/>
        <v>244985.48999999993</v>
      </c>
      <c r="O357" s="179">
        <f t="shared" si="277"/>
        <v>238867.20000000004</v>
      </c>
      <c r="P357" s="179">
        <f t="shared" si="277"/>
        <v>217913.87999999995</v>
      </c>
      <c r="Q357" s="179">
        <f t="shared" si="277"/>
        <v>210884.40000000005</v>
      </c>
      <c r="R357" s="180">
        <f>SUM(R360:R426)</f>
        <v>448798.52999999939</v>
      </c>
      <c r="S357" s="26">
        <f>F357-SUM(G357:R357)</f>
        <v>0</v>
      </c>
    </row>
    <row r="358" spans="1:20" x14ac:dyDescent="0.25">
      <c r="A358" s="72"/>
      <c r="B358" s="344"/>
      <c r="C358" s="345"/>
      <c r="D358" s="346"/>
      <c r="E358" s="323"/>
      <c r="F358" s="178">
        <f>SUM(F360:F425)</f>
        <v>2911519.3500000006</v>
      </c>
      <c r="G358" s="179"/>
      <c r="H358" s="179"/>
      <c r="I358" s="179"/>
      <c r="J358" s="179"/>
      <c r="K358" s="179"/>
      <c r="L358" s="179"/>
      <c r="M358" s="179"/>
      <c r="N358" s="338"/>
      <c r="O358" s="347"/>
      <c r="P358" s="338"/>
      <c r="Q358" s="338"/>
      <c r="R358" s="180"/>
    </row>
    <row r="359" spans="1:20" x14ac:dyDescent="0.25">
      <c r="A359" s="72"/>
      <c r="B359" s="147"/>
      <c r="C359" s="136"/>
      <c r="D359" s="329"/>
      <c r="E359" s="329" t="s">
        <v>124</v>
      </c>
      <c r="F359" s="330">
        <v>0</v>
      </c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333"/>
    </row>
    <row r="360" spans="1:20" s="6" customFormat="1" x14ac:dyDescent="0.25">
      <c r="A360" s="141"/>
      <c r="B360" s="233">
        <v>1</v>
      </c>
      <c r="C360" s="348" t="s">
        <v>44</v>
      </c>
      <c r="D360" s="271">
        <v>72.540000000000006</v>
      </c>
      <c r="E360" s="48">
        <v>30</v>
      </c>
      <c r="F360" s="273">
        <f t="shared" ref="F360:F424" si="278">+E360*S360*D360</f>
        <v>461354.4</v>
      </c>
      <c r="G360" s="61">
        <f>E360*D360*31</f>
        <v>67462.200000000012</v>
      </c>
      <c r="H360" s="144">
        <f>E360*D360*28</f>
        <v>60933.600000000006</v>
      </c>
      <c r="I360" s="61">
        <f t="shared" ref="I360:I389" si="279">E360*D360*31</f>
        <v>67462.200000000012</v>
      </c>
      <c r="J360" s="61">
        <f t="shared" ref="J360:J383" si="280">E360*D360*30</f>
        <v>65286.000000000007</v>
      </c>
      <c r="K360" s="61">
        <f t="shared" ref="K360:K383" si="281">E360*D360*31</f>
        <v>67462.200000000012</v>
      </c>
      <c r="L360" s="61">
        <f t="shared" ref="L360:L383" si="282">E360*D360*30</f>
        <v>65286.000000000007</v>
      </c>
      <c r="M360" s="61">
        <f t="shared" ref="M360:M383" si="283">E360*D360*31</f>
        <v>67462.200000000012</v>
      </c>
      <c r="N360" s="61">
        <v>0</v>
      </c>
      <c r="O360" s="61">
        <v>0</v>
      </c>
      <c r="P360" s="61">
        <v>0</v>
      </c>
      <c r="Q360" s="61">
        <v>0</v>
      </c>
      <c r="R360" s="145">
        <v>0</v>
      </c>
      <c r="S360" s="146">
        <v>212</v>
      </c>
    </row>
    <row r="361" spans="1:20" s="6" customFormat="1" x14ac:dyDescent="0.25">
      <c r="A361" s="141"/>
      <c r="B361" s="233">
        <v>1</v>
      </c>
      <c r="C361" s="348" t="s">
        <v>44</v>
      </c>
      <c r="D361" s="271">
        <v>72.540000000000006</v>
      </c>
      <c r="E361" s="48">
        <v>1</v>
      </c>
      <c r="F361" s="273">
        <f t="shared" si="278"/>
        <v>2248.7400000000002</v>
      </c>
      <c r="G361" s="61">
        <f>E361*D361*31</f>
        <v>2248.7400000000002</v>
      </c>
      <c r="H361" s="144">
        <v>0</v>
      </c>
      <c r="I361" s="61">
        <v>0</v>
      </c>
      <c r="J361" s="61">
        <v>0</v>
      </c>
      <c r="K361" s="61">
        <v>0</v>
      </c>
      <c r="L361" s="61">
        <v>0</v>
      </c>
      <c r="M361" s="61">
        <v>0</v>
      </c>
      <c r="N361" s="61">
        <v>0</v>
      </c>
      <c r="O361" s="61">
        <v>0</v>
      </c>
      <c r="P361" s="61">
        <v>0</v>
      </c>
      <c r="Q361" s="61">
        <v>0</v>
      </c>
      <c r="R361" s="145">
        <v>0</v>
      </c>
      <c r="S361" s="146">
        <f>31</f>
        <v>31</v>
      </c>
    </row>
    <row r="362" spans="1:20" s="6" customFormat="1" x14ac:dyDescent="0.25">
      <c r="A362" s="141"/>
      <c r="B362" s="233">
        <v>1</v>
      </c>
      <c r="C362" s="348" t="s">
        <v>44</v>
      </c>
      <c r="D362" s="271">
        <v>72.540000000000006</v>
      </c>
      <c r="E362" s="48">
        <v>1</v>
      </c>
      <c r="F362" s="273">
        <f t="shared" si="278"/>
        <v>2248.7400000000002</v>
      </c>
      <c r="G362" s="61">
        <f>E362*D362*31</f>
        <v>2248.7400000000002</v>
      </c>
      <c r="H362" s="144">
        <v>0</v>
      </c>
      <c r="I362" s="61">
        <v>0</v>
      </c>
      <c r="J362" s="61">
        <v>0</v>
      </c>
      <c r="K362" s="61">
        <v>0</v>
      </c>
      <c r="L362" s="61">
        <v>0</v>
      </c>
      <c r="M362" s="61">
        <v>0</v>
      </c>
      <c r="N362" s="61">
        <v>0</v>
      </c>
      <c r="O362" s="61">
        <v>0</v>
      </c>
      <c r="P362" s="61">
        <v>0</v>
      </c>
      <c r="Q362" s="61">
        <v>0</v>
      </c>
      <c r="R362" s="145">
        <v>0</v>
      </c>
      <c r="S362" s="146">
        <v>31</v>
      </c>
    </row>
    <row r="363" spans="1:20" s="6" customFormat="1" x14ac:dyDescent="0.25">
      <c r="A363" s="141"/>
      <c r="B363" s="233">
        <v>1</v>
      </c>
      <c r="C363" s="348" t="s">
        <v>44</v>
      </c>
      <c r="D363" s="271">
        <v>72.540000000000006</v>
      </c>
      <c r="E363" s="48">
        <v>2</v>
      </c>
      <c r="F363" s="273">
        <f t="shared" si="278"/>
        <v>0</v>
      </c>
      <c r="G363" s="61">
        <v>0</v>
      </c>
      <c r="H363" s="144">
        <v>0</v>
      </c>
      <c r="I363" s="61">
        <v>0</v>
      </c>
      <c r="J363" s="61">
        <v>0</v>
      </c>
      <c r="K363" s="61">
        <v>0</v>
      </c>
      <c r="L363" s="61">
        <v>0</v>
      </c>
      <c r="M363" s="61">
        <v>0</v>
      </c>
      <c r="N363" s="61">
        <v>0</v>
      </c>
      <c r="O363" s="61">
        <v>0</v>
      </c>
      <c r="P363" s="61">
        <v>0</v>
      </c>
      <c r="Q363" s="61">
        <v>0</v>
      </c>
      <c r="R363" s="145">
        <v>0</v>
      </c>
      <c r="S363" s="146">
        <v>0</v>
      </c>
    </row>
    <row r="364" spans="1:20" s="6" customFormat="1" x14ac:dyDescent="0.25">
      <c r="A364" s="141"/>
      <c r="B364" s="142">
        <v>2</v>
      </c>
      <c r="C364" s="349" t="s">
        <v>71</v>
      </c>
      <c r="D364" s="45">
        <v>73.59</v>
      </c>
      <c r="E364" s="47">
        <v>2</v>
      </c>
      <c r="F364" s="143">
        <f t="shared" si="278"/>
        <v>31202.16</v>
      </c>
      <c r="G364" s="61">
        <f t="shared" ref="G364:G383" si="284">E364*D364*31</f>
        <v>4562.58</v>
      </c>
      <c r="H364" s="144">
        <f t="shared" ref="H364:H383" si="285">E364*D364*28</f>
        <v>4121.04</v>
      </c>
      <c r="I364" s="61">
        <f t="shared" si="279"/>
        <v>4562.58</v>
      </c>
      <c r="J364" s="61">
        <f t="shared" si="280"/>
        <v>4415.4000000000005</v>
      </c>
      <c r="K364" s="61">
        <f t="shared" si="281"/>
        <v>4562.58</v>
      </c>
      <c r="L364" s="61">
        <f t="shared" si="282"/>
        <v>4415.4000000000005</v>
      </c>
      <c r="M364" s="61">
        <f t="shared" si="283"/>
        <v>4562.58</v>
      </c>
      <c r="N364" s="61">
        <v>0</v>
      </c>
      <c r="O364" s="61">
        <v>0</v>
      </c>
      <c r="P364" s="61">
        <v>0</v>
      </c>
      <c r="Q364" s="61">
        <v>0</v>
      </c>
      <c r="R364" s="145">
        <v>0</v>
      </c>
      <c r="S364" s="146">
        <v>212</v>
      </c>
    </row>
    <row r="365" spans="1:20" s="6" customFormat="1" x14ac:dyDescent="0.25">
      <c r="A365" s="141"/>
      <c r="B365" s="142">
        <v>3</v>
      </c>
      <c r="C365" s="349" t="s">
        <v>72</v>
      </c>
      <c r="D365" s="45">
        <v>71.400000000000006</v>
      </c>
      <c r="E365" s="47">
        <v>28</v>
      </c>
      <c r="F365" s="143">
        <f t="shared" si="278"/>
        <v>423830.4</v>
      </c>
      <c r="G365" s="61">
        <f t="shared" si="284"/>
        <v>61975.200000000012</v>
      </c>
      <c r="H365" s="144">
        <f t="shared" si="285"/>
        <v>55977.600000000006</v>
      </c>
      <c r="I365" s="61">
        <f t="shared" si="279"/>
        <v>61975.200000000012</v>
      </c>
      <c r="J365" s="61">
        <f t="shared" si="280"/>
        <v>59976.000000000007</v>
      </c>
      <c r="K365" s="61">
        <f t="shared" si="281"/>
        <v>61975.200000000012</v>
      </c>
      <c r="L365" s="61">
        <f t="shared" si="282"/>
        <v>59976.000000000007</v>
      </c>
      <c r="M365" s="61">
        <f t="shared" si="283"/>
        <v>61975.200000000012</v>
      </c>
      <c r="N365" s="61">
        <v>0</v>
      </c>
      <c r="O365" s="61">
        <v>0</v>
      </c>
      <c r="P365" s="61">
        <v>0</v>
      </c>
      <c r="Q365" s="61">
        <v>0</v>
      </c>
      <c r="R365" s="145">
        <v>0</v>
      </c>
      <c r="S365" s="146">
        <v>212</v>
      </c>
    </row>
    <row r="366" spans="1:20" s="6" customFormat="1" x14ac:dyDescent="0.25">
      <c r="A366" s="141"/>
      <c r="B366" s="142">
        <v>3</v>
      </c>
      <c r="C366" s="349" t="s">
        <v>72</v>
      </c>
      <c r="D366" s="45">
        <v>71.400000000000006</v>
      </c>
      <c r="E366" s="47">
        <v>1</v>
      </c>
      <c r="F366" s="143">
        <f t="shared" si="278"/>
        <v>0</v>
      </c>
      <c r="G366" s="61">
        <v>0</v>
      </c>
      <c r="H366" s="144">
        <v>0</v>
      </c>
      <c r="I366" s="61">
        <v>0</v>
      </c>
      <c r="J366" s="61">
        <v>0</v>
      </c>
      <c r="K366" s="61">
        <v>0</v>
      </c>
      <c r="L366" s="61">
        <v>0</v>
      </c>
      <c r="M366" s="61">
        <v>0</v>
      </c>
      <c r="N366" s="61">
        <v>0</v>
      </c>
      <c r="O366" s="61">
        <v>0</v>
      </c>
      <c r="P366" s="61">
        <v>0</v>
      </c>
      <c r="Q366" s="61">
        <v>0</v>
      </c>
      <c r="R366" s="145">
        <v>0</v>
      </c>
      <c r="S366" s="146">
        <v>0</v>
      </c>
    </row>
    <row r="367" spans="1:20" s="6" customFormat="1" x14ac:dyDescent="0.25">
      <c r="A367" s="141"/>
      <c r="B367" s="233">
        <v>4</v>
      </c>
      <c r="C367" s="350" t="s">
        <v>48</v>
      </c>
      <c r="D367" s="45">
        <v>71.400000000000006</v>
      </c>
      <c r="E367" s="47">
        <v>2</v>
      </c>
      <c r="F367" s="143">
        <f t="shared" si="278"/>
        <v>30273.600000000002</v>
      </c>
      <c r="G367" s="61">
        <f>E367*D367*31</f>
        <v>4426.8</v>
      </c>
      <c r="H367" s="144">
        <f>E367*D367*28</f>
        <v>3998.4000000000005</v>
      </c>
      <c r="I367" s="61">
        <f>E367*D367*31</f>
        <v>4426.8</v>
      </c>
      <c r="J367" s="61">
        <f>E367*D367*30</f>
        <v>4284</v>
      </c>
      <c r="K367" s="61">
        <f>E367*D367*31</f>
        <v>4426.8</v>
      </c>
      <c r="L367" s="61">
        <f>E367*D367*30</f>
        <v>4284</v>
      </c>
      <c r="M367" s="61">
        <f>E367*D367*31</f>
        <v>4426.8</v>
      </c>
      <c r="N367" s="61">
        <v>0</v>
      </c>
      <c r="O367" s="61">
        <v>0</v>
      </c>
      <c r="P367" s="61">
        <v>0</v>
      </c>
      <c r="Q367" s="61">
        <v>0</v>
      </c>
      <c r="R367" s="145">
        <v>0</v>
      </c>
      <c r="S367" s="146">
        <v>212</v>
      </c>
    </row>
    <row r="368" spans="1:20" s="6" customFormat="1" x14ac:dyDescent="0.25">
      <c r="A368" s="141"/>
      <c r="B368" s="142">
        <v>5</v>
      </c>
      <c r="C368" s="349" t="s">
        <v>73</v>
      </c>
      <c r="D368" s="45">
        <v>71.400000000000006</v>
      </c>
      <c r="E368" s="47">
        <v>1</v>
      </c>
      <c r="F368" s="143">
        <f t="shared" si="278"/>
        <v>15136.800000000001</v>
      </c>
      <c r="G368" s="61">
        <f t="shared" si="284"/>
        <v>2213.4</v>
      </c>
      <c r="H368" s="144">
        <f t="shared" si="285"/>
        <v>1999.2000000000003</v>
      </c>
      <c r="I368" s="61">
        <f t="shared" si="279"/>
        <v>2213.4</v>
      </c>
      <c r="J368" s="61">
        <f t="shared" si="280"/>
        <v>2142</v>
      </c>
      <c r="K368" s="61">
        <f t="shared" si="281"/>
        <v>2213.4</v>
      </c>
      <c r="L368" s="61">
        <f t="shared" si="282"/>
        <v>2142</v>
      </c>
      <c r="M368" s="61">
        <f t="shared" si="283"/>
        <v>2213.4</v>
      </c>
      <c r="N368" s="61">
        <v>0</v>
      </c>
      <c r="O368" s="61">
        <v>0</v>
      </c>
      <c r="P368" s="61">
        <v>0</v>
      </c>
      <c r="Q368" s="61">
        <v>0</v>
      </c>
      <c r="R368" s="145">
        <v>0</v>
      </c>
      <c r="S368" s="146">
        <v>212</v>
      </c>
    </row>
    <row r="369" spans="1:19" s="6" customFormat="1" x14ac:dyDescent="0.25">
      <c r="A369" s="141"/>
      <c r="B369" s="142">
        <v>6</v>
      </c>
      <c r="C369" s="349" t="s">
        <v>74</v>
      </c>
      <c r="D369" s="45">
        <v>71.400000000000006</v>
      </c>
      <c r="E369" s="47">
        <v>1</v>
      </c>
      <c r="F369" s="143">
        <f t="shared" si="278"/>
        <v>15136.800000000001</v>
      </c>
      <c r="G369" s="61">
        <f t="shared" si="284"/>
        <v>2213.4</v>
      </c>
      <c r="H369" s="144">
        <f t="shared" si="285"/>
        <v>1999.2000000000003</v>
      </c>
      <c r="I369" s="61">
        <f t="shared" si="279"/>
        <v>2213.4</v>
      </c>
      <c r="J369" s="61">
        <f t="shared" si="280"/>
        <v>2142</v>
      </c>
      <c r="K369" s="61">
        <f t="shared" si="281"/>
        <v>2213.4</v>
      </c>
      <c r="L369" s="61">
        <f t="shared" si="282"/>
        <v>2142</v>
      </c>
      <c r="M369" s="61">
        <f t="shared" si="283"/>
        <v>2213.4</v>
      </c>
      <c r="N369" s="61">
        <v>0</v>
      </c>
      <c r="O369" s="61">
        <v>0</v>
      </c>
      <c r="P369" s="61">
        <v>0</v>
      </c>
      <c r="Q369" s="61">
        <v>0</v>
      </c>
      <c r="R369" s="145">
        <v>0</v>
      </c>
      <c r="S369" s="146">
        <v>212</v>
      </c>
    </row>
    <row r="370" spans="1:19" s="6" customFormat="1" x14ac:dyDescent="0.25">
      <c r="A370" s="141"/>
      <c r="B370" s="233">
        <v>7</v>
      </c>
      <c r="C370" s="349" t="s">
        <v>35</v>
      </c>
      <c r="D370" s="45">
        <v>71.400000000000006</v>
      </c>
      <c r="E370" s="47">
        <v>7</v>
      </c>
      <c r="F370" s="143">
        <f t="shared" si="278"/>
        <v>105957.6</v>
      </c>
      <c r="G370" s="61">
        <f t="shared" si="284"/>
        <v>15493.800000000003</v>
      </c>
      <c r="H370" s="144">
        <f t="shared" si="285"/>
        <v>13994.400000000001</v>
      </c>
      <c r="I370" s="61">
        <f t="shared" si="279"/>
        <v>15493.800000000003</v>
      </c>
      <c r="J370" s="61">
        <f t="shared" si="280"/>
        <v>14994.000000000002</v>
      </c>
      <c r="K370" s="61">
        <f t="shared" si="281"/>
        <v>15493.800000000003</v>
      </c>
      <c r="L370" s="61">
        <f t="shared" si="282"/>
        <v>14994.000000000002</v>
      </c>
      <c r="M370" s="61">
        <f t="shared" si="283"/>
        <v>15493.800000000003</v>
      </c>
      <c r="N370" s="61">
        <v>0</v>
      </c>
      <c r="O370" s="61">
        <v>0</v>
      </c>
      <c r="P370" s="61">
        <v>0</v>
      </c>
      <c r="Q370" s="61">
        <v>0</v>
      </c>
      <c r="R370" s="145">
        <v>0</v>
      </c>
      <c r="S370" s="146">
        <v>212</v>
      </c>
    </row>
    <row r="371" spans="1:19" s="6" customFormat="1" x14ac:dyDescent="0.25">
      <c r="A371" s="141"/>
      <c r="B371" s="233">
        <v>19</v>
      </c>
      <c r="C371" s="349" t="s">
        <v>35</v>
      </c>
      <c r="D371" s="45">
        <v>71.400000000000006</v>
      </c>
      <c r="E371" s="47">
        <v>1</v>
      </c>
      <c r="F371" s="143">
        <f t="shared" si="278"/>
        <v>12923.400000000001</v>
      </c>
      <c r="G371" s="61">
        <f t="shared" si="284"/>
        <v>2213.4</v>
      </c>
      <c r="H371" s="144">
        <f t="shared" si="285"/>
        <v>1999.2000000000003</v>
      </c>
      <c r="I371" s="61">
        <f t="shared" si="279"/>
        <v>2213.4</v>
      </c>
      <c r="J371" s="61">
        <f t="shared" si="280"/>
        <v>2142</v>
      </c>
      <c r="K371" s="61">
        <f t="shared" si="281"/>
        <v>2213.4</v>
      </c>
      <c r="L371" s="61">
        <f t="shared" si="282"/>
        <v>2142</v>
      </c>
      <c r="M371" s="61">
        <v>0</v>
      </c>
      <c r="N371" s="61">
        <v>0</v>
      </c>
      <c r="O371" s="61">
        <v>0</v>
      </c>
      <c r="P371" s="61">
        <v>0</v>
      </c>
      <c r="Q371" s="61">
        <v>0</v>
      </c>
      <c r="R371" s="145">
        <v>0</v>
      </c>
      <c r="S371" s="146">
        <f>212-31</f>
        <v>181</v>
      </c>
    </row>
    <row r="372" spans="1:19" s="6" customFormat="1" x14ac:dyDescent="0.25">
      <c r="A372" s="141"/>
      <c r="B372" s="233">
        <v>7</v>
      </c>
      <c r="C372" s="349" t="s">
        <v>35</v>
      </c>
      <c r="D372" s="45">
        <v>71.400000000000006</v>
      </c>
      <c r="E372" s="47">
        <v>1</v>
      </c>
      <c r="F372" s="143">
        <f t="shared" si="278"/>
        <v>3284.4</v>
      </c>
      <c r="G372" s="61">
        <f t="shared" si="284"/>
        <v>2213.4</v>
      </c>
      <c r="H372" s="144">
        <v>0</v>
      </c>
      <c r="I372" s="61">
        <f>E372*D372*15</f>
        <v>1071</v>
      </c>
      <c r="J372" s="61">
        <v>0</v>
      </c>
      <c r="K372" s="61">
        <v>0</v>
      </c>
      <c r="L372" s="61">
        <v>0</v>
      </c>
      <c r="M372" s="61">
        <v>0</v>
      </c>
      <c r="N372" s="61">
        <v>0</v>
      </c>
      <c r="O372" s="61">
        <v>0</v>
      </c>
      <c r="P372" s="61">
        <v>0</v>
      </c>
      <c r="Q372" s="61">
        <v>0</v>
      </c>
      <c r="R372" s="145">
        <v>0</v>
      </c>
      <c r="S372" s="146">
        <f>31+15</f>
        <v>46</v>
      </c>
    </row>
    <row r="373" spans="1:19" s="6" customFormat="1" x14ac:dyDescent="0.25">
      <c r="A373" s="141"/>
      <c r="B373" s="142">
        <v>8</v>
      </c>
      <c r="C373" s="349" t="s">
        <v>52</v>
      </c>
      <c r="D373" s="45">
        <v>72.540000000000006</v>
      </c>
      <c r="E373" s="47">
        <v>3</v>
      </c>
      <c r="F373" s="143">
        <f t="shared" si="278"/>
        <v>46135.44</v>
      </c>
      <c r="G373" s="61">
        <f t="shared" si="284"/>
        <v>6746.22</v>
      </c>
      <c r="H373" s="144">
        <f t="shared" si="285"/>
        <v>6093.3600000000006</v>
      </c>
      <c r="I373" s="61">
        <f t="shared" si="279"/>
        <v>6746.22</v>
      </c>
      <c r="J373" s="61">
        <f t="shared" si="280"/>
        <v>6528.6</v>
      </c>
      <c r="K373" s="61">
        <f t="shared" si="281"/>
        <v>6746.22</v>
      </c>
      <c r="L373" s="61">
        <f t="shared" si="282"/>
        <v>6528.6</v>
      </c>
      <c r="M373" s="61">
        <f t="shared" si="283"/>
        <v>6746.22</v>
      </c>
      <c r="N373" s="61">
        <v>0</v>
      </c>
      <c r="O373" s="61">
        <v>0</v>
      </c>
      <c r="P373" s="61">
        <v>0</v>
      </c>
      <c r="Q373" s="61">
        <v>0</v>
      </c>
      <c r="R373" s="145">
        <v>0</v>
      </c>
      <c r="S373" s="146">
        <v>212</v>
      </c>
    </row>
    <row r="374" spans="1:19" s="6" customFormat="1" x14ac:dyDescent="0.25">
      <c r="A374" s="141"/>
      <c r="B374" s="142">
        <v>8</v>
      </c>
      <c r="C374" s="349" t="s">
        <v>52</v>
      </c>
      <c r="D374" s="45">
        <v>72.540000000000006</v>
      </c>
      <c r="E374" s="47">
        <v>1</v>
      </c>
      <c r="F374" s="143">
        <f t="shared" si="278"/>
        <v>12839.580000000002</v>
      </c>
      <c r="G374" s="61">
        <f t="shared" si="284"/>
        <v>2248.7400000000002</v>
      </c>
      <c r="H374" s="144">
        <f t="shared" si="285"/>
        <v>2031.1200000000001</v>
      </c>
      <c r="I374" s="61">
        <f t="shared" si="279"/>
        <v>2248.7400000000002</v>
      </c>
      <c r="J374" s="61">
        <f t="shared" si="280"/>
        <v>2176.2000000000003</v>
      </c>
      <c r="K374" s="61">
        <f t="shared" si="281"/>
        <v>2248.7400000000002</v>
      </c>
      <c r="L374" s="61">
        <f>E374*D374*26</f>
        <v>1886.0400000000002</v>
      </c>
      <c r="M374" s="61">
        <v>0</v>
      </c>
      <c r="N374" s="61">
        <v>0</v>
      </c>
      <c r="O374" s="61">
        <v>0</v>
      </c>
      <c r="P374" s="61">
        <v>0</v>
      </c>
      <c r="Q374" s="61">
        <v>0</v>
      </c>
      <c r="R374" s="145">
        <v>0</v>
      </c>
      <c r="S374" s="146">
        <f>31+28+31+30+31+26+31-31</f>
        <v>177</v>
      </c>
    </row>
    <row r="375" spans="1:19" s="6" customFormat="1" x14ac:dyDescent="0.25">
      <c r="A375" s="141"/>
      <c r="B375" s="142">
        <v>9</v>
      </c>
      <c r="C375" s="349" t="s">
        <v>61</v>
      </c>
      <c r="D375" s="45">
        <v>77.59</v>
      </c>
      <c r="E375" s="47">
        <v>1</v>
      </c>
      <c r="F375" s="143">
        <f t="shared" si="278"/>
        <v>16449.080000000002</v>
      </c>
      <c r="G375" s="61">
        <f t="shared" si="284"/>
        <v>2405.29</v>
      </c>
      <c r="H375" s="144">
        <f t="shared" si="285"/>
        <v>2172.52</v>
      </c>
      <c r="I375" s="61">
        <f t="shared" si="279"/>
        <v>2405.29</v>
      </c>
      <c r="J375" s="61">
        <f t="shared" si="280"/>
        <v>2327.7000000000003</v>
      </c>
      <c r="K375" s="61">
        <f t="shared" si="281"/>
        <v>2405.29</v>
      </c>
      <c r="L375" s="61">
        <f t="shared" si="282"/>
        <v>2327.7000000000003</v>
      </c>
      <c r="M375" s="61">
        <f t="shared" si="283"/>
        <v>2405.29</v>
      </c>
      <c r="N375" s="61">
        <v>0</v>
      </c>
      <c r="O375" s="61">
        <v>0</v>
      </c>
      <c r="P375" s="61">
        <v>0</v>
      </c>
      <c r="Q375" s="61">
        <v>0</v>
      </c>
      <c r="R375" s="145">
        <v>0</v>
      </c>
      <c r="S375" s="146">
        <v>212</v>
      </c>
    </row>
    <row r="376" spans="1:19" s="6" customFormat="1" x14ac:dyDescent="0.25">
      <c r="A376" s="141"/>
      <c r="B376" s="233">
        <v>10</v>
      </c>
      <c r="C376" s="349" t="s">
        <v>38</v>
      </c>
      <c r="D376" s="45">
        <v>71.400000000000006</v>
      </c>
      <c r="E376" s="47">
        <v>6</v>
      </c>
      <c r="F376" s="143">
        <f t="shared" si="278"/>
        <v>90820.800000000003</v>
      </c>
      <c r="G376" s="61">
        <f t="shared" si="284"/>
        <v>13280.400000000001</v>
      </c>
      <c r="H376" s="144">
        <f t="shared" si="285"/>
        <v>11995.2</v>
      </c>
      <c r="I376" s="61">
        <f t="shared" si="279"/>
        <v>13280.400000000001</v>
      </c>
      <c r="J376" s="61">
        <f t="shared" si="280"/>
        <v>12852.000000000002</v>
      </c>
      <c r="K376" s="61">
        <f t="shared" si="281"/>
        <v>13280.400000000001</v>
      </c>
      <c r="L376" s="61">
        <f t="shared" si="282"/>
        <v>12852.000000000002</v>
      </c>
      <c r="M376" s="61">
        <f t="shared" si="283"/>
        <v>13280.400000000001</v>
      </c>
      <c r="N376" s="61">
        <v>0</v>
      </c>
      <c r="O376" s="61">
        <v>0</v>
      </c>
      <c r="P376" s="61">
        <v>0</v>
      </c>
      <c r="Q376" s="61">
        <v>0</v>
      </c>
      <c r="R376" s="145">
        <v>0</v>
      </c>
      <c r="S376" s="146">
        <v>212</v>
      </c>
    </row>
    <row r="377" spans="1:19" s="6" customFormat="1" x14ac:dyDescent="0.25">
      <c r="A377" s="141"/>
      <c r="B377" s="233">
        <v>10</v>
      </c>
      <c r="C377" s="349" t="s">
        <v>38</v>
      </c>
      <c r="D377" s="45">
        <v>71.400000000000006</v>
      </c>
      <c r="E377" s="47">
        <v>1</v>
      </c>
      <c r="F377" s="143">
        <f t="shared" si="278"/>
        <v>13708.800000000001</v>
      </c>
      <c r="G377" s="61">
        <f t="shared" si="284"/>
        <v>2213.4</v>
      </c>
      <c r="H377" s="144">
        <v>0</v>
      </c>
      <c r="I377" s="61">
        <f>E377*D377*31-D377*4</f>
        <v>1927.8000000000002</v>
      </c>
      <c r="J377" s="61">
        <f>E377*D377*30+D377*E377*12</f>
        <v>2998.8</v>
      </c>
      <c r="K377" s="61">
        <f t="shared" si="281"/>
        <v>2213.4</v>
      </c>
      <c r="L377" s="61">
        <f t="shared" si="282"/>
        <v>2142</v>
      </c>
      <c r="M377" s="61">
        <f t="shared" si="283"/>
        <v>2213.4</v>
      </c>
      <c r="N377" s="61">
        <v>0</v>
      </c>
      <c r="O377" s="61">
        <v>0</v>
      </c>
      <c r="P377" s="61">
        <v>0</v>
      </c>
      <c r="Q377" s="61">
        <v>0</v>
      </c>
      <c r="R377" s="145">
        <v>0</v>
      </c>
      <c r="S377" s="146">
        <f>212-28-4+12</f>
        <v>192</v>
      </c>
    </row>
    <row r="378" spans="1:19" s="6" customFormat="1" x14ac:dyDescent="0.25">
      <c r="A378" s="141"/>
      <c r="B378" s="142">
        <v>11</v>
      </c>
      <c r="C378" s="349" t="s">
        <v>75</v>
      </c>
      <c r="D378" s="45">
        <v>73.59</v>
      </c>
      <c r="E378" s="47">
        <v>1</v>
      </c>
      <c r="F378" s="143">
        <f t="shared" si="278"/>
        <v>15601.08</v>
      </c>
      <c r="G378" s="61">
        <f>E378*D378*31</f>
        <v>2281.29</v>
      </c>
      <c r="H378" s="144">
        <f>E378*D378*28</f>
        <v>2060.52</v>
      </c>
      <c r="I378" s="61">
        <f>E378*D378*31</f>
        <v>2281.29</v>
      </c>
      <c r="J378" s="61">
        <f>E378*D378*30</f>
        <v>2207.7000000000003</v>
      </c>
      <c r="K378" s="61">
        <f>E378*D378*31</f>
        <v>2281.29</v>
      </c>
      <c r="L378" s="61">
        <f>E378*D378*30</f>
        <v>2207.7000000000003</v>
      </c>
      <c r="M378" s="61">
        <f>E378*D378*31</f>
        <v>2281.29</v>
      </c>
      <c r="N378" s="61">
        <v>0</v>
      </c>
      <c r="O378" s="61">
        <v>0</v>
      </c>
      <c r="P378" s="61">
        <v>0</v>
      </c>
      <c r="Q378" s="61">
        <v>0</v>
      </c>
      <c r="R378" s="145">
        <v>0</v>
      </c>
      <c r="S378" s="146">
        <v>212</v>
      </c>
    </row>
    <row r="379" spans="1:19" s="6" customFormat="1" ht="15.75" customHeight="1" x14ac:dyDescent="0.25">
      <c r="A379" s="141"/>
      <c r="B379" s="142">
        <v>12</v>
      </c>
      <c r="C379" s="349" t="s">
        <v>62</v>
      </c>
      <c r="D379" s="45">
        <v>75.64</v>
      </c>
      <c r="E379" s="49">
        <v>1</v>
      </c>
      <c r="F379" s="143">
        <f t="shared" si="278"/>
        <v>16035.68</v>
      </c>
      <c r="G379" s="61">
        <f>E379*D379*31</f>
        <v>2344.84</v>
      </c>
      <c r="H379" s="144">
        <f>E379*D379*28</f>
        <v>2117.92</v>
      </c>
      <c r="I379" s="61">
        <f>E379*D379*31</f>
        <v>2344.84</v>
      </c>
      <c r="J379" s="61">
        <f>E379*D379*30</f>
        <v>2269.1999999999998</v>
      </c>
      <c r="K379" s="61">
        <f>E379*D379*31</f>
        <v>2344.84</v>
      </c>
      <c r="L379" s="61">
        <f>E379*D379*30</f>
        <v>2269.1999999999998</v>
      </c>
      <c r="M379" s="61">
        <f>E379*D379*31</f>
        <v>2344.84</v>
      </c>
      <c r="N379" s="61">
        <v>0</v>
      </c>
      <c r="O379" s="61">
        <v>0</v>
      </c>
      <c r="P379" s="61">
        <v>0</v>
      </c>
      <c r="Q379" s="61">
        <v>0</v>
      </c>
      <c r="R379" s="145">
        <v>0</v>
      </c>
      <c r="S379" s="146">
        <v>212</v>
      </c>
    </row>
    <row r="380" spans="1:19" s="6" customFormat="1" x14ac:dyDescent="0.25">
      <c r="A380" s="141"/>
      <c r="B380" s="233">
        <v>13</v>
      </c>
      <c r="C380" s="349" t="s">
        <v>64</v>
      </c>
      <c r="D380" s="45">
        <v>71.400000000000006</v>
      </c>
      <c r="E380" s="47">
        <v>1</v>
      </c>
      <c r="F380" s="143">
        <f t="shared" si="278"/>
        <v>15136.800000000001</v>
      </c>
      <c r="G380" s="61">
        <f>E380*D380*31</f>
        <v>2213.4</v>
      </c>
      <c r="H380" s="144">
        <f>E380*D380*28</f>
        <v>1999.2000000000003</v>
      </c>
      <c r="I380" s="61">
        <f>E380*D380*31</f>
        <v>2213.4</v>
      </c>
      <c r="J380" s="61">
        <f>E380*D380*30</f>
        <v>2142</v>
      </c>
      <c r="K380" s="61">
        <f>E380*D380*31</f>
        <v>2213.4</v>
      </c>
      <c r="L380" s="61">
        <f>E380*D380*30</f>
        <v>2142</v>
      </c>
      <c r="M380" s="61">
        <f>E380*D380*31</f>
        <v>2213.4</v>
      </c>
      <c r="N380" s="61">
        <v>0</v>
      </c>
      <c r="O380" s="61">
        <v>0</v>
      </c>
      <c r="P380" s="61">
        <v>0</v>
      </c>
      <c r="Q380" s="61">
        <v>0</v>
      </c>
      <c r="R380" s="145">
        <v>0</v>
      </c>
      <c r="S380" s="146">
        <v>212</v>
      </c>
    </row>
    <row r="381" spans="1:19" s="6" customFormat="1" x14ac:dyDescent="0.25">
      <c r="A381" s="141"/>
      <c r="B381" s="142">
        <v>14</v>
      </c>
      <c r="C381" s="349" t="s">
        <v>39</v>
      </c>
      <c r="D381" s="45">
        <v>78.25</v>
      </c>
      <c r="E381" s="47">
        <v>9</v>
      </c>
      <c r="F381" s="143">
        <f t="shared" si="278"/>
        <v>149301</v>
      </c>
      <c r="G381" s="61">
        <f>E381*D381*31</f>
        <v>21831.75</v>
      </c>
      <c r="H381" s="144">
        <f>E381*D381*28</f>
        <v>19719</v>
      </c>
      <c r="I381" s="61">
        <f>E381*D381*31</f>
        <v>21831.75</v>
      </c>
      <c r="J381" s="61">
        <f>E381*D381*30</f>
        <v>21127.5</v>
      </c>
      <c r="K381" s="61">
        <f>E381*D381*31</f>
        <v>21831.75</v>
      </c>
      <c r="L381" s="61">
        <f>E381*D381*30</f>
        <v>21127.5</v>
      </c>
      <c r="M381" s="61">
        <f>E381*D381*31</f>
        <v>21831.75</v>
      </c>
      <c r="N381" s="61">
        <v>0</v>
      </c>
      <c r="O381" s="61">
        <v>0</v>
      </c>
      <c r="P381" s="61">
        <v>0</v>
      </c>
      <c r="Q381" s="61">
        <v>0</v>
      </c>
      <c r="R381" s="145">
        <v>0</v>
      </c>
      <c r="S381" s="146">
        <v>212</v>
      </c>
    </row>
    <row r="382" spans="1:19" s="6" customFormat="1" x14ac:dyDescent="0.25">
      <c r="A382" s="141"/>
      <c r="B382" s="142">
        <v>15</v>
      </c>
      <c r="C382" s="349" t="s">
        <v>31</v>
      </c>
      <c r="D382" s="45">
        <v>72.540000000000006</v>
      </c>
      <c r="E382" s="47">
        <v>1</v>
      </c>
      <c r="F382" s="143">
        <f t="shared" si="278"/>
        <v>15378.480000000001</v>
      </c>
      <c r="G382" s="61">
        <f t="shared" si="284"/>
        <v>2248.7400000000002</v>
      </c>
      <c r="H382" s="144">
        <f t="shared" si="285"/>
        <v>2031.1200000000001</v>
      </c>
      <c r="I382" s="61">
        <f t="shared" si="279"/>
        <v>2248.7400000000002</v>
      </c>
      <c r="J382" s="61">
        <f t="shared" si="280"/>
        <v>2176.2000000000003</v>
      </c>
      <c r="K382" s="61">
        <f t="shared" si="281"/>
        <v>2248.7400000000002</v>
      </c>
      <c r="L382" s="61">
        <f t="shared" si="282"/>
        <v>2176.2000000000003</v>
      </c>
      <c r="M382" s="61">
        <f t="shared" si="283"/>
        <v>2248.7400000000002</v>
      </c>
      <c r="N382" s="61">
        <v>0</v>
      </c>
      <c r="O382" s="61">
        <v>0</v>
      </c>
      <c r="P382" s="61">
        <v>0</v>
      </c>
      <c r="Q382" s="61">
        <v>0</v>
      </c>
      <c r="R382" s="145">
        <v>0</v>
      </c>
      <c r="S382" s="146">
        <v>212</v>
      </c>
    </row>
    <row r="383" spans="1:19" s="6" customFormat="1" x14ac:dyDescent="0.25">
      <c r="A383" s="141"/>
      <c r="B383" s="233">
        <v>16</v>
      </c>
      <c r="C383" s="349" t="s">
        <v>54</v>
      </c>
      <c r="D383" s="45">
        <v>71.400000000000006</v>
      </c>
      <c r="E383" s="47">
        <v>2</v>
      </c>
      <c r="F383" s="143">
        <f t="shared" si="278"/>
        <v>30273.600000000002</v>
      </c>
      <c r="G383" s="61">
        <f t="shared" si="284"/>
        <v>4426.8</v>
      </c>
      <c r="H383" s="144">
        <f t="shared" si="285"/>
        <v>3998.4000000000005</v>
      </c>
      <c r="I383" s="61">
        <f t="shared" si="279"/>
        <v>4426.8</v>
      </c>
      <c r="J383" s="61">
        <f t="shared" si="280"/>
        <v>4284</v>
      </c>
      <c r="K383" s="61">
        <f t="shared" si="281"/>
        <v>4426.8</v>
      </c>
      <c r="L383" s="61">
        <f t="shared" si="282"/>
        <v>4284</v>
      </c>
      <c r="M383" s="61">
        <f t="shared" si="283"/>
        <v>4426.8</v>
      </c>
      <c r="N383" s="61">
        <v>0</v>
      </c>
      <c r="O383" s="61">
        <v>0</v>
      </c>
      <c r="P383" s="61">
        <v>0</v>
      </c>
      <c r="Q383" s="61">
        <v>0</v>
      </c>
      <c r="R383" s="145">
        <v>0</v>
      </c>
      <c r="S383" s="146">
        <v>212</v>
      </c>
    </row>
    <row r="384" spans="1:19" s="6" customFormat="1" x14ac:dyDescent="0.25">
      <c r="A384" s="141"/>
      <c r="B384" s="351">
        <v>17</v>
      </c>
      <c r="C384" s="352" t="s">
        <v>42</v>
      </c>
      <c r="D384" s="45">
        <v>75.64</v>
      </c>
      <c r="E384" s="47">
        <v>1</v>
      </c>
      <c r="F384" s="143">
        <f t="shared" si="278"/>
        <v>16035.68</v>
      </c>
      <c r="G384" s="61">
        <f>E384*D384*31</f>
        <v>2344.84</v>
      </c>
      <c r="H384" s="144">
        <f>E384*D384*28</f>
        <v>2117.92</v>
      </c>
      <c r="I384" s="61">
        <f t="shared" si="279"/>
        <v>2344.84</v>
      </c>
      <c r="J384" s="61">
        <f>E384*D384*30</f>
        <v>2269.1999999999998</v>
      </c>
      <c r="K384" s="61">
        <f>E384*D384*31</f>
        <v>2344.84</v>
      </c>
      <c r="L384" s="61">
        <f>E384*D384*30</f>
        <v>2269.1999999999998</v>
      </c>
      <c r="M384" s="61">
        <f>E384*D384*31</f>
        <v>2344.84</v>
      </c>
      <c r="N384" s="61">
        <v>0</v>
      </c>
      <c r="O384" s="61">
        <v>0</v>
      </c>
      <c r="P384" s="61">
        <v>0</v>
      </c>
      <c r="Q384" s="61">
        <v>0</v>
      </c>
      <c r="R384" s="145">
        <v>0</v>
      </c>
      <c r="S384" s="146">
        <v>212</v>
      </c>
    </row>
    <row r="385" spans="1:19" s="6" customFormat="1" x14ac:dyDescent="0.25">
      <c r="A385" s="141"/>
      <c r="B385" s="233">
        <v>18</v>
      </c>
      <c r="C385" s="349" t="s">
        <v>37</v>
      </c>
      <c r="D385" s="45">
        <v>80.86</v>
      </c>
      <c r="E385" s="47">
        <v>6</v>
      </c>
      <c r="F385" s="143">
        <f t="shared" si="278"/>
        <v>102853.92</v>
      </c>
      <c r="G385" s="61">
        <f>E385*D385*31</f>
        <v>15039.96</v>
      </c>
      <c r="H385" s="144">
        <f>E385*D385*28</f>
        <v>13584.48</v>
      </c>
      <c r="I385" s="61">
        <f t="shared" si="279"/>
        <v>15039.96</v>
      </c>
      <c r="J385" s="61">
        <f>E385*D385*30</f>
        <v>14554.8</v>
      </c>
      <c r="K385" s="61">
        <f>E385*D385*31</f>
        <v>15039.96</v>
      </c>
      <c r="L385" s="61">
        <f>E385*D385*30</f>
        <v>14554.8</v>
      </c>
      <c r="M385" s="61">
        <f>E385*D385*31</f>
        <v>15039.96</v>
      </c>
      <c r="N385" s="61">
        <v>0</v>
      </c>
      <c r="O385" s="61">
        <v>0</v>
      </c>
      <c r="P385" s="61">
        <v>0</v>
      </c>
      <c r="Q385" s="61">
        <v>0</v>
      </c>
      <c r="R385" s="145">
        <v>0</v>
      </c>
      <c r="S385" s="146">
        <v>212</v>
      </c>
    </row>
    <row r="386" spans="1:19" x14ac:dyDescent="0.25">
      <c r="A386" s="72"/>
      <c r="B386" s="210">
        <v>19</v>
      </c>
      <c r="C386" s="353" t="s">
        <v>72</v>
      </c>
      <c r="D386" s="149">
        <v>71.400000000000006</v>
      </c>
      <c r="E386" s="46">
        <v>2</v>
      </c>
      <c r="F386" s="150">
        <f t="shared" si="278"/>
        <v>10567.2</v>
      </c>
      <c r="G386" s="151">
        <v>0</v>
      </c>
      <c r="H386" s="152">
        <f t="shared" ref="H386:H389" si="286">E386*D386*28+D386*E386*15</f>
        <v>6140.4000000000005</v>
      </c>
      <c r="I386" s="151">
        <f t="shared" si="279"/>
        <v>4426.8</v>
      </c>
      <c r="J386" s="151">
        <v>0</v>
      </c>
      <c r="K386" s="151">
        <v>0</v>
      </c>
      <c r="L386" s="151">
        <v>0</v>
      </c>
      <c r="M386" s="151">
        <v>0</v>
      </c>
      <c r="N386" s="151">
        <v>0</v>
      </c>
      <c r="O386" s="151">
        <v>0</v>
      </c>
      <c r="P386" s="151">
        <v>0</v>
      </c>
      <c r="Q386" s="151">
        <v>0</v>
      </c>
      <c r="R386" s="153">
        <v>0</v>
      </c>
      <c r="S386" s="154">
        <f>15+28+31</f>
        <v>74</v>
      </c>
    </row>
    <row r="387" spans="1:19" x14ac:dyDescent="0.25">
      <c r="A387" s="72"/>
      <c r="B387" s="210">
        <v>20</v>
      </c>
      <c r="C387" s="353" t="s">
        <v>73</v>
      </c>
      <c r="D387" s="149">
        <v>71.400000000000006</v>
      </c>
      <c r="E387" s="46">
        <v>2</v>
      </c>
      <c r="F387" s="150">
        <f t="shared" si="278"/>
        <v>10567.2</v>
      </c>
      <c r="G387" s="151">
        <v>0</v>
      </c>
      <c r="H387" s="152">
        <f t="shared" si="286"/>
        <v>6140.4000000000005</v>
      </c>
      <c r="I387" s="151">
        <f t="shared" si="279"/>
        <v>4426.8</v>
      </c>
      <c r="J387" s="151">
        <v>0</v>
      </c>
      <c r="K387" s="151">
        <v>0</v>
      </c>
      <c r="L387" s="151">
        <v>0</v>
      </c>
      <c r="M387" s="151">
        <v>0</v>
      </c>
      <c r="N387" s="151">
        <v>0</v>
      </c>
      <c r="O387" s="151">
        <v>0</v>
      </c>
      <c r="P387" s="151">
        <v>0</v>
      </c>
      <c r="Q387" s="151">
        <v>0</v>
      </c>
      <c r="R387" s="153">
        <v>0</v>
      </c>
      <c r="S387" s="154">
        <f t="shared" ref="S387:S389" si="287">15+28+31</f>
        <v>74</v>
      </c>
    </row>
    <row r="388" spans="1:19" x14ac:dyDescent="0.25">
      <c r="A388" s="72"/>
      <c r="B388" s="147">
        <v>21</v>
      </c>
      <c r="C388" s="148" t="s">
        <v>32</v>
      </c>
      <c r="D388" s="149">
        <v>71.400000000000006</v>
      </c>
      <c r="E388" s="46">
        <v>1</v>
      </c>
      <c r="F388" s="150">
        <f t="shared" si="278"/>
        <v>5283.6</v>
      </c>
      <c r="G388" s="151">
        <v>0</v>
      </c>
      <c r="H388" s="152">
        <f t="shared" si="286"/>
        <v>3070.2000000000003</v>
      </c>
      <c r="I388" s="151">
        <f t="shared" si="279"/>
        <v>2213.4</v>
      </c>
      <c r="J388" s="151">
        <v>0</v>
      </c>
      <c r="K388" s="151">
        <v>0</v>
      </c>
      <c r="L388" s="151">
        <v>0</v>
      </c>
      <c r="M388" s="151">
        <v>0</v>
      </c>
      <c r="N388" s="151">
        <v>0</v>
      </c>
      <c r="O388" s="151">
        <v>0</v>
      </c>
      <c r="P388" s="151">
        <v>0</v>
      </c>
      <c r="Q388" s="151">
        <v>0</v>
      </c>
      <c r="R388" s="153">
        <v>0</v>
      </c>
      <c r="S388" s="154">
        <f t="shared" si="287"/>
        <v>74</v>
      </c>
    </row>
    <row r="389" spans="1:19" ht="15.75" thickBot="1" x14ac:dyDescent="0.3">
      <c r="A389" s="72"/>
      <c r="B389" s="202">
        <v>22</v>
      </c>
      <c r="C389" s="354" t="s">
        <v>35</v>
      </c>
      <c r="D389" s="203">
        <v>71.400000000000006</v>
      </c>
      <c r="E389" s="204">
        <v>1</v>
      </c>
      <c r="F389" s="205">
        <f t="shared" si="278"/>
        <v>5283.6</v>
      </c>
      <c r="G389" s="208">
        <v>0</v>
      </c>
      <c r="H389" s="207">
        <f t="shared" si="286"/>
        <v>3070.2000000000003</v>
      </c>
      <c r="I389" s="208">
        <f t="shared" si="279"/>
        <v>2213.4</v>
      </c>
      <c r="J389" s="208">
        <v>0</v>
      </c>
      <c r="K389" s="208">
        <v>0</v>
      </c>
      <c r="L389" s="208">
        <v>0</v>
      </c>
      <c r="M389" s="208">
        <v>0</v>
      </c>
      <c r="N389" s="208">
        <v>0</v>
      </c>
      <c r="O389" s="208">
        <v>0</v>
      </c>
      <c r="P389" s="208">
        <v>0</v>
      </c>
      <c r="Q389" s="208">
        <v>0</v>
      </c>
      <c r="R389" s="212">
        <v>0</v>
      </c>
      <c r="S389" s="154">
        <f t="shared" si="287"/>
        <v>74</v>
      </c>
    </row>
    <row r="390" spans="1:19" x14ac:dyDescent="0.25">
      <c r="A390" s="72"/>
      <c r="B390" s="210">
        <v>23</v>
      </c>
      <c r="C390" s="355" t="s">
        <v>72</v>
      </c>
      <c r="D390" s="243">
        <v>71.400000000000006</v>
      </c>
      <c r="E390" s="244">
        <v>2</v>
      </c>
      <c r="F390" s="245">
        <f t="shared" si="278"/>
        <v>12994.800000000001</v>
      </c>
      <c r="G390" s="356">
        <v>0</v>
      </c>
      <c r="H390" s="357">
        <v>0</v>
      </c>
      <c r="I390" s="356">
        <v>0</v>
      </c>
      <c r="J390" s="246">
        <f>E390*D390*30</f>
        <v>4284</v>
      </c>
      <c r="K390" s="246">
        <f t="shared" ref="K390" si="288">E390*D390*31</f>
        <v>4426.8</v>
      </c>
      <c r="L390" s="246">
        <f t="shared" ref="L390" si="289">E390*D390*30</f>
        <v>4284</v>
      </c>
      <c r="M390" s="246">
        <v>0</v>
      </c>
      <c r="N390" s="246">
        <v>0</v>
      </c>
      <c r="O390" s="246">
        <v>0</v>
      </c>
      <c r="P390" s="246">
        <v>0</v>
      </c>
      <c r="Q390" s="246">
        <v>0</v>
      </c>
      <c r="R390" s="358">
        <v>0</v>
      </c>
      <c r="S390" s="154">
        <f t="shared" ref="S390:S392" si="290">30+31+30</f>
        <v>91</v>
      </c>
    </row>
    <row r="391" spans="1:19" s="6" customFormat="1" x14ac:dyDescent="0.25">
      <c r="A391" s="141"/>
      <c r="B391" s="142">
        <v>24</v>
      </c>
      <c r="C391" s="349" t="s">
        <v>73</v>
      </c>
      <c r="D391" s="45">
        <v>71.400000000000006</v>
      </c>
      <c r="E391" s="47">
        <v>2</v>
      </c>
      <c r="F391" s="143">
        <f>+E391*S391*D391</f>
        <v>12994.800000000001</v>
      </c>
      <c r="G391" s="359">
        <v>0</v>
      </c>
      <c r="H391" s="360">
        <v>0</v>
      </c>
      <c r="I391" s="359">
        <v>0</v>
      </c>
      <c r="J391" s="61">
        <f>E391*D391*30</f>
        <v>4284</v>
      </c>
      <c r="K391" s="61">
        <f>E391*D391*31</f>
        <v>4426.8</v>
      </c>
      <c r="L391" s="61">
        <f>E391*D391*30</f>
        <v>4284</v>
      </c>
      <c r="M391" s="61">
        <v>0</v>
      </c>
      <c r="N391" s="61">
        <v>0</v>
      </c>
      <c r="O391" s="61">
        <v>0</v>
      </c>
      <c r="P391" s="61">
        <v>0</v>
      </c>
      <c r="Q391" s="61">
        <v>0</v>
      </c>
      <c r="R391" s="145">
        <v>0</v>
      </c>
      <c r="S391" s="146">
        <f t="shared" si="290"/>
        <v>91</v>
      </c>
    </row>
    <row r="392" spans="1:19" s="6" customFormat="1" x14ac:dyDescent="0.25">
      <c r="A392" s="141"/>
      <c r="B392" s="142">
        <v>25</v>
      </c>
      <c r="C392" s="44" t="s">
        <v>32</v>
      </c>
      <c r="D392" s="45">
        <v>71.400000000000006</v>
      </c>
      <c r="E392" s="47">
        <v>1</v>
      </c>
      <c r="F392" s="143">
        <f>+E392*S392*D392</f>
        <v>6497.4000000000005</v>
      </c>
      <c r="G392" s="359">
        <v>0</v>
      </c>
      <c r="H392" s="360">
        <v>0</v>
      </c>
      <c r="I392" s="359">
        <v>0</v>
      </c>
      <c r="J392" s="61">
        <f>E392*D392*30</f>
        <v>2142</v>
      </c>
      <c r="K392" s="61">
        <f>E392*D392*31</f>
        <v>2213.4</v>
      </c>
      <c r="L392" s="61">
        <f>E392*D392*30</f>
        <v>2142</v>
      </c>
      <c r="M392" s="61">
        <v>0</v>
      </c>
      <c r="N392" s="61">
        <v>0</v>
      </c>
      <c r="O392" s="61">
        <v>0</v>
      </c>
      <c r="P392" s="61">
        <v>0</v>
      </c>
      <c r="Q392" s="61">
        <v>0</v>
      </c>
      <c r="R392" s="145">
        <v>0</v>
      </c>
      <c r="S392" s="146">
        <f t="shared" si="290"/>
        <v>91</v>
      </c>
    </row>
    <row r="393" spans="1:19" s="6" customFormat="1" x14ac:dyDescent="0.25">
      <c r="A393" s="141"/>
      <c r="B393" s="142">
        <v>26</v>
      </c>
      <c r="C393" s="349" t="s">
        <v>72</v>
      </c>
      <c r="D393" s="45">
        <v>71.400000000000006</v>
      </c>
      <c r="E393" s="47">
        <v>2</v>
      </c>
      <c r="F393" s="143">
        <f>+E393*S393*D393</f>
        <v>12994.800000000001</v>
      </c>
      <c r="G393" s="359">
        <v>0</v>
      </c>
      <c r="H393" s="360">
        <v>0</v>
      </c>
      <c r="I393" s="359">
        <v>0</v>
      </c>
      <c r="J393" s="61">
        <v>0</v>
      </c>
      <c r="K393" s="61">
        <f>+D393*E393*30+D393*E393*31</f>
        <v>8710.7999999999993</v>
      </c>
      <c r="L393" s="61">
        <f>E393*D393*30</f>
        <v>4284</v>
      </c>
      <c r="M393" s="61">
        <v>0</v>
      </c>
      <c r="N393" s="61">
        <v>0</v>
      </c>
      <c r="O393" s="61">
        <v>0</v>
      </c>
      <c r="P393" s="61">
        <v>0</v>
      </c>
      <c r="Q393" s="61">
        <v>0</v>
      </c>
      <c r="R393" s="145">
        <v>0</v>
      </c>
      <c r="S393" s="146">
        <f>30+31+30</f>
        <v>91</v>
      </c>
    </row>
    <row r="394" spans="1:19" s="6" customFormat="1" x14ac:dyDescent="0.25">
      <c r="A394" s="141"/>
      <c r="B394" s="142">
        <v>27</v>
      </c>
      <c r="C394" s="349" t="s">
        <v>44</v>
      </c>
      <c r="D394" s="45">
        <v>72.540000000000006</v>
      </c>
      <c r="E394" s="47">
        <v>4</v>
      </c>
      <c r="F394" s="143">
        <f>+E394*S394*D394</f>
        <v>26404.560000000001</v>
      </c>
      <c r="G394" s="359">
        <v>0</v>
      </c>
      <c r="H394" s="360">
        <v>0</v>
      </c>
      <c r="I394" s="359">
        <v>0</v>
      </c>
      <c r="J394" s="61">
        <v>0</v>
      </c>
      <c r="K394" s="61">
        <f>+D394*E394*30+D394*E394*31</f>
        <v>17699.760000000002</v>
      </c>
      <c r="L394" s="61">
        <f t="shared" ref="L394" si="291">E394*D394*30</f>
        <v>8704.8000000000011</v>
      </c>
      <c r="M394" s="61">
        <v>0</v>
      </c>
      <c r="N394" s="61">
        <v>0</v>
      </c>
      <c r="O394" s="61">
        <v>0</v>
      </c>
      <c r="P394" s="61">
        <v>0</v>
      </c>
      <c r="Q394" s="61">
        <v>0</v>
      </c>
      <c r="R394" s="145">
        <v>0</v>
      </c>
      <c r="S394" s="146">
        <f>30+31+30</f>
        <v>91</v>
      </c>
    </row>
    <row r="395" spans="1:19" s="6" customFormat="1" x14ac:dyDescent="0.25">
      <c r="A395" s="141"/>
      <c r="B395" s="142">
        <v>31</v>
      </c>
      <c r="C395" s="349" t="s">
        <v>35</v>
      </c>
      <c r="D395" s="45">
        <v>71.400000000000006</v>
      </c>
      <c r="E395" s="47">
        <v>1</v>
      </c>
      <c r="F395" s="143">
        <f>+E395*S395*D395</f>
        <v>6497.4000000000005</v>
      </c>
      <c r="G395" s="359">
        <v>0</v>
      </c>
      <c r="H395" s="360">
        <v>0</v>
      </c>
      <c r="I395" s="359">
        <v>0</v>
      </c>
      <c r="J395" s="61">
        <f t="shared" ref="J395" si="292">E395*D395*30</f>
        <v>2142</v>
      </c>
      <c r="K395" s="61">
        <f>E395*D395*31</f>
        <v>2213.4</v>
      </c>
      <c r="L395" s="61">
        <f>E395*D395*30</f>
        <v>2142</v>
      </c>
      <c r="M395" s="61">
        <v>0</v>
      </c>
      <c r="N395" s="61">
        <v>0</v>
      </c>
      <c r="O395" s="61">
        <v>0</v>
      </c>
      <c r="P395" s="61">
        <v>0</v>
      </c>
      <c r="Q395" s="61">
        <v>0</v>
      </c>
      <c r="R395" s="145">
        <v>0</v>
      </c>
      <c r="S395" s="146">
        <f>30+31+30</f>
        <v>91</v>
      </c>
    </row>
    <row r="396" spans="1:19" s="6" customFormat="1" x14ac:dyDescent="0.25">
      <c r="A396" s="141"/>
      <c r="B396" s="233">
        <v>1</v>
      </c>
      <c r="C396" s="348" t="s">
        <v>44</v>
      </c>
      <c r="D396" s="271">
        <v>72.540000000000006</v>
      </c>
      <c r="E396" s="48">
        <v>28</v>
      </c>
      <c r="F396" s="273">
        <f t="shared" ref="F396:F420" si="293">+E396*S396*D396</f>
        <v>310761.36000000004</v>
      </c>
      <c r="G396" s="61">
        <v>0</v>
      </c>
      <c r="H396" s="61">
        <v>0</v>
      </c>
      <c r="I396" s="61">
        <v>0</v>
      </c>
      <c r="J396" s="61">
        <v>0</v>
      </c>
      <c r="K396" s="61">
        <v>0</v>
      </c>
      <c r="L396" s="61">
        <v>0</v>
      </c>
      <c r="M396" s="61">
        <v>0</v>
      </c>
      <c r="N396" s="61">
        <f t="shared" ref="N396:N420" si="294">+D396*E396*31</f>
        <v>62964.72</v>
      </c>
      <c r="O396" s="61">
        <f t="shared" ref="O396:O420" si="295">+D396*E396*30</f>
        <v>60933.600000000006</v>
      </c>
      <c r="P396" s="61">
        <f t="shared" ref="P396:P420" si="296">+D396*E396*31</f>
        <v>62964.72</v>
      </c>
      <c r="Q396" s="61">
        <f t="shared" ref="Q396:Q420" si="297">+D396*E396*30</f>
        <v>60933.600000000006</v>
      </c>
      <c r="R396" s="145">
        <f t="shared" ref="R396:R420" si="298">+D396*E396*31</f>
        <v>62964.72</v>
      </c>
      <c r="S396" s="146">
        <f t="shared" ref="S396:S420" si="299">31+30+31+30+31</f>
        <v>153</v>
      </c>
    </row>
    <row r="397" spans="1:19" s="6" customFormat="1" x14ac:dyDescent="0.25">
      <c r="A397" s="141"/>
      <c r="B397" s="233">
        <v>1</v>
      </c>
      <c r="C397" s="348" t="s">
        <v>44</v>
      </c>
      <c r="D397" s="271">
        <v>72.540000000000006</v>
      </c>
      <c r="E397" s="48">
        <v>2</v>
      </c>
      <c r="F397" s="273">
        <f t="shared" si="293"/>
        <v>0</v>
      </c>
      <c r="G397" s="61">
        <v>0</v>
      </c>
      <c r="H397" s="61">
        <v>0</v>
      </c>
      <c r="I397" s="61">
        <v>0</v>
      </c>
      <c r="J397" s="61">
        <v>0</v>
      </c>
      <c r="K397" s="61">
        <v>0</v>
      </c>
      <c r="L397" s="61">
        <v>0</v>
      </c>
      <c r="M397" s="61">
        <v>0</v>
      </c>
      <c r="N397" s="61">
        <v>0</v>
      </c>
      <c r="O397" s="61">
        <v>0</v>
      </c>
      <c r="P397" s="61">
        <v>0</v>
      </c>
      <c r="Q397" s="61">
        <v>0</v>
      </c>
      <c r="R397" s="145">
        <v>0</v>
      </c>
      <c r="S397" s="146">
        <v>0</v>
      </c>
    </row>
    <row r="398" spans="1:19" s="6" customFormat="1" x14ac:dyDescent="0.25">
      <c r="A398" s="141"/>
      <c r="B398" s="142">
        <v>2</v>
      </c>
      <c r="C398" s="349" t="s">
        <v>71</v>
      </c>
      <c r="D398" s="45">
        <v>73.59</v>
      </c>
      <c r="E398" s="47">
        <v>1</v>
      </c>
      <c r="F398" s="143">
        <f t="shared" si="293"/>
        <v>11259.27</v>
      </c>
      <c r="G398" s="61">
        <v>0</v>
      </c>
      <c r="H398" s="61">
        <v>0</v>
      </c>
      <c r="I398" s="61">
        <v>0</v>
      </c>
      <c r="J398" s="61">
        <v>0</v>
      </c>
      <c r="K398" s="61">
        <v>0</v>
      </c>
      <c r="L398" s="61">
        <v>0</v>
      </c>
      <c r="M398" s="61">
        <v>0</v>
      </c>
      <c r="N398" s="61">
        <f t="shared" si="294"/>
        <v>2281.29</v>
      </c>
      <c r="O398" s="61">
        <f t="shared" si="295"/>
        <v>2207.7000000000003</v>
      </c>
      <c r="P398" s="61">
        <f t="shared" si="296"/>
        <v>2281.29</v>
      </c>
      <c r="Q398" s="61">
        <f t="shared" si="297"/>
        <v>2207.7000000000003</v>
      </c>
      <c r="R398" s="145">
        <f t="shared" si="298"/>
        <v>2281.29</v>
      </c>
      <c r="S398" s="146">
        <f t="shared" si="299"/>
        <v>153</v>
      </c>
    </row>
    <row r="399" spans="1:19" s="6" customFormat="1" x14ac:dyDescent="0.25">
      <c r="A399" s="141"/>
      <c r="B399" s="142">
        <v>2</v>
      </c>
      <c r="C399" s="349" t="s">
        <v>71</v>
      </c>
      <c r="D399" s="45">
        <v>73.59</v>
      </c>
      <c r="E399" s="47">
        <v>1</v>
      </c>
      <c r="F399" s="143">
        <f t="shared" si="293"/>
        <v>9125.16</v>
      </c>
      <c r="G399" s="61">
        <v>0</v>
      </c>
      <c r="H399" s="61">
        <v>0</v>
      </c>
      <c r="I399" s="61">
        <v>0</v>
      </c>
      <c r="J399" s="61">
        <v>0</v>
      </c>
      <c r="K399" s="61">
        <v>0</v>
      </c>
      <c r="L399" s="61">
        <v>0</v>
      </c>
      <c r="M399" s="61">
        <v>0</v>
      </c>
      <c r="N399" s="61">
        <f>+D399*E399*2</f>
        <v>147.18</v>
      </c>
      <c r="O399" s="61">
        <f t="shared" si="295"/>
        <v>2207.7000000000003</v>
      </c>
      <c r="P399" s="61">
        <f t="shared" si="296"/>
        <v>2281.29</v>
      </c>
      <c r="Q399" s="61">
        <f t="shared" si="297"/>
        <v>2207.7000000000003</v>
      </c>
      <c r="R399" s="145">
        <f t="shared" si="298"/>
        <v>2281.29</v>
      </c>
      <c r="S399" s="146">
        <f>2+30+31+30+31</f>
        <v>124</v>
      </c>
    </row>
    <row r="400" spans="1:19" s="6" customFormat="1" x14ac:dyDescent="0.25">
      <c r="A400" s="141"/>
      <c r="B400" s="142">
        <v>3</v>
      </c>
      <c r="C400" s="349" t="s">
        <v>72</v>
      </c>
      <c r="D400" s="45">
        <v>71.400000000000006</v>
      </c>
      <c r="E400" s="47">
        <v>26</v>
      </c>
      <c r="F400" s="143">
        <f t="shared" si="293"/>
        <v>284029.2</v>
      </c>
      <c r="G400" s="61">
        <v>0</v>
      </c>
      <c r="H400" s="61">
        <v>0</v>
      </c>
      <c r="I400" s="61">
        <v>0</v>
      </c>
      <c r="J400" s="61">
        <v>0</v>
      </c>
      <c r="K400" s="61">
        <v>0</v>
      </c>
      <c r="L400" s="61">
        <v>0</v>
      </c>
      <c r="M400" s="61">
        <v>0</v>
      </c>
      <c r="N400" s="61">
        <f t="shared" si="294"/>
        <v>57548.4</v>
      </c>
      <c r="O400" s="61">
        <f t="shared" si="295"/>
        <v>55692</v>
      </c>
      <c r="P400" s="61">
        <f t="shared" si="296"/>
        <v>57548.4</v>
      </c>
      <c r="Q400" s="61">
        <f t="shared" si="297"/>
        <v>55692</v>
      </c>
      <c r="R400" s="145">
        <f t="shared" si="298"/>
        <v>57548.4</v>
      </c>
      <c r="S400" s="146">
        <f t="shared" si="299"/>
        <v>153</v>
      </c>
    </row>
    <row r="401" spans="1:19" s="6" customFormat="1" x14ac:dyDescent="0.25">
      <c r="A401" s="141"/>
      <c r="B401" s="142">
        <v>3</v>
      </c>
      <c r="C401" s="349" t="s">
        <v>72</v>
      </c>
      <c r="D401" s="45">
        <v>71.400000000000006</v>
      </c>
      <c r="E401" s="47">
        <v>2</v>
      </c>
      <c r="F401" s="143">
        <f t="shared" si="293"/>
        <v>0</v>
      </c>
      <c r="G401" s="61">
        <v>0</v>
      </c>
      <c r="H401" s="61">
        <v>0</v>
      </c>
      <c r="I401" s="61">
        <v>0</v>
      </c>
      <c r="J401" s="61">
        <v>0</v>
      </c>
      <c r="K401" s="61">
        <v>0</v>
      </c>
      <c r="L401" s="61">
        <v>0</v>
      </c>
      <c r="M401" s="61">
        <v>0</v>
      </c>
      <c r="N401" s="61">
        <v>0</v>
      </c>
      <c r="O401" s="61">
        <v>0</v>
      </c>
      <c r="P401" s="61">
        <v>0</v>
      </c>
      <c r="Q401" s="61">
        <v>0</v>
      </c>
      <c r="R401" s="145">
        <v>0</v>
      </c>
      <c r="S401" s="146">
        <v>0</v>
      </c>
    </row>
    <row r="402" spans="1:19" s="6" customFormat="1" x14ac:dyDescent="0.25">
      <c r="A402" s="141"/>
      <c r="B402" s="233">
        <v>4</v>
      </c>
      <c r="C402" s="350" t="s">
        <v>48</v>
      </c>
      <c r="D402" s="45">
        <v>71.400000000000006</v>
      </c>
      <c r="E402" s="47">
        <v>1</v>
      </c>
      <c r="F402" s="143">
        <f t="shared" si="293"/>
        <v>10924.2</v>
      </c>
      <c r="G402" s="61">
        <v>0</v>
      </c>
      <c r="H402" s="61">
        <v>0</v>
      </c>
      <c r="I402" s="61">
        <v>0</v>
      </c>
      <c r="J402" s="61">
        <v>0</v>
      </c>
      <c r="K402" s="61">
        <v>0</v>
      </c>
      <c r="L402" s="61">
        <v>0</v>
      </c>
      <c r="M402" s="61">
        <v>0</v>
      </c>
      <c r="N402" s="61">
        <f t="shared" si="294"/>
        <v>2213.4</v>
      </c>
      <c r="O402" s="61">
        <f t="shared" si="295"/>
        <v>2142</v>
      </c>
      <c r="P402" s="61">
        <f t="shared" si="296"/>
        <v>2213.4</v>
      </c>
      <c r="Q402" s="61">
        <f t="shared" si="297"/>
        <v>2142</v>
      </c>
      <c r="R402" s="145">
        <f t="shared" si="298"/>
        <v>2213.4</v>
      </c>
      <c r="S402" s="146">
        <f t="shared" si="299"/>
        <v>153</v>
      </c>
    </row>
    <row r="403" spans="1:19" s="6" customFormat="1" x14ac:dyDescent="0.25">
      <c r="A403" s="141"/>
      <c r="B403" s="233">
        <v>4</v>
      </c>
      <c r="C403" s="350" t="s">
        <v>48</v>
      </c>
      <c r="D403" s="45">
        <v>71.400000000000006</v>
      </c>
      <c r="E403" s="47">
        <v>1</v>
      </c>
      <c r="F403" s="143">
        <f t="shared" si="293"/>
        <v>0</v>
      </c>
      <c r="G403" s="61">
        <v>0</v>
      </c>
      <c r="H403" s="61">
        <v>0</v>
      </c>
      <c r="I403" s="61">
        <v>0</v>
      </c>
      <c r="J403" s="61">
        <v>0</v>
      </c>
      <c r="K403" s="61">
        <v>0</v>
      </c>
      <c r="L403" s="61">
        <v>0</v>
      </c>
      <c r="M403" s="61">
        <v>0</v>
      </c>
      <c r="N403" s="61">
        <v>0</v>
      </c>
      <c r="O403" s="61">
        <v>0</v>
      </c>
      <c r="P403" s="61">
        <v>0</v>
      </c>
      <c r="Q403" s="61">
        <v>0</v>
      </c>
      <c r="R403" s="145">
        <v>0</v>
      </c>
      <c r="S403" s="146">
        <v>0</v>
      </c>
    </row>
    <row r="404" spans="1:19" s="6" customFormat="1" x14ac:dyDescent="0.25">
      <c r="A404" s="141"/>
      <c r="B404" s="142">
        <v>5</v>
      </c>
      <c r="C404" s="349" t="s">
        <v>73</v>
      </c>
      <c r="D404" s="45">
        <v>71.400000000000006</v>
      </c>
      <c r="E404" s="47">
        <v>1</v>
      </c>
      <c r="F404" s="143">
        <f t="shared" si="293"/>
        <v>10924.2</v>
      </c>
      <c r="G404" s="61">
        <v>0</v>
      </c>
      <c r="H404" s="61">
        <v>0</v>
      </c>
      <c r="I404" s="61">
        <v>0</v>
      </c>
      <c r="J404" s="61">
        <v>0</v>
      </c>
      <c r="K404" s="61">
        <v>0</v>
      </c>
      <c r="L404" s="61">
        <v>0</v>
      </c>
      <c r="M404" s="61">
        <v>0</v>
      </c>
      <c r="N404" s="61">
        <f t="shared" si="294"/>
        <v>2213.4</v>
      </c>
      <c r="O404" s="61">
        <f t="shared" si="295"/>
        <v>2142</v>
      </c>
      <c r="P404" s="61">
        <f t="shared" si="296"/>
        <v>2213.4</v>
      </c>
      <c r="Q404" s="61">
        <f t="shared" si="297"/>
        <v>2142</v>
      </c>
      <c r="R404" s="145">
        <f t="shared" si="298"/>
        <v>2213.4</v>
      </c>
      <c r="S404" s="146">
        <f t="shared" si="299"/>
        <v>153</v>
      </c>
    </row>
    <row r="405" spans="1:19" s="6" customFormat="1" x14ac:dyDescent="0.25">
      <c r="A405" s="141"/>
      <c r="B405" s="142">
        <v>6</v>
      </c>
      <c r="C405" s="349" t="s">
        <v>74</v>
      </c>
      <c r="D405" s="45">
        <v>71.400000000000006</v>
      </c>
      <c r="E405" s="47">
        <v>1</v>
      </c>
      <c r="F405" s="143">
        <f t="shared" si="293"/>
        <v>10924.2</v>
      </c>
      <c r="G405" s="61">
        <v>0</v>
      </c>
      <c r="H405" s="61">
        <v>0</v>
      </c>
      <c r="I405" s="61">
        <v>0</v>
      </c>
      <c r="J405" s="61">
        <v>0</v>
      </c>
      <c r="K405" s="61">
        <v>0</v>
      </c>
      <c r="L405" s="61">
        <v>0</v>
      </c>
      <c r="M405" s="61">
        <v>0</v>
      </c>
      <c r="N405" s="61">
        <f t="shared" si="294"/>
        <v>2213.4</v>
      </c>
      <c r="O405" s="61">
        <f t="shared" si="295"/>
        <v>2142</v>
      </c>
      <c r="P405" s="61">
        <f t="shared" si="296"/>
        <v>2213.4</v>
      </c>
      <c r="Q405" s="61">
        <f t="shared" si="297"/>
        <v>2142</v>
      </c>
      <c r="R405" s="145">
        <f t="shared" si="298"/>
        <v>2213.4</v>
      </c>
      <c r="S405" s="146">
        <f t="shared" si="299"/>
        <v>153</v>
      </c>
    </row>
    <row r="406" spans="1:19" s="6" customFormat="1" x14ac:dyDescent="0.25">
      <c r="A406" s="141"/>
      <c r="B406" s="233">
        <v>7</v>
      </c>
      <c r="C406" s="349" t="s">
        <v>35</v>
      </c>
      <c r="D406" s="45">
        <v>71.400000000000006</v>
      </c>
      <c r="E406" s="47">
        <v>6</v>
      </c>
      <c r="F406" s="143">
        <f t="shared" si="293"/>
        <v>65545.200000000012</v>
      </c>
      <c r="G406" s="61">
        <v>0</v>
      </c>
      <c r="H406" s="61">
        <v>0</v>
      </c>
      <c r="I406" s="61">
        <v>0</v>
      </c>
      <c r="J406" s="61">
        <v>0</v>
      </c>
      <c r="K406" s="61">
        <v>0</v>
      </c>
      <c r="L406" s="61">
        <v>0</v>
      </c>
      <c r="M406" s="61">
        <v>0</v>
      </c>
      <c r="N406" s="61">
        <f t="shared" si="294"/>
        <v>13280.400000000001</v>
      </c>
      <c r="O406" s="61">
        <f t="shared" si="295"/>
        <v>12852.000000000002</v>
      </c>
      <c r="P406" s="61">
        <f t="shared" si="296"/>
        <v>13280.400000000001</v>
      </c>
      <c r="Q406" s="61">
        <f t="shared" si="297"/>
        <v>12852.000000000002</v>
      </c>
      <c r="R406" s="145">
        <f t="shared" si="298"/>
        <v>13280.400000000001</v>
      </c>
      <c r="S406" s="146">
        <f t="shared" si="299"/>
        <v>153</v>
      </c>
    </row>
    <row r="407" spans="1:19" s="6" customFormat="1" x14ac:dyDescent="0.25">
      <c r="A407" s="141"/>
      <c r="B407" s="233">
        <v>7</v>
      </c>
      <c r="C407" s="349" t="s">
        <v>35</v>
      </c>
      <c r="D407" s="45">
        <v>71.400000000000006</v>
      </c>
      <c r="E407" s="47">
        <v>1</v>
      </c>
      <c r="F407" s="143">
        <f t="shared" si="293"/>
        <v>4355.4000000000005</v>
      </c>
      <c r="G407" s="61">
        <v>0</v>
      </c>
      <c r="H407" s="61">
        <v>0</v>
      </c>
      <c r="I407" s="61">
        <v>0</v>
      </c>
      <c r="J407" s="61">
        <v>0</v>
      </c>
      <c r="K407" s="61">
        <v>0</v>
      </c>
      <c r="L407" s="61">
        <v>0</v>
      </c>
      <c r="M407" s="61">
        <v>0</v>
      </c>
      <c r="N407" s="61">
        <f t="shared" si="294"/>
        <v>2213.4</v>
      </c>
      <c r="O407" s="61">
        <f t="shared" si="295"/>
        <v>2142</v>
      </c>
      <c r="P407" s="61">
        <v>0</v>
      </c>
      <c r="Q407" s="61">
        <v>0</v>
      </c>
      <c r="R407" s="145">
        <v>0</v>
      </c>
      <c r="S407" s="146">
        <f>31+30</f>
        <v>61</v>
      </c>
    </row>
    <row r="408" spans="1:19" s="6" customFormat="1" x14ac:dyDescent="0.25">
      <c r="A408" s="141"/>
      <c r="B408" s="142">
        <v>8</v>
      </c>
      <c r="C408" s="349" t="s">
        <v>52</v>
      </c>
      <c r="D408" s="45">
        <v>72.540000000000006</v>
      </c>
      <c r="E408" s="47">
        <v>3</v>
      </c>
      <c r="F408" s="143">
        <f t="shared" si="293"/>
        <v>33295.86</v>
      </c>
      <c r="G408" s="61">
        <v>0</v>
      </c>
      <c r="H408" s="61">
        <v>0</v>
      </c>
      <c r="I408" s="61">
        <v>0</v>
      </c>
      <c r="J408" s="61">
        <v>0</v>
      </c>
      <c r="K408" s="61">
        <v>0</v>
      </c>
      <c r="L408" s="61">
        <v>0</v>
      </c>
      <c r="M408" s="61">
        <v>0</v>
      </c>
      <c r="N408" s="61">
        <f t="shared" si="294"/>
        <v>6746.22</v>
      </c>
      <c r="O408" s="61">
        <f t="shared" si="295"/>
        <v>6528.6</v>
      </c>
      <c r="P408" s="61">
        <f t="shared" si="296"/>
        <v>6746.22</v>
      </c>
      <c r="Q408" s="61">
        <f t="shared" si="297"/>
        <v>6528.6</v>
      </c>
      <c r="R408" s="145">
        <f t="shared" si="298"/>
        <v>6746.22</v>
      </c>
      <c r="S408" s="146">
        <f t="shared" si="299"/>
        <v>153</v>
      </c>
    </row>
    <row r="409" spans="1:19" s="6" customFormat="1" x14ac:dyDescent="0.25">
      <c r="A409" s="141"/>
      <c r="B409" s="142">
        <v>8</v>
      </c>
      <c r="C409" s="349" t="s">
        <v>52</v>
      </c>
      <c r="D409" s="45">
        <v>72.540000000000006</v>
      </c>
      <c r="E409" s="47">
        <v>1</v>
      </c>
      <c r="F409" s="143">
        <f t="shared" si="293"/>
        <v>11388.78</v>
      </c>
      <c r="G409" s="61">
        <v>0</v>
      </c>
      <c r="H409" s="61">
        <v>0</v>
      </c>
      <c r="I409" s="61">
        <v>0</v>
      </c>
      <c r="J409" s="61">
        <v>0</v>
      </c>
      <c r="K409" s="61">
        <v>0</v>
      </c>
      <c r="L409" s="61">
        <v>0</v>
      </c>
      <c r="M409" s="61">
        <v>0</v>
      </c>
      <c r="N409" s="61">
        <f>+D409*E409*35</f>
        <v>2538.9</v>
      </c>
      <c r="O409" s="61">
        <f t="shared" si="295"/>
        <v>2176.2000000000003</v>
      </c>
      <c r="P409" s="61">
        <f t="shared" si="296"/>
        <v>2248.7400000000002</v>
      </c>
      <c r="Q409" s="61">
        <f t="shared" si="297"/>
        <v>2176.2000000000003</v>
      </c>
      <c r="R409" s="145">
        <f t="shared" si="298"/>
        <v>2248.7400000000002</v>
      </c>
      <c r="S409" s="146">
        <f>35+30+31+30+31</f>
        <v>157</v>
      </c>
    </row>
    <row r="410" spans="1:19" s="6" customFormat="1" x14ac:dyDescent="0.25">
      <c r="A410" s="141"/>
      <c r="B410" s="142">
        <v>9</v>
      </c>
      <c r="C410" s="349" t="s">
        <v>61</v>
      </c>
      <c r="D410" s="45">
        <v>77.59</v>
      </c>
      <c r="E410" s="47">
        <v>1</v>
      </c>
      <c r="F410" s="143">
        <f t="shared" si="293"/>
        <v>11871.27</v>
      </c>
      <c r="G410" s="61">
        <v>0</v>
      </c>
      <c r="H410" s="61">
        <v>0</v>
      </c>
      <c r="I410" s="61">
        <v>0</v>
      </c>
      <c r="J410" s="61">
        <v>0</v>
      </c>
      <c r="K410" s="61">
        <v>0</v>
      </c>
      <c r="L410" s="61">
        <v>0</v>
      </c>
      <c r="M410" s="61">
        <v>0</v>
      </c>
      <c r="N410" s="61">
        <f t="shared" si="294"/>
        <v>2405.29</v>
      </c>
      <c r="O410" s="61">
        <f t="shared" si="295"/>
        <v>2327.7000000000003</v>
      </c>
      <c r="P410" s="61">
        <f t="shared" si="296"/>
        <v>2405.29</v>
      </c>
      <c r="Q410" s="61">
        <f t="shared" si="297"/>
        <v>2327.7000000000003</v>
      </c>
      <c r="R410" s="145">
        <f t="shared" si="298"/>
        <v>2405.29</v>
      </c>
      <c r="S410" s="146">
        <f t="shared" si="299"/>
        <v>153</v>
      </c>
    </row>
    <row r="411" spans="1:19" s="6" customFormat="1" x14ac:dyDescent="0.25">
      <c r="A411" s="141"/>
      <c r="B411" s="233">
        <v>10</v>
      </c>
      <c r="C411" s="349" t="s">
        <v>38</v>
      </c>
      <c r="D411" s="45">
        <v>71.400000000000006</v>
      </c>
      <c r="E411" s="47">
        <v>7</v>
      </c>
      <c r="F411" s="143">
        <f t="shared" si="293"/>
        <v>76469.400000000009</v>
      </c>
      <c r="G411" s="61">
        <v>0</v>
      </c>
      <c r="H411" s="61">
        <v>0</v>
      </c>
      <c r="I411" s="61">
        <v>0</v>
      </c>
      <c r="J411" s="61">
        <v>0</v>
      </c>
      <c r="K411" s="61">
        <v>0</v>
      </c>
      <c r="L411" s="61">
        <v>0</v>
      </c>
      <c r="M411" s="61">
        <v>0</v>
      </c>
      <c r="N411" s="61">
        <f t="shared" si="294"/>
        <v>15493.800000000003</v>
      </c>
      <c r="O411" s="61">
        <f t="shared" si="295"/>
        <v>14994.000000000002</v>
      </c>
      <c r="P411" s="61">
        <f t="shared" si="296"/>
        <v>15493.800000000003</v>
      </c>
      <c r="Q411" s="61">
        <f t="shared" si="297"/>
        <v>14994.000000000002</v>
      </c>
      <c r="R411" s="145">
        <f t="shared" si="298"/>
        <v>15493.800000000003</v>
      </c>
      <c r="S411" s="146">
        <f t="shared" si="299"/>
        <v>153</v>
      </c>
    </row>
    <row r="412" spans="1:19" s="6" customFormat="1" x14ac:dyDescent="0.25">
      <c r="A412" s="141"/>
      <c r="B412" s="142">
        <v>11</v>
      </c>
      <c r="C412" s="349" t="s">
        <v>75</v>
      </c>
      <c r="D412" s="45">
        <v>73.59</v>
      </c>
      <c r="E412" s="47">
        <v>1</v>
      </c>
      <c r="F412" s="143">
        <f t="shared" si="293"/>
        <v>0</v>
      </c>
      <c r="G412" s="61">
        <v>0</v>
      </c>
      <c r="H412" s="61">
        <v>0</v>
      </c>
      <c r="I412" s="61">
        <v>0</v>
      </c>
      <c r="J412" s="61">
        <v>0</v>
      </c>
      <c r="K412" s="61">
        <v>0</v>
      </c>
      <c r="L412" s="61">
        <v>0</v>
      </c>
      <c r="M412" s="61">
        <v>0</v>
      </c>
      <c r="N412" s="61">
        <v>0</v>
      </c>
      <c r="O412" s="61">
        <v>0</v>
      </c>
      <c r="P412" s="61">
        <v>0</v>
      </c>
      <c r="Q412" s="61">
        <v>0</v>
      </c>
      <c r="R412" s="145">
        <v>0</v>
      </c>
      <c r="S412" s="146">
        <v>0</v>
      </c>
    </row>
    <row r="413" spans="1:19" s="6" customFormat="1" ht="15.75" customHeight="1" x14ac:dyDescent="0.25">
      <c r="A413" s="141"/>
      <c r="B413" s="142">
        <v>12</v>
      </c>
      <c r="C413" s="349" t="s">
        <v>62</v>
      </c>
      <c r="D413" s="45">
        <v>75.64</v>
      </c>
      <c r="E413" s="49">
        <v>1</v>
      </c>
      <c r="F413" s="143">
        <f t="shared" si="293"/>
        <v>11572.92</v>
      </c>
      <c r="G413" s="61">
        <v>0</v>
      </c>
      <c r="H413" s="61">
        <v>0</v>
      </c>
      <c r="I413" s="61">
        <v>0</v>
      </c>
      <c r="J413" s="61">
        <v>0</v>
      </c>
      <c r="K413" s="61">
        <v>0</v>
      </c>
      <c r="L413" s="61">
        <v>0</v>
      </c>
      <c r="M413" s="61">
        <v>0</v>
      </c>
      <c r="N413" s="61">
        <f t="shared" si="294"/>
        <v>2344.84</v>
      </c>
      <c r="O413" s="61">
        <f t="shared" si="295"/>
        <v>2269.1999999999998</v>
      </c>
      <c r="P413" s="61">
        <f t="shared" si="296"/>
        <v>2344.84</v>
      </c>
      <c r="Q413" s="61">
        <f t="shared" si="297"/>
        <v>2269.1999999999998</v>
      </c>
      <c r="R413" s="145">
        <f t="shared" si="298"/>
        <v>2344.84</v>
      </c>
      <c r="S413" s="146">
        <f t="shared" si="299"/>
        <v>153</v>
      </c>
    </row>
    <row r="414" spans="1:19" s="6" customFormat="1" x14ac:dyDescent="0.25">
      <c r="A414" s="141"/>
      <c r="B414" s="233">
        <v>13</v>
      </c>
      <c r="C414" s="349" t="s">
        <v>64</v>
      </c>
      <c r="D414" s="45">
        <v>71.400000000000006</v>
      </c>
      <c r="E414" s="47">
        <v>1</v>
      </c>
      <c r="F414" s="143">
        <f t="shared" si="293"/>
        <v>0</v>
      </c>
      <c r="G414" s="61">
        <v>0</v>
      </c>
      <c r="H414" s="61">
        <v>0</v>
      </c>
      <c r="I414" s="61">
        <v>0</v>
      </c>
      <c r="J414" s="61">
        <v>0</v>
      </c>
      <c r="K414" s="61">
        <v>0</v>
      </c>
      <c r="L414" s="61">
        <v>0</v>
      </c>
      <c r="M414" s="61">
        <v>0</v>
      </c>
      <c r="N414" s="61">
        <v>0</v>
      </c>
      <c r="O414" s="61">
        <v>0</v>
      </c>
      <c r="P414" s="61">
        <v>0</v>
      </c>
      <c r="Q414" s="61">
        <v>0</v>
      </c>
      <c r="R414" s="145">
        <v>0</v>
      </c>
      <c r="S414" s="146">
        <v>0</v>
      </c>
    </row>
    <row r="415" spans="1:19" s="6" customFormat="1" x14ac:dyDescent="0.25">
      <c r="A415" s="141"/>
      <c r="B415" s="142">
        <v>14</v>
      </c>
      <c r="C415" s="349" t="s">
        <v>39</v>
      </c>
      <c r="D415" s="45">
        <v>78.25</v>
      </c>
      <c r="E415" s="47">
        <v>9</v>
      </c>
      <c r="F415" s="143">
        <f t="shared" si="293"/>
        <v>107750.25</v>
      </c>
      <c r="G415" s="61">
        <v>0</v>
      </c>
      <c r="H415" s="61">
        <v>0</v>
      </c>
      <c r="I415" s="61">
        <v>0</v>
      </c>
      <c r="J415" s="61">
        <v>0</v>
      </c>
      <c r="K415" s="61">
        <v>0</v>
      </c>
      <c r="L415" s="61">
        <v>0</v>
      </c>
      <c r="M415" s="61">
        <v>0</v>
      </c>
      <c r="N415" s="61">
        <f t="shared" si="294"/>
        <v>21831.75</v>
      </c>
      <c r="O415" s="61">
        <f t="shared" si="295"/>
        <v>21127.5</v>
      </c>
      <c r="P415" s="61">
        <f t="shared" si="296"/>
        <v>21831.75</v>
      </c>
      <c r="Q415" s="61">
        <f t="shared" si="297"/>
        <v>21127.5</v>
      </c>
      <c r="R415" s="145">
        <f t="shared" si="298"/>
        <v>21831.75</v>
      </c>
      <c r="S415" s="146">
        <f t="shared" si="299"/>
        <v>153</v>
      </c>
    </row>
    <row r="416" spans="1:19" s="6" customFormat="1" x14ac:dyDescent="0.25">
      <c r="A416" s="141"/>
      <c r="B416" s="142">
        <v>15</v>
      </c>
      <c r="C416" s="349" t="s">
        <v>31</v>
      </c>
      <c r="D416" s="45">
        <v>72.540000000000006</v>
      </c>
      <c r="E416" s="47">
        <v>1</v>
      </c>
      <c r="F416" s="143">
        <f t="shared" si="293"/>
        <v>11098.62</v>
      </c>
      <c r="G416" s="61">
        <v>0</v>
      </c>
      <c r="H416" s="61">
        <v>0</v>
      </c>
      <c r="I416" s="61">
        <v>0</v>
      </c>
      <c r="J416" s="61">
        <v>0</v>
      </c>
      <c r="K416" s="61">
        <v>0</v>
      </c>
      <c r="L416" s="61">
        <v>0</v>
      </c>
      <c r="M416" s="61">
        <v>0</v>
      </c>
      <c r="N416" s="61">
        <f t="shared" si="294"/>
        <v>2248.7400000000002</v>
      </c>
      <c r="O416" s="61">
        <f t="shared" si="295"/>
        <v>2176.2000000000003</v>
      </c>
      <c r="P416" s="61">
        <f t="shared" si="296"/>
        <v>2248.7400000000002</v>
      </c>
      <c r="Q416" s="61">
        <f t="shared" si="297"/>
        <v>2176.2000000000003</v>
      </c>
      <c r="R416" s="145">
        <f t="shared" si="298"/>
        <v>2248.7400000000002</v>
      </c>
      <c r="S416" s="146">
        <f t="shared" si="299"/>
        <v>153</v>
      </c>
    </row>
    <row r="417" spans="1:19" s="6" customFormat="1" x14ac:dyDescent="0.25">
      <c r="A417" s="141"/>
      <c r="B417" s="233">
        <v>16</v>
      </c>
      <c r="C417" s="349" t="s">
        <v>54</v>
      </c>
      <c r="D417" s="45">
        <v>71.400000000000006</v>
      </c>
      <c r="E417" s="47">
        <v>1</v>
      </c>
      <c r="F417" s="143">
        <f t="shared" si="293"/>
        <v>10924.2</v>
      </c>
      <c r="G417" s="61">
        <v>0</v>
      </c>
      <c r="H417" s="61">
        <v>0</v>
      </c>
      <c r="I417" s="61">
        <v>0</v>
      </c>
      <c r="J417" s="61">
        <v>0</v>
      </c>
      <c r="K417" s="61">
        <v>0</v>
      </c>
      <c r="L417" s="61">
        <v>0</v>
      </c>
      <c r="M417" s="61">
        <v>0</v>
      </c>
      <c r="N417" s="61">
        <f t="shared" si="294"/>
        <v>2213.4</v>
      </c>
      <c r="O417" s="61">
        <f t="shared" si="295"/>
        <v>2142</v>
      </c>
      <c r="P417" s="61">
        <f t="shared" si="296"/>
        <v>2213.4</v>
      </c>
      <c r="Q417" s="61">
        <f t="shared" si="297"/>
        <v>2142</v>
      </c>
      <c r="R417" s="145">
        <f t="shared" si="298"/>
        <v>2213.4</v>
      </c>
      <c r="S417" s="146">
        <f t="shared" si="299"/>
        <v>153</v>
      </c>
    </row>
    <row r="418" spans="1:19" s="6" customFormat="1" x14ac:dyDescent="0.25">
      <c r="A418" s="141"/>
      <c r="B418" s="233">
        <v>16</v>
      </c>
      <c r="C418" s="349" t="s">
        <v>54</v>
      </c>
      <c r="D418" s="45">
        <v>71.400000000000006</v>
      </c>
      <c r="E418" s="47">
        <v>1</v>
      </c>
      <c r="F418" s="143">
        <f t="shared" si="293"/>
        <v>0</v>
      </c>
      <c r="G418" s="61">
        <v>0</v>
      </c>
      <c r="H418" s="61">
        <v>0</v>
      </c>
      <c r="I418" s="61">
        <v>0</v>
      </c>
      <c r="J418" s="61">
        <v>0</v>
      </c>
      <c r="K418" s="61">
        <v>0</v>
      </c>
      <c r="L418" s="61">
        <v>0</v>
      </c>
      <c r="M418" s="61">
        <v>0</v>
      </c>
      <c r="N418" s="61">
        <v>0</v>
      </c>
      <c r="O418" s="61">
        <v>0</v>
      </c>
      <c r="P418" s="61">
        <v>0</v>
      </c>
      <c r="Q418" s="61">
        <v>0</v>
      </c>
      <c r="R418" s="145">
        <v>0</v>
      </c>
      <c r="S418" s="146">
        <v>0</v>
      </c>
    </row>
    <row r="419" spans="1:19" s="6" customFormat="1" x14ac:dyDescent="0.25">
      <c r="A419" s="141"/>
      <c r="B419" s="351">
        <v>17</v>
      </c>
      <c r="C419" s="352" t="s">
        <v>42</v>
      </c>
      <c r="D419" s="45">
        <v>75.64</v>
      </c>
      <c r="E419" s="47">
        <v>1</v>
      </c>
      <c r="F419" s="143">
        <f t="shared" si="293"/>
        <v>11572.92</v>
      </c>
      <c r="G419" s="61">
        <v>0</v>
      </c>
      <c r="H419" s="61">
        <v>0</v>
      </c>
      <c r="I419" s="61">
        <v>0</v>
      </c>
      <c r="J419" s="61">
        <v>0</v>
      </c>
      <c r="K419" s="61">
        <v>0</v>
      </c>
      <c r="L419" s="61">
        <v>0</v>
      </c>
      <c r="M419" s="61">
        <v>0</v>
      </c>
      <c r="N419" s="61">
        <f t="shared" si="294"/>
        <v>2344.84</v>
      </c>
      <c r="O419" s="61">
        <f t="shared" si="295"/>
        <v>2269.1999999999998</v>
      </c>
      <c r="P419" s="61">
        <f t="shared" si="296"/>
        <v>2344.84</v>
      </c>
      <c r="Q419" s="61">
        <f t="shared" si="297"/>
        <v>2269.1999999999998</v>
      </c>
      <c r="R419" s="145">
        <f t="shared" si="298"/>
        <v>2344.84</v>
      </c>
      <c r="S419" s="146">
        <f t="shared" si="299"/>
        <v>153</v>
      </c>
    </row>
    <row r="420" spans="1:19" s="6" customFormat="1" x14ac:dyDescent="0.25">
      <c r="A420" s="141"/>
      <c r="B420" s="233">
        <v>18</v>
      </c>
      <c r="C420" s="349" t="s">
        <v>37</v>
      </c>
      <c r="D420" s="45">
        <v>80.86</v>
      </c>
      <c r="E420" s="47">
        <v>6</v>
      </c>
      <c r="F420" s="143">
        <f t="shared" si="293"/>
        <v>74229.48</v>
      </c>
      <c r="G420" s="61">
        <v>0</v>
      </c>
      <c r="H420" s="61">
        <v>0</v>
      </c>
      <c r="I420" s="61">
        <v>0</v>
      </c>
      <c r="J420" s="61">
        <v>0</v>
      </c>
      <c r="K420" s="61">
        <v>0</v>
      </c>
      <c r="L420" s="61">
        <v>0</v>
      </c>
      <c r="M420" s="61">
        <v>0</v>
      </c>
      <c r="N420" s="61">
        <f t="shared" si="294"/>
        <v>15039.96</v>
      </c>
      <c r="O420" s="61">
        <f t="shared" si="295"/>
        <v>14554.8</v>
      </c>
      <c r="P420" s="61">
        <f t="shared" si="296"/>
        <v>15039.96</v>
      </c>
      <c r="Q420" s="61">
        <f t="shared" si="297"/>
        <v>14554.8</v>
      </c>
      <c r="R420" s="145">
        <f t="shared" si="298"/>
        <v>15039.96</v>
      </c>
      <c r="S420" s="146">
        <f t="shared" si="299"/>
        <v>153</v>
      </c>
    </row>
    <row r="421" spans="1:19" s="6" customFormat="1" x14ac:dyDescent="0.25">
      <c r="A421" s="141"/>
      <c r="B421" s="142">
        <v>28</v>
      </c>
      <c r="C421" s="349" t="s">
        <v>72</v>
      </c>
      <c r="D421" s="45">
        <v>71.400000000000006</v>
      </c>
      <c r="E421" s="47">
        <v>4</v>
      </c>
      <c r="F421" s="143">
        <f t="shared" si="278"/>
        <v>26275.200000000001</v>
      </c>
      <c r="G421" s="359">
        <v>0</v>
      </c>
      <c r="H421" s="360">
        <v>0</v>
      </c>
      <c r="I421" s="359">
        <v>0</v>
      </c>
      <c r="J421" s="61">
        <v>0</v>
      </c>
      <c r="K421" s="61">
        <v>0</v>
      </c>
      <c r="L421" s="61">
        <v>0</v>
      </c>
      <c r="M421" s="61">
        <f>+D421*E421*31</f>
        <v>8853.6</v>
      </c>
      <c r="N421" s="61">
        <f>+D421*E421*31</f>
        <v>8853.6</v>
      </c>
      <c r="O421" s="61">
        <f>+D421*E421*30</f>
        <v>8568</v>
      </c>
      <c r="P421" s="61">
        <v>0</v>
      </c>
      <c r="Q421" s="61">
        <v>0</v>
      </c>
      <c r="R421" s="145">
        <v>0</v>
      </c>
      <c r="S421" s="146">
        <f t="shared" ref="S421:S424" si="300">31+31+30</f>
        <v>92</v>
      </c>
    </row>
    <row r="422" spans="1:19" s="6" customFormat="1" x14ac:dyDescent="0.25">
      <c r="A422" s="141"/>
      <c r="B422" s="142">
        <v>30</v>
      </c>
      <c r="C422" s="349" t="s">
        <v>73</v>
      </c>
      <c r="D422" s="45">
        <v>71.400000000000006</v>
      </c>
      <c r="E422" s="47">
        <v>2</v>
      </c>
      <c r="F422" s="143">
        <f t="shared" si="278"/>
        <v>13137.6</v>
      </c>
      <c r="G422" s="359">
        <v>0</v>
      </c>
      <c r="H422" s="360">
        <v>0</v>
      </c>
      <c r="I422" s="359">
        <v>0</v>
      </c>
      <c r="J422" s="61">
        <v>0</v>
      </c>
      <c r="K422" s="61">
        <v>0</v>
      </c>
      <c r="L422" s="61">
        <v>0</v>
      </c>
      <c r="M422" s="61">
        <f>+D422*E422*31</f>
        <v>4426.8</v>
      </c>
      <c r="N422" s="61">
        <f>+D422*E422*31</f>
        <v>4426.8</v>
      </c>
      <c r="O422" s="61">
        <f>+D422*E422*30</f>
        <v>4284</v>
      </c>
      <c r="P422" s="61">
        <v>0</v>
      </c>
      <c r="Q422" s="61">
        <v>0</v>
      </c>
      <c r="R422" s="145">
        <v>0</v>
      </c>
      <c r="S422" s="146">
        <f t="shared" si="300"/>
        <v>92</v>
      </c>
    </row>
    <row r="423" spans="1:19" s="6" customFormat="1" x14ac:dyDescent="0.25">
      <c r="A423" s="141"/>
      <c r="B423" s="142">
        <v>33</v>
      </c>
      <c r="C423" s="44" t="s">
        <v>32</v>
      </c>
      <c r="D423" s="45">
        <v>71.400000000000006</v>
      </c>
      <c r="E423" s="47">
        <v>1</v>
      </c>
      <c r="F423" s="143">
        <f t="shared" si="278"/>
        <v>6568.8</v>
      </c>
      <c r="G423" s="359">
        <v>0</v>
      </c>
      <c r="H423" s="360">
        <v>0</v>
      </c>
      <c r="I423" s="359">
        <v>0</v>
      </c>
      <c r="J423" s="61">
        <v>0</v>
      </c>
      <c r="K423" s="61">
        <v>0</v>
      </c>
      <c r="L423" s="61">
        <v>0</v>
      </c>
      <c r="M423" s="61">
        <f>+D423*E423*31</f>
        <v>2213.4</v>
      </c>
      <c r="N423" s="61">
        <f>+D423*E423*31</f>
        <v>2213.4</v>
      </c>
      <c r="O423" s="61">
        <f>+D423*E423*30</f>
        <v>2142</v>
      </c>
      <c r="P423" s="61">
        <v>0</v>
      </c>
      <c r="Q423" s="61">
        <v>0</v>
      </c>
      <c r="R423" s="145">
        <v>0</v>
      </c>
      <c r="S423" s="146">
        <f t="shared" si="300"/>
        <v>92</v>
      </c>
    </row>
    <row r="424" spans="1:19" s="6" customFormat="1" x14ac:dyDescent="0.25">
      <c r="A424" s="141"/>
      <c r="B424" s="142">
        <v>29</v>
      </c>
      <c r="C424" s="349" t="s">
        <v>44</v>
      </c>
      <c r="D424" s="45">
        <v>72.540000000000006</v>
      </c>
      <c r="E424" s="47">
        <v>4</v>
      </c>
      <c r="F424" s="143">
        <f t="shared" si="278"/>
        <v>26694.720000000001</v>
      </c>
      <c r="G424" s="359">
        <v>0</v>
      </c>
      <c r="H424" s="360">
        <v>0</v>
      </c>
      <c r="I424" s="359">
        <v>0</v>
      </c>
      <c r="J424" s="61">
        <v>0</v>
      </c>
      <c r="K424" s="61">
        <v>0</v>
      </c>
      <c r="L424" s="61">
        <v>0</v>
      </c>
      <c r="M424" s="61">
        <f>+D424*E424*31</f>
        <v>8994.9600000000009</v>
      </c>
      <c r="N424" s="61">
        <f>+D424*E424*31</f>
        <v>8994.9600000000009</v>
      </c>
      <c r="O424" s="61">
        <f>+D424*E424*30</f>
        <v>8704.8000000000011</v>
      </c>
      <c r="P424" s="61">
        <v>0</v>
      </c>
      <c r="Q424" s="61">
        <v>0</v>
      </c>
      <c r="R424" s="145">
        <v>0</v>
      </c>
      <c r="S424" s="146">
        <f t="shared" si="300"/>
        <v>92</v>
      </c>
    </row>
    <row r="425" spans="1:19" s="6" customFormat="1" x14ac:dyDescent="0.25">
      <c r="A425" s="141"/>
      <c r="B425" s="142">
        <v>32</v>
      </c>
      <c r="C425" s="349" t="s">
        <v>35</v>
      </c>
      <c r="D425" s="45">
        <v>71.400000000000006</v>
      </c>
      <c r="E425" s="47">
        <v>1</v>
      </c>
      <c r="F425" s="143">
        <f>+E425*S425*D425</f>
        <v>6568.8</v>
      </c>
      <c r="G425" s="359">
        <v>0</v>
      </c>
      <c r="H425" s="360">
        <v>0</v>
      </c>
      <c r="I425" s="359">
        <v>0</v>
      </c>
      <c r="J425" s="61">
        <v>0</v>
      </c>
      <c r="K425" s="61">
        <v>0</v>
      </c>
      <c r="L425" s="61">
        <v>0</v>
      </c>
      <c r="M425" s="61">
        <f>+D425*E425*31</f>
        <v>2213.4</v>
      </c>
      <c r="N425" s="61">
        <f>+D425*E425*31</f>
        <v>2213.4</v>
      </c>
      <c r="O425" s="61">
        <f>+D425*E425*30</f>
        <v>2142</v>
      </c>
      <c r="P425" s="61">
        <v>0</v>
      </c>
      <c r="Q425" s="61">
        <v>0</v>
      </c>
      <c r="R425" s="145">
        <v>0</v>
      </c>
      <c r="S425" s="146">
        <f>31+31+30</f>
        <v>92</v>
      </c>
    </row>
    <row r="426" spans="1:19" ht="15.75" thickBot="1" x14ac:dyDescent="0.3">
      <c r="A426" s="72"/>
      <c r="B426" s="195"/>
      <c r="C426" s="196" t="s">
        <v>125</v>
      </c>
      <c r="D426" s="197"/>
      <c r="E426" s="198"/>
      <c r="F426" s="361">
        <f>2861116-SUM(F360:F425)+281288</f>
        <v>230884.64999999944</v>
      </c>
      <c r="G426" s="362"/>
      <c r="H426" s="201"/>
      <c r="I426" s="200"/>
      <c r="J426" s="363"/>
      <c r="K426" s="363"/>
      <c r="L426" s="200"/>
      <c r="M426" s="363"/>
      <c r="N426" s="200"/>
      <c r="O426" s="200"/>
      <c r="P426" s="200"/>
      <c r="Q426" s="200"/>
      <c r="R426" s="300">
        <f>F426</f>
        <v>230884.64999999944</v>
      </c>
    </row>
    <row r="427" spans="1:19" ht="30.75" customHeight="1" x14ac:dyDescent="0.25">
      <c r="A427" s="72"/>
      <c r="B427" s="286"/>
      <c r="C427" s="499" t="s">
        <v>76</v>
      </c>
      <c r="D427" s="500"/>
      <c r="E427" s="318"/>
      <c r="F427" s="319"/>
      <c r="G427" s="320"/>
      <c r="H427" s="321"/>
      <c r="I427" s="320"/>
      <c r="J427" s="320"/>
      <c r="K427" s="320"/>
      <c r="L427" s="320"/>
      <c r="M427" s="320"/>
      <c r="N427" s="320"/>
      <c r="O427" s="320"/>
      <c r="P427" s="320"/>
      <c r="Q427" s="320"/>
      <c r="R427" s="322"/>
    </row>
    <row r="428" spans="1:19" ht="29.25" customHeight="1" x14ac:dyDescent="0.25">
      <c r="A428" s="72"/>
      <c r="B428" s="176"/>
      <c r="C428" s="493" t="s">
        <v>142</v>
      </c>
      <c r="D428" s="493"/>
      <c r="E428" s="323">
        <f>SUM(E431:E472)</f>
        <v>316</v>
      </c>
      <c r="F428" s="178">
        <f t="shared" ref="F428:R428" si="301">SUM(F431:F473)</f>
        <v>4195852</v>
      </c>
      <c r="G428" s="179">
        <f t="shared" si="301"/>
        <v>355851.17000000004</v>
      </c>
      <c r="H428" s="179">
        <f t="shared" si="301"/>
        <v>322533.41000000003</v>
      </c>
      <c r="I428" s="179">
        <f t="shared" si="301"/>
        <v>353994.77000000008</v>
      </c>
      <c r="J428" s="179">
        <f t="shared" si="301"/>
        <v>342230.10000000003</v>
      </c>
      <c r="K428" s="179">
        <f t="shared" si="301"/>
        <v>353637.77000000008</v>
      </c>
      <c r="L428" s="179">
        <f t="shared" si="301"/>
        <v>342230.10000000003</v>
      </c>
      <c r="M428" s="179">
        <f t="shared" si="301"/>
        <v>355851.1700000001</v>
      </c>
      <c r="N428" s="338">
        <f t="shared" si="301"/>
        <v>350473.87000000005</v>
      </c>
      <c r="O428" s="338">
        <f t="shared" si="301"/>
        <v>340088.10000000003</v>
      </c>
      <c r="P428" s="338">
        <f t="shared" si="301"/>
        <v>349110.84</v>
      </c>
      <c r="Q428" s="338">
        <f t="shared" si="301"/>
        <v>337849.2</v>
      </c>
      <c r="R428" s="180">
        <f t="shared" si="301"/>
        <v>392001.49999999924</v>
      </c>
      <c r="S428" s="26">
        <f>F428-SUM(G428:R428)</f>
        <v>0</v>
      </c>
    </row>
    <row r="429" spans="1:19" x14ac:dyDescent="0.25">
      <c r="A429" s="72"/>
      <c r="B429" s="344"/>
      <c r="C429" s="345"/>
      <c r="D429" s="346"/>
      <c r="E429" s="323"/>
      <c r="F429" s="178">
        <f>SUM(F431:F472)</f>
        <v>4152961.3400000008</v>
      </c>
      <c r="G429" s="179"/>
      <c r="H429" s="179"/>
      <c r="I429" s="179"/>
      <c r="J429" s="179"/>
      <c r="K429" s="179"/>
      <c r="L429" s="179"/>
      <c r="M429" s="179"/>
      <c r="N429" s="338"/>
      <c r="O429" s="347"/>
      <c r="P429" s="338"/>
      <c r="Q429" s="338"/>
      <c r="R429" s="180"/>
    </row>
    <row r="430" spans="1:19" x14ac:dyDescent="0.25">
      <c r="A430" s="72"/>
      <c r="B430" s="147"/>
      <c r="C430" s="136"/>
      <c r="D430" s="136"/>
      <c r="E430" s="136" t="s">
        <v>124</v>
      </c>
      <c r="F430" s="137">
        <v>0</v>
      </c>
      <c r="G430" s="239"/>
      <c r="H430" s="239"/>
      <c r="I430" s="239"/>
      <c r="J430" s="239"/>
      <c r="K430" s="239"/>
      <c r="L430" s="239"/>
      <c r="M430" s="239"/>
      <c r="N430" s="239"/>
      <c r="O430" s="239"/>
      <c r="P430" s="239"/>
      <c r="Q430" s="239"/>
      <c r="R430" s="333"/>
    </row>
    <row r="431" spans="1:19" x14ac:dyDescent="0.25">
      <c r="A431" s="72"/>
      <c r="B431" s="210">
        <v>1</v>
      </c>
      <c r="C431" s="242" t="s">
        <v>44</v>
      </c>
      <c r="D431" s="149">
        <v>72.540000000000006</v>
      </c>
      <c r="E431" s="46">
        <v>20</v>
      </c>
      <c r="F431" s="150">
        <f t="shared" ref="F431:F450" si="302">+E431*S431*D431</f>
        <v>307569.60000000003</v>
      </c>
      <c r="G431" s="151">
        <f t="shared" ref="G431:G450" si="303">E431*D431*31</f>
        <v>44974.8</v>
      </c>
      <c r="H431" s="152">
        <f t="shared" ref="H431:H450" si="304">E431*D431*28</f>
        <v>40622.400000000009</v>
      </c>
      <c r="I431" s="151">
        <f t="shared" ref="I431:I450" si="305">E431*D431*31</f>
        <v>44974.8</v>
      </c>
      <c r="J431" s="151">
        <f t="shared" ref="J431:J450" si="306">E431*D431*30</f>
        <v>43524.000000000007</v>
      </c>
      <c r="K431" s="151">
        <f t="shared" ref="K431:K450" si="307">E431*D431*31</f>
        <v>44974.8</v>
      </c>
      <c r="L431" s="151">
        <f t="shared" ref="L431:L450" si="308">E431*D431*30</f>
        <v>43524.000000000007</v>
      </c>
      <c r="M431" s="151">
        <f t="shared" ref="M431:M450" si="309">E431*D431*31</f>
        <v>44974.8</v>
      </c>
      <c r="N431" s="151">
        <v>0</v>
      </c>
      <c r="O431" s="151">
        <v>0</v>
      </c>
      <c r="P431" s="151">
        <v>0</v>
      </c>
      <c r="Q431" s="151">
        <v>0</v>
      </c>
      <c r="R431" s="153">
        <v>0</v>
      </c>
      <c r="S431" s="154">
        <v>212</v>
      </c>
    </row>
    <row r="432" spans="1:19" x14ac:dyDescent="0.25">
      <c r="A432" s="72"/>
      <c r="B432" s="147">
        <v>2</v>
      </c>
      <c r="C432" s="148" t="s">
        <v>46</v>
      </c>
      <c r="D432" s="149">
        <v>73.59</v>
      </c>
      <c r="E432" s="46">
        <v>17</v>
      </c>
      <c r="F432" s="150">
        <f t="shared" si="302"/>
        <v>265218.36</v>
      </c>
      <c r="G432" s="151">
        <f t="shared" si="303"/>
        <v>38781.93</v>
      </c>
      <c r="H432" s="152">
        <f t="shared" si="304"/>
        <v>35028.839999999997</v>
      </c>
      <c r="I432" s="151">
        <f t="shared" si="305"/>
        <v>38781.93</v>
      </c>
      <c r="J432" s="151">
        <f t="shared" si="306"/>
        <v>37530.9</v>
      </c>
      <c r="K432" s="151">
        <f t="shared" si="307"/>
        <v>38781.93</v>
      </c>
      <c r="L432" s="151">
        <f t="shared" si="308"/>
        <v>37530.9</v>
      </c>
      <c r="M432" s="151">
        <f t="shared" si="309"/>
        <v>38781.93</v>
      </c>
      <c r="N432" s="151">
        <v>0</v>
      </c>
      <c r="O432" s="151">
        <v>0</v>
      </c>
      <c r="P432" s="151">
        <v>0</v>
      </c>
      <c r="Q432" s="151">
        <v>0</v>
      </c>
      <c r="R432" s="153">
        <v>0</v>
      </c>
      <c r="S432" s="154">
        <v>212</v>
      </c>
    </row>
    <row r="433" spans="1:19" x14ac:dyDescent="0.25">
      <c r="A433" s="72"/>
      <c r="B433" s="147">
        <v>3</v>
      </c>
      <c r="C433" s="148" t="s">
        <v>47</v>
      </c>
      <c r="D433" s="149">
        <v>74.63</v>
      </c>
      <c r="E433" s="46">
        <v>12</v>
      </c>
      <c r="F433" s="150">
        <f t="shared" si="302"/>
        <v>189858.72</v>
      </c>
      <c r="G433" s="151">
        <f t="shared" si="303"/>
        <v>27762.359999999997</v>
      </c>
      <c r="H433" s="152">
        <f t="shared" si="304"/>
        <v>25075.68</v>
      </c>
      <c r="I433" s="151">
        <f t="shared" si="305"/>
        <v>27762.359999999997</v>
      </c>
      <c r="J433" s="151">
        <f t="shared" si="306"/>
        <v>26866.799999999999</v>
      </c>
      <c r="K433" s="151">
        <f t="shared" si="307"/>
        <v>27762.359999999997</v>
      </c>
      <c r="L433" s="151">
        <f t="shared" si="308"/>
        <v>26866.799999999999</v>
      </c>
      <c r="M433" s="151">
        <f t="shared" si="309"/>
        <v>27762.359999999997</v>
      </c>
      <c r="N433" s="151">
        <v>0</v>
      </c>
      <c r="O433" s="151">
        <v>0</v>
      </c>
      <c r="P433" s="151">
        <v>0</v>
      </c>
      <c r="Q433" s="151">
        <v>0</v>
      </c>
      <c r="R433" s="153">
        <v>0</v>
      </c>
      <c r="S433" s="154">
        <v>212</v>
      </c>
    </row>
    <row r="434" spans="1:19" x14ac:dyDescent="0.25">
      <c r="A434" s="72"/>
      <c r="B434" s="147">
        <v>3</v>
      </c>
      <c r="C434" s="148" t="s">
        <v>47</v>
      </c>
      <c r="D434" s="149">
        <v>74.63</v>
      </c>
      <c r="E434" s="46">
        <v>1</v>
      </c>
      <c r="F434" s="150">
        <f t="shared" si="302"/>
        <v>2313.5299999999997</v>
      </c>
      <c r="G434" s="151">
        <f t="shared" si="303"/>
        <v>2313.5299999999997</v>
      </c>
      <c r="H434" s="152">
        <v>0</v>
      </c>
      <c r="I434" s="151">
        <v>0</v>
      </c>
      <c r="J434" s="151">
        <v>0</v>
      </c>
      <c r="K434" s="151">
        <v>0</v>
      </c>
      <c r="L434" s="151">
        <v>0</v>
      </c>
      <c r="M434" s="151">
        <v>0</v>
      </c>
      <c r="N434" s="151">
        <v>0</v>
      </c>
      <c r="O434" s="151">
        <v>0</v>
      </c>
      <c r="P434" s="151">
        <v>0</v>
      </c>
      <c r="Q434" s="151">
        <v>0</v>
      </c>
      <c r="R434" s="153">
        <v>0</v>
      </c>
      <c r="S434" s="154">
        <v>31</v>
      </c>
    </row>
    <row r="435" spans="1:19" x14ac:dyDescent="0.25">
      <c r="A435" s="72"/>
      <c r="B435" s="210">
        <v>18</v>
      </c>
      <c r="C435" s="148" t="s">
        <v>47</v>
      </c>
      <c r="D435" s="149">
        <v>74.63</v>
      </c>
      <c r="E435" s="46">
        <v>1</v>
      </c>
      <c r="F435" s="150">
        <f t="shared" si="302"/>
        <v>5522.62</v>
      </c>
      <c r="G435" s="151">
        <v>0</v>
      </c>
      <c r="H435" s="152">
        <f>E435*D435*28+D435*E435*15</f>
        <v>3209.0899999999997</v>
      </c>
      <c r="I435" s="151">
        <f t="shared" si="305"/>
        <v>2313.5299999999997</v>
      </c>
      <c r="J435" s="151">
        <v>0</v>
      </c>
      <c r="K435" s="151">
        <v>0</v>
      </c>
      <c r="L435" s="151">
        <v>0</v>
      </c>
      <c r="M435" s="151">
        <v>0</v>
      </c>
      <c r="N435" s="151">
        <v>0</v>
      </c>
      <c r="O435" s="151">
        <v>0</v>
      </c>
      <c r="P435" s="151">
        <v>0</v>
      </c>
      <c r="Q435" s="151">
        <v>0</v>
      </c>
      <c r="R435" s="153">
        <v>0</v>
      </c>
      <c r="S435" s="154">
        <f>15+28+31</f>
        <v>74</v>
      </c>
    </row>
    <row r="436" spans="1:19" x14ac:dyDescent="0.25">
      <c r="A436" s="72"/>
      <c r="B436" s="210">
        <v>19</v>
      </c>
      <c r="C436" s="148" t="s">
        <v>47</v>
      </c>
      <c r="D436" s="149">
        <v>74.63</v>
      </c>
      <c r="E436" s="46">
        <v>1</v>
      </c>
      <c r="F436" s="150">
        <f t="shared" si="302"/>
        <v>6791.33</v>
      </c>
      <c r="G436" s="151">
        <v>0</v>
      </c>
      <c r="H436" s="152">
        <v>0</v>
      </c>
      <c r="I436" s="151">
        <v>0</v>
      </c>
      <c r="J436" s="151">
        <f t="shared" ref="J436" si="310">E436*D436*30</f>
        <v>2238.8999999999996</v>
      </c>
      <c r="K436" s="151">
        <f t="shared" ref="K436" si="311">E436*D436*31</f>
        <v>2313.5299999999997</v>
      </c>
      <c r="L436" s="151">
        <f t="shared" ref="L436" si="312">E436*D436*30</f>
        <v>2238.8999999999996</v>
      </c>
      <c r="M436" s="151">
        <v>0</v>
      </c>
      <c r="N436" s="151">
        <v>0</v>
      </c>
      <c r="O436" s="151">
        <v>0</v>
      </c>
      <c r="P436" s="151">
        <v>0</v>
      </c>
      <c r="Q436" s="151">
        <v>0</v>
      </c>
      <c r="R436" s="153">
        <v>0</v>
      </c>
      <c r="S436" s="154">
        <f>30+31+30</f>
        <v>91</v>
      </c>
    </row>
    <row r="437" spans="1:19" x14ac:dyDescent="0.25">
      <c r="A437" s="72"/>
      <c r="B437" s="210">
        <v>4</v>
      </c>
      <c r="C437" s="148" t="s">
        <v>72</v>
      </c>
      <c r="D437" s="149">
        <v>71.400000000000006</v>
      </c>
      <c r="E437" s="46">
        <v>5</v>
      </c>
      <c r="F437" s="150">
        <f t="shared" si="302"/>
        <v>75684</v>
      </c>
      <c r="G437" s="151">
        <f t="shared" si="303"/>
        <v>11067</v>
      </c>
      <c r="H437" s="152">
        <f t="shared" si="304"/>
        <v>9996</v>
      </c>
      <c r="I437" s="151">
        <f t="shared" si="305"/>
        <v>11067</v>
      </c>
      <c r="J437" s="151">
        <f t="shared" si="306"/>
        <v>10710</v>
      </c>
      <c r="K437" s="151">
        <f t="shared" si="307"/>
        <v>11067</v>
      </c>
      <c r="L437" s="151">
        <f t="shared" si="308"/>
        <v>10710</v>
      </c>
      <c r="M437" s="151">
        <f t="shared" si="309"/>
        <v>11067</v>
      </c>
      <c r="N437" s="151">
        <v>0</v>
      </c>
      <c r="O437" s="151">
        <v>0</v>
      </c>
      <c r="P437" s="151">
        <v>0</v>
      </c>
      <c r="Q437" s="151">
        <v>0</v>
      </c>
      <c r="R437" s="153">
        <v>0</v>
      </c>
      <c r="S437" s="154">
        <v>212</v>
      </c>
    </row>
    <row r="438" spans="1:19" x14ac:dyDescent="0.25">
      <c r="A438" s="72"/>
      <c r="B438" s="147">
        <v>5</v>
      </c>
      <c r="C438" s="148" t="s">
        <v>73</v>
      </c>
      <c r="D438" s="149">
        <v>71.400000000000006</v>
      </c>
      <c r="E438" s="46">
        <v>1</v>
      </c>
      <c r="F438" s="150">
        <f t="shared" si="302"/>
        <v>15136.800000000001</v>
      </c>
      <c r="G438" s="151">
        <f t="shared" si="303"/>
        <v>2213.4</v>
      </c>
      <c r="H438" s="152">
        <f t="shared" si="304"/>
        <v>1999.2000000000003</v>
      </c>
      <c r="I438" s="151">
        <f t="shared" si="305"/>
        <v>2213.4</v>
      </c>
      <c r="J438" s="151">
        <f t="shared" si="306"/>
        <v>2142</v>
      </c>
      <c r="K438" s="151">
        <f t="shared" si="307"/>
        <v>2213.4</v>
      </c>
      <c r="L438" s="151">
        <f t="shared" si="308"/>
        <v>2142</v>
      </c>
      <c r="M438" s="151">
        <f t="shared" si="309"/>
        <v>2213.4</v>
      </c>
      <c r="N438" s="151">
        <v>0</v>
      </c>
      <c r="O438" s="151">
        <v>0</v>
      </c>
      <c r="P438" s="151">
        <v>0</v>
      </c>
      <c r="Q438" s="151">
        <v>0</v>
      </c>
      <c r="R438" s="153">
        <v>0</v>
      </c>
      <c r="S438" s="154">
        <v>212</v>
      </c>
    </row>
    <row r="439" spans="1:19" x14ac:dyDescent="0.25">
      <c r="A439" s="72"/>
      <c r="B439" s="147">
        <v>6</v>
      </c>
      <c r="C439" s="148" t="s">
        <v>35</v>
      </c>
      <c r="D439" s="149">
        <v>71.400000000000006</v>
      </c>
      <c r="E439" s="46">
        <v>4</v>
      </c>
      <c r="F439" s="150">
        <f t="shared" si="302"/>
        <v>60547.200000000004</v>
      </c>
      <c r="G439" s="151">
        <f t="shared" si="303"/>
        <v>8853.6</v>
      </c>
      <c r="H439" s="152">
        <f t="shared" si="304"/>
        <v>7996.8000000000011</v>
      </c>
      <c r="I439" s="151">
        <f t="shared" si="305"/>
        <v>8853.6</v>
      </c>
      <c r="J439" s="151">
        <f t="shared" si="306"/>
        <v>8568</v>
      </c>
      <c r="K439" s="151">
        <f t="shared" si="307"/>
        <v>8853.6</v>
      </c>
      <c r="L439" s="151">
        <f t="shared" si="308"/>
        <v>8568</v>
      </c>
      <c r="M439" s="151">
        <f t="shared" si="309"/>
        <v>8853.6</v>
      </c>
      <c r="N439" s="151">
        <v>0</v>
      </c>
      <c r="O439" s="151">
        <v>0</v>
      </c>
      <c r="P439" s="151">
        <v>0</v>
      </c>
      <c r="Q439" s="151">
        <v>0</v>
      </c>
      <c r="R439" s="153">
        <v>0</v>
      </c>
      <c r="S439" s="154">
        <v>212</v>
      </c>
    </row>
    <row r="440" spans="1:19" ht="15.75" customHeight="1" x14ac:dyDescent="0.25">
      <c r="A440" s="72"/>
      <c r="B440" s="210">
        <v>7</v>
      </c>
      <c r="C440" s="148" t="s">
        <v>67</v>
      </c>
      <c r="D440" s="149">
        <v>73.59</v>
      </c>
      <c r="E440" s="46">
        <v>4</v>
      </c>
      <c r="F440" s="150">
        <f t="shared" si="302"/>
        <v>62404.32</v>
      </c>
      <c r="G440" s="151">
        <f t="shared" si="303"/>
        <v>9125.16</v>
      </c>
      <c r="H440" s="152">
        <f t="shared" si="304"/>
        <v>8242.08</v>
      </c>
      <c r="I440" s="151">
        <f t="shared" si="305"/>
        <v>9125.16</v>
      </c>
      <c r="J440" s="151">
        <f t="shared" si="306"/>
        <v>8830.8000000000011</v>
      </c>
      <c r="K440" s="151">
        <f t="shared" si="307"/>
        <v>9125.16</v>
      </c>
      <c r="L440" s="151">
        <f t="shared" si="308"/>
        <v>8830.8000000000011</v>
      </c>
      <c r="M440" s="151">
        <f t="shared" si="309"/>
        <v>9125.16</v>
      </c>
      <c r="N440" s="151">
        <v>0</v>
      </c>
      <c r="O440" s="151">
        <v>0</v>
      </c>
      <c r="P440" s="151">
        <v>0</v>
      </c>
      <c r="Q440" s="151">
        <v>0</v>
      </c>
      <c r="R440" s="153">
        <v>0</v>
      </c>
      <c r="S440" s="154">
        <v>212</v>
      </c>
    </row>
    <row r="441" spans="1:19" x14ac:dyDescent="0.25">
      <c r="A441" s="72"/>
      <c r="B441" s="147">
        <v>8</v>
      </c>
      <c r="C441" s="148" t="s">
        <v>50</v>
      </c>
      <c r="D441" s="149">
        <v>74.63</v>
      </c>
      <c r="E441" s="46">
        <v>1</v>
      </c>
      <c r="F441" s="150">
        <f t="shared" si="302"/>
        <v>15821.56</v>
      </c>
      <c r="G441" s="151">
        <f t="shared" si="303"/>
        <v>2313.5299999999997</v>
      </c>
      <c r="H441" s="152">
        <f t="shared" si="304"/>
        <v>2089.64</v>
      </c>
      <c r="I441" s="151">
        <f t="shared" si="305"/>
        <v>2313.5299999999997</v>
      </c>
      <c r="J441" s="151">
        <f t="shared" si="306"/>
        <v>2238.8999999999996</v>
      </c>
      <c r="K441" s="151">
        <f t="shared" si="307"/>
        <v>2313.5299999999997</v>
      </c>
      <c r="L441" s="151">
        <f t="shared" si="308"/>
        <v>2238.8999999999996</v>
      </c>
      <c r="M441" s="151">
        <f t="shared" si="309"/>
        <v>2313.5299999999997</v>
      </c>
      <c r="N441" s="151">
        <v>0</v>
      </c>
      <c r="O441" s="151">
        <v>0</v>
      </c>
      <c r="P441" s="151">
        <v>0</v>
      </c>
      <c r="Q441" s="151">
        <v>0</v>
      </c>
      <c r="R441" s="153">
        <v>0</v>
      </c>
      <c r="S441" s="154">
        <v>212</v>
      </c>
    </row>
    <row r="442" spans="1:19" x14ac:dyDescent="0.25">
      <c r="A442" s="72"/>
      <c r="B442" s="147">
        <v>9</v>
      </c>
      <c r="C442" s="148" t="s">
        <v>77</v>
      </c>
      <c r="D442" s="149">
        <v>72.540000000000006</v>
      </c>
      <c r="E442" s="46">
        <v>1</v>
      </c>
      <c r="F442" s="150">
        <f t="shared" si="302"/>
        <v>15378.480000000001</v>
      </c>
      <c r="G442" s="151">
        <f t="shared" si="303"/>
        <v>2248.7400000000002</v>
      </c>
      <c r="H442" s="152">
        <f t="shared" si="304"/>
        <v>2031.1200000000001</v>
      </c>
      <c r="I442" s="151">
        <f t="shared" si="305"/>
        <v>2248.7400000000002</v>
      </c>
      <c r="J442" s="151">
        <f t="shared" si="306"/>
        <v>2176.2000000000003</v>
      </c>
      <c r="K442" s="151">
        <f t="shared" si="307"/>
        <v>2248.7400000000002</v>
      </c>
      <c r="L442" s="151">
        <f t="shared" si="308"/>
        <v>2176.2000000000003</v>
      </c>
      <c r="M442" s="151">
        <f t="shared" si="309"/>
        <v>2248.7400000000002</v>
      </c>
      <c r="N442" s="151">
        <v>0</v>
      </c>
      <c r="O442" s="151">
        <v>0</v>
      </c>
      <c r="P442" s="151">
        <v>0</v>
      </c>
      <c r="Q442" s="151">
        <v>0</v>
      </c>
      <c r="R442" s="153">
        <v>0</v>
      </c>
      <c r="S442" s="154">
        <v>212</v>
      </c>
    </row>
    <row r="443" spans="1:19" x14ac:dyDescent="0.25">
      <c r="A443" s="72"/>
      <c r="B443" s="210">
        <v>10</v>
      </c>
      <c r="C443" s="148" t="s">
        <v>38</v>
      </c>
      <c r="D443" s="149">
        <v>71.400000000000006</v>
      </c>
      <c r="E443" s="46">
        <v>1</v>
      </c>
      <c r="F443" s="150">
        <f t="shared" si="302"/>
        <v>15136.800000000001</v>
      </c>
      <c r="G443" s="151">
        <f t="shared" si="303"/>
        <v>2213.4</v>
      </c>
      <c r="H443" s="152">
        <f t="shared" si="304"/>
        <v>1999.2000000000003</v>
      </c>
      <c r="I443" s="151">
        <f t="shared" si="305"/>
        <v>2213.4</v>
      </c>
      <c r="J443" s="151">
        <f t="shared" si="306"/>
        <v>2142</v>
      </c>
      <c r="K443" s="151">
        <f t="shared" si="307"/>
        <v>2213.4</v>
      </c>
      <c r="L443" s="151">
        <f t="shared" si="308"/>
        <v>2142</v>
      </c>
      <c r="M443" s="151">
        <f t="shared" si="309"/>
        <v>2213.4</v>
      </c>
      <c r="N443" s="151">
        <v>0</v>
      </c>
      <c r="O443" s="151">
        <v>0</v>
      </c>
      <c r="P443" s="151">
        <v>0</v>
      </c>
      <c r="Q443" s="151">
        <v>0</v>
      </c>
      <c r="R443" s="153">
        <v>0</v>
      </c>
      <c r="S443" s="154">
        <v>212</v>
      </c>
    </row>
    <row r="444" spans="1:19" s="6" customFormat="1" x14ac:dyDescent="0.25">
      <c r="A444" s="141"/>
      <c r="B444" s="233">
        <v>18</v>
      </c>
      <c r="C444" s="44" t="s">
        <v>38</v>
      </c>
      <c r="D444" s="45">
        <v>71.400000000000006</v>
      </c>
      <c r="E444" s="47">
        <v>1</v>
      </c>
      <c r="F444" s="143">
        <f t="shared" si="302"/>
        <v>6783.0000000000009</v>
      </c>
      <c r="G444" s="61">
        <f t="shared" si="303"/>
        <v>2213.4</v>
      </c>
      <c r="H444" s="144">
        <f t="shared" si="304"/>
        <v>1999.2000000000003</v>
      </c>
      <c r="I444" s="61">
        <f>E444*D444*5</f>
        <v>357</v>
      </c>
      <c r="J444" s="61">
        <v>0</v>
      </c>
      <c r="K444" s="61">
        <v>0</v>
      </c>
      <c r="L444" s="61">
        <v>0</v>
      </c>
      <c r="M444" s="61">
        <f t="shared" si="309"/>
        <v>2213.4</v>
      </c>
      <c r="N444" s="61">
        <v>0</v>
      </c>
      <c r="O444" s="61">
        <v>0</v>
      </c>
      <c r="P444" s="61">
        <v>0</v>
      </c>
      <c r="Q444" s="61">
        <v>0</v>
      </c>
      <c r="R444" s="145">
        <v>0</v>
      </c>
      <c r="S444" s="146">
        <f>212-26-30-31-30</f>
        <v>95</v>
      </c>
    </row>
    <row r="445" spans="1:19" x14ac:dyDescent="0.25">
      <c r="A445" s="72"/>
      <c r="B445" s="147">
        <v>11</v>
      </c>
      <c r="C445" s="148" t="s">
        <v>63</v>
      </c>
      <c r="D445" s="149">
        <v>80.86</v>
      </c>
      <c r="E445" s="46">
        <v>1</v>
      </c>
      <c r="F445" s="150">
        <f t="shared" si="302"/>
        <v>17142.32</v>
      </c>
      <c r="G445" s="151">
        <f t="shared" si="303"/>
        <v>2506.66</v>
      </c>
      <c r="H445" s="152">
        <f t="shared" si="304"/>
        <v>2264.08</v>
      </c>
      <c r="I445" s="151">
        <f t="shared" si="305"/>
        <v>2506.66</v>
      </c>
      <c r="J445" s="151">
        <f t="shared" si="306"/>
        <v>2425.8000000000002</v>
      </c>
      <c r="K445" s="151">
        <f t="shared" si="307"/>
        <v>2506.66</v>
      </c>
      <c r="L445" s="151">
        <f t="shared" si="308"/>
        <v>2425.8000000000002</v>
      </c>
      <c r="M445" s="151">
        <f t="shared" si="309"/>
        <v>2506.66</v>
      </c>
      <c r="N445" s="151">
        <v>0</v>
      </c>
      <c r="O445" s="151">
        <v>0</v>
      </c>
      <c r="P445" s="151">
        <v>0</v>
      </c>
      <c r="Q445" s="151">
        <v>0</v>
      </c>
      <c r="R445" s="153">
        <v>0</v>
      </c>
      <c r="S445" s="154">
        <v>212</v>
      </c>
    </row>
    <row r="446" spans="1:19" x14ac:dyDescent="0.25">
      <c r="A446" s="72"/>
      <c r="B446" s="147">
        <v>12</v>
      </c>
      <c r="C446" s="148" t="s">
        <v>39</v>
      </c>
      <c r="D446" s="149">
        <v>78.25</v>
      </c>
      <c r="E446" s="46">
        <v>20</v>
      </c>
      <c r="F446" s="150">
        <f t="shared" si="302"/>
        <v>331780</v>
      </c>
      <c r="G446" s="151">
        <f t="shared" si="303"/>
        <v>48515</v>
      </c>
      <c r="H446" s="152">
        <f t="shared" si="304"/>
        <v>43820</v>
      </c>
      <c r="I446" s="151">
        <f t="shared" si="305"/>
        <v>48515</v>
      </c>
      <c r="J446" s="151">
        <f t="shared" si="306"/>
        <v>46950</v>
      </c>
      <c r="K446" s="151">
        <f t="shared" si="307"/>
        <v>48515</v>
      </c>
      <c r="L446" s="151">
        <f t="shared" si="308"/>
        <v>46950</v>
      </c>
      <c r="M446" s="151">
        <f t="shared" si="309"/>
        <v>48515</v>
      </c>
      <c r="N446" s="151">
        <v>0</v>
      </c>
      <c r="O446" s="151">
        <v>0</v>
      </c>
      <c r="P446" s="151">
        <v>0</v>
      </c>
      <c r="Q446" s="151">
        <v>0</v>
      </c>
      <c r="R446" s="153">
        <v>0</v>
      </c>
      <c r="S446" s="154">
        <v>212</v>
      </c>
    </row>
    <row r="447" spans="1:19" x14ac:dyDescent="0.25">
      <c r="A447" s="72"/>
      <c r="B447" s="210">
        <v>13</v>
      </c>
      <c r="C447" s="148" t="s">
        <v>78</v>
      </c>
      <c r="D447" s="149">
        <v>72.540000000000006</v>
      </c>
      <c r="E447" s="46">
        <v>2</v>
      </c>
      <c r="F447" s="150">
        <f t="shared" si="302"/>
        <v>30756.960000000003</v>
      </c>
      <c r="G447" s="151">
        <f t="shared" si="303"/>
        <v>4497.4800000000005</v>
      </c>
      <c r="H447" s="152">
        <f t="shared" si="304"/>
        <v>4062.2400000000002</v>
      </c>
      <c r="I447" s="151">
        <f t="shared" si="305"/>
        <v>4497.4800000000005</v>
      </c>
      <c r="J447" s="151">
        <f t="shared" si="306"/>
        <v>4352.4000000000005</v>
      </c>
      <c r="K447" s="151">
        <f t="shared" si="307"/>
        <v>4497.4800000000005</v>
      </c>
      <c r="L447" s="151">
        <f t="shared" si="308"/>
        <v>4352.4000000000005</v>
      </c>
      <c r="M447" s="151">
        <f t="shared" si="309"/>
        <v>4497.4800000000005</v>
      </c>
      <c r="N447" s="151">
        <v>0</v>
      </c>
      <c r="O447" s="151">
        <v>0</v>
      </c>
      <c r="P447" s="151">
        <v>0</v>
      </c>
      <c r="Q447" s="151">
        <v>0</v>
      </c>
      <c r="R447" s="153">
        <v>0</v>
      </c>
      <c r="S447" s="154">
        <v>212</v>
      </c>
    </row>
    <row r="448" spans="1:19" x14ac:dyDescent="0.25">
      <c r="A448" s="72"/>
      <c r="B448" s="147">
        <v>14</v>
      </c>
      <c r="C448" s="148" t="s">
        <v>32</v>
      </c>
      <c r="D448" s="149">
        <v>71.400000000000006</v>
      </c>
      <c r="E448" s="46">
        <v>38</v>
      </c>
      <c r="F448" s="150">
        <f t="shared" si="302"/>
        <v>575198.4</v>
      </c>
      <c r="G448" s="151">
        <f t="shared" si="303"/>
        <v>84109.200000000012</v>
      </c>
      <c r="H448" s="152">
        <f t="shared" si="304"/>
        <v>75969.600000000006</v>
      </c>
      <c r="I448" s="151">
        <f t="shared" si="305"/>
        <v>84109.200000000012</v>
      </c>
      <c r="J448" s="151">
        <f t="shared" si="306"/>
        <v>81396.000000000015</v>
      </c>
      <c r="K448" s="151">
        <f t="shared" si="307"/>
        <v>84109.200000000012</v>
      </c>
      <c r="L448" s="151">
        <f t="shared" si="308"/>
        <v>81396.000000000015</v>
      </c>
      <c r="M448" s="151">
        <f t="shared" si="309"/>
        <v>84109.200000000012</v>
      </c>
      <c r="N448" s="151">
        <v>0</v>
      </c>
      <c r="O448" s="151">
        <v>0</v>
      </c>
      <c r="P448" s="151">
        <v>0</v>
      </c>
      <c r="Q448" s="151">
        <v>0</v>
      </c>
      <c r="R448" s="153">
        <v>0</v>
      </c>
      <c r="S448" s="154">
        <v>212</v>
      </c>
    </row>
    <row r="449" spans="1:19" x14ac:dyDescent="0.25">
      <c r="A449" s="72"/>
      <c r="B449" s="147">
        <v>15</v>
      </c>
      <c r="C449" s="148" t="s">
        <v>54</v>
      </c>
      <c r="D449" s="149">
        <v>71.400000000000006</v>
      </c>
      <c r="E449" s="46">
        <v>26</v>
      </c>
      <c r="F449" s="150">
        <f t="shared" si="302"/>
        <v>393556.80000000005</v>
      </c>
      <c r="G449" s="151">
        <f t="shared" si="303"/>
        <v>57548.4</v>
      </c>
      <c r="H449" s="152">
        <f t="shared" si="304"/>
        <v>51979.200000000004</v>
      </c>
      <c r="I449" s="151">
        <f t="shared" si="305"/>
        <v>57548.4</v>
      </c>
      <c r="J449" s="151">
        <f t="shared" si="306"/>
        <v>55692</v>
      </c>
      <c r="K449" s="151">
        <f t="shared" si="307"/>
        <v>57548.4</v>
      </c>
      <c r="L449" s="151">
        <f t="shared" si="308"/>
        <v>55692</v>
      </c>
      <c r="M449" s="151">
        <f t="shared" si="309"/>
        <v>57548.4</v>
      </c>
      <c r="N449" s="151">
        <v>0</v>
      </c>
      <c r="O449" s="151">
        <v>0</v>
      </c>
      <c r="P449" s="151">
        <v>0</v>
      </c>
      <c r="Q449" s="151">
        <v>0</v>
      </c>
      <c r="R449" s="153">
        <v>0</v>
      </c>
      <c r="S449" s="154">
        <v>212</v>
      </c>
    </row>
    <row r="450" spans="1:19" x14ac:dyDescent="0.25">
      <c r="A450" s="72"/>
      <c r="B450" s="210">
        <v>16</v>
      </c>
      <c r="C450" s="148" t="s">
        <v>55</v>
      </c>
      <c r="D450" s="149">
        <v>72.540000000000006</v>
      </c>
      <c r="E450" s="46">
        <v>1</v>
      </c>
      <c r="F450" s="150">
        <f t="shared" si="302"/>
        <v>15378.480000000001</v>
      </c>
      <c r="G450" s="151">
        <f t="shared" si="303"/>
        <v>2248.7400000000002</v>
      </c>
      <c r="H450" s="152">
        <f t="shared" si="304"/>
        <v>2031.1200000000001</v>
      </c>
      <c r="I450" s="151">
        <f t="shared" si="305"/>
        <v>2248.7400000000002</v>
      </c>
      <c r="J450" s="151">
        <f t="shared" si="306"/>
        <v>2176.2000000000003</v>
      </c>
      <c r="K450" s="151">
        <f t="shared" si="307"/>
        <v>2248.7400000000002</v>
      </c>
      <c r="L450" s="151">
        <f t="shared" si="308"/>
        <v>2176.2000000000003</v>
      </c>
      <c r="M450" s="151">
        <f t="shared" si="309"/>
        <v>2248.7400000000002</v>
      </c>
      <c r="N450" s="151">
        <v>0</v>
      </c>
      <c r="O450" s="151">
        <v>0</v>
      </c>
      <c r="P450" s="151">
        <v>0</v>
      </c>
      <c r="Q450" s="151">
        <v>0</v>
      </c>
      <c r="R450" s="153">
        <v>0</v>
      </c>
      <c r="S450" s="154">
        <v>212</v>
      </c>
    </row>
    <row r="451" spans="1:19" ht="15" customHeight="1" x14ac:dyDescent="0.25">
      <c r="A451" s="72"/>
      <c r="B451" s="210">
        <v>17</v>
      </c>
      <c r="C451" s="148" t="s">
        <v>42</v>
      </c>
      <c r="D451" s="149">
        <v>75.64</v>
      </c>
      <c r="E451" s="46">
        <v>1</v>
      </c>
      <c r="F451" s="150">
        <f>+E451*S451*D451</f>
        <v>16035.68</v>
      </c>
      <c r="G451" s="151">
        <f>E451*D451*31</f>
        <v>2344.84</v>
      </c>
      <c r="H451" s="152">
        <f>E451*D451*28</f>
        <v>2117.92</v>
      </c>
      <c r="I451" s="151">
        <f>E451*D451*31</f>
        <v>2344.84</v>
      </c>
      <c r="J451" s="151">
        <f>E451*D451*30</f>
        <v>2269.1999999999998</v>
      </c>
      <c r="K451" s="151">
        <f>E451*D451*31</f>
        <v>2344.84</v>
      </c>
      <c r="L451" s="151">
        <f>E451*D451*30</f>
        <v>2269.1999999999998</v>
      </c>
      <c r="M451" s="151">
        <f>E451*D451*31</f>
        <v>2344.84</v>
      </c>
      <c r="N451" s="151">
        <v>0</v>
      </c>
      <c r="O451" s="151">
        <v>0</v>
      </c>
      <c r="P451" s="151">
        <v>0</v>
      </c>
      <c r="Q451" s="151">
        <v>0</v>
      </c>
      <c r="R451" s="153">
        <v>0</v>
      </c>
      <c r="S451" s="154">
        <v>212</v>
      </c>
    </row>
    <row r="452" spans="1:19" s="6" customFormat="1" x14ac:dyDescent="0.25">
      <c r="A452" s="141"/>
      <c r="B452" s="233">
        <v>1</v>
      </c>
      <c r="C452" s="270" t="s">
        <v>44</v>
      </c>
      <c r="D452" s="45">
        <v>72.540000000000006</v>
      </c>
      <c r="E452" s="47">
        <v>20</v>
      </c>
      <c r="F452" s="143">
        <f t="shared" ref="F452:F470" si="313">+E452*S452*D452</f>
        <v>221972.40000000002</v>
      </c>
      <c r="G452" s="61">
        <v>0</v>
      </c>
      <c r="H452" s="61">
        <v>0</v>
      </c>
      <c r="I452" s="61">
        <v>0</v>
      </c>
      <c r="J452" s="61">
        <v>0</v>
      </c>
      <c r="K452" s="61">
        <v>0</v>
      </c>
      <c r="L452" s="61">
        <v>0</v>
      </c>
      <c r="M452" s="61">
        <v>0</v>
      </c>
      <c r="N452" s="61">
        <f t="shared" ref="N452:N471" si="314">+D452*E452*31</f>
        <v>44974.8</v>
      </c>
      <c r="O452" s="61">
        <f t="shared" ref="O452:O471" si="315">+D452*E452*30</f>
        <v>43524.000000000007</v>
      </c>
      <c r="P452" s="61">
        <f t="shared" ref="P452:P471" si="316">+D452*E452*31</f>
        <v>44974.8</v>
      </c>
      <c r="Q452" s="61">
        <f t="shared" ref="Q452:Q471" si="317">+D452*E452*30</f>
        <v>43524.000000000007</v>
      </c>
      <c r="R452" s="145">
        <f t="shared" ref="R452:R471" si="318">+D452*E452*31</f>
        <v>44974.8</v>
      </c>
      <c r="S452" s="146">
        <f t="shared" ref="S452:S471" si="319">31+30+31+30+31</f>
        <v>153</v>
      </c>
    </row>
    <row r="453" spans="1:19" s="6" customFormat="1" x14ac:dyDescent="0.25">
      <c r="A453" s="141"/>
      <c r="B453" s="142">
        <v>2</v>
      </c>
      <c r="C453" s="44" t="s">
        <v>46</v>
      </c>
      <c r="D453" s="45">
        <v>73.59</v>
      </c>
      <c r="E453" s="47">
        <v>17</v>
      </c>
      <c r="F453" s="143">
        <f t="shared" si="313"/>
        <v>191407.59</v>
      </c>
      <c r="G453" s="61">
        <v>0</v>
      </c>
      <c r="H453" s="61">
        <v>0</v>
      </c>
      <c r="I453" s="61">
        <v>0</v>
      </c>
      <c r="J453" s="61">
        <v>0</v>
      </c>
      <c r="K453" s="61">
        <v>0</v>
      </c>
      <c r="L453" s="61">
        <v>0</v>
      </c>
      <c r="M453" s="61">
        <v>0</v>
      </c>
      <c r="N453" s="61">
        <f t="shared" si="314"/>
        <v>38781.93</v>
      </c>
      <c r="O453" s="61">
        <f t="shared" si="315"/>
        <v>37530.9</v>
      </c>
      <c r="P453" s="61">
        <f t="shared" si="316"/>
        <v>38781.93</v>
      </c>
      <c r="Q453" s="61">
        <f t="shared" si="317"/>
        <v>37530.9</v>
      </c>
      <c r="R453" s="145">
        <f t="shared" si="318"/>
        <v>38781.93</v>
      </c>
      <c r="S453" s="146">
        <f t="shared" si="319"/>
        <v>153</v>
      </c>
    </row>
    <row r="454" spans="1:19" s="6" customFormat="1" x14ac:dyDescent="0.25">
      <c r="A454" s="141"/>
      <c r="B454" s="142">
        <v>3</v>
      </c>
      <c r="C454" s="44" t="s">
        <v>47</v>
      </c>
      <c r="D454" s="45">
        <v>74.63</v>
      </c>
      <c r="E454" s="47">
        <v>12</v>
      </c>
      <c r="F454" s="143">
        <f t="shared" si="313"/>
        <v>137020.68</v>
      </c>
      <c r="G454" s="61">
        <v>0</v>
      </c>
      <c r="H454" s="61">
        <v>0</v>
      </c>
      <c r="I454" s="61">
        <v>0</v>
      </c>
      <c r="J454" s="61">
        <v>0</v>
      </c>
      <c r="K454" s="61">
        <v>0</v>
      </c>
      <c r="L454" s="61">
        <v>0</v>
      </c>
      <c r="M454" s="61">
        <v>0</v>
      </c>
      <c r="N454" s="61">
        <f t="shared" si="314"/>
        <v>27762.359999999997</v>
      </c>
      <c r="O454" s="61">
        <f t="shared" si="315"/>
        <v>26866.799999999999</v>
      </c>
      <c r="P454" s="61">
        <f t="shared" si="316"/>
        <v>27762.359999999997</v>
      </c>
      <c r="Q454" s="61">
        <f t="shared" si="317"/>
        <v>26866.799999999999</v>
      </c>
      <c r="R454" s="145">
        <f t="shared" si="318"/>
        <v>27762.359999999997</v>
      </c>
      <c r="S454" s="146">
        <f t="shared" si="319"/>
        <v>153</v>
      </c>
    </row>
    <row r="455" spans="1:19" s="6" customFormat="1" x14ac:dyDescent="0.25">
      <c r="A455" s="141"/>
      <c r="B455" s="233">
        <v>4</v>
      </c>
      <c r="C455" s="44" t="s">
        <v>72</v>
      </c>
      <c r="D455" s="45">
        <v>71.400000000000006</v>
      </c>
      <c r="E455" s="47">
        <v>5</v>
      </c>
      <c r="F455" s="143">
        <f t="shared" si="313"/>
        <v>54621.000000000007</v>
      </c>
      <c r="G455" s="61">
        <v>0</v>
      </c>
      <c r="H455" s="61">
        <v>0</v>
      </c>
      <c r="I455" s="61">
        <v>0</v>
      </c>
      <c r="J455" s="61">
        <v>0</v>
      </c>
      <c r="K455" s="61">
        <v>0</v>
      </c>
      <c r="L455" s="61">
        <v>0</v>
      </c>
      <c r="M455" s="61">
        <v>0</v>
      </c>
      <c r="N455" s="61">
        <f t="shared" si="314"/>
        <v>11067</v>
      </c>
      <c r="O455" s="61">
        <f t="shared" si="315"/>
        <v>10710</v>
      </c>
      <c r="P455" s="61">
        <f t="shared" si="316"/>
        <v>11067</v>
      </c>
      <c r="Q455" s="61">
        <f t="shared" si="317"/>
        <v>10710</v>
      </c>
      <c r="R455" s="145">
        <f t="shared" si="318"/>
        <v>11067</v>
      </c>
      <c r="S455" s="146">
        <f t="shared" si="319"/>
        <v>153</v>
      </c>
    </row>
    <row r="456" spans="1:19" s="6" customFormat="1" x14ac:dyDescent="0.25">
      <c r="A456" s="141"/>
      <c r="B456" s="142">
        <v>5</v>
      </c>
      <c r="C456" s="44" t="s">
        <v>73</v>
      </c>
      <c r="D456" s="45">
        <v>71.400000000000006</v>
      </c>
      <c r="E456" s="47">
        <v>1</v>
      </c>
      <c r="F456" s="143">
        <f t="shared" si="313"/>
        <v>10924.2</v>
      </c>
      <c r="G456" s="61">
        <v>0</v>
      </c>
      <c r="H456" s="61">
        <v>0</v>
      </c>
      <c r="I456" s="61">
        <v>0</v>
      </c>
      <c r="J456" s="61">
        <v>0</v>
      </c>
      <c r="K456" s="61">
        <v>0</v>
      </c>
      <c r="L456" s="61">
        <v>0</v>
      </c>
      <c r="M456" s="61">
        <v>0</v>
      </c>
      <c r="N456" s="61">
        <f t="shared" si="314"/>
        <v>2213.4</v>
      </c>
      <c r="O456" s="61">
        <f t="shared" si="315"/>
        <v>2142</v>
      </c>
      <c r="P456" s="61">
        <f t="shared" si="316"/>
        <v>2213.4</v>
      </c>
      <c r="Q456" s="61">
        <f t="shared" si="317"/>
        <v>2142</v>
      </c>
      <c r="R456" s="145">
        <f t="shared" si="318"/>
        <v>2213.4</v>
      </c>
      <c r="S456" s="146">
        <f t="shared" si="319"/>
        <v>153</v>
      </c>
    </row>
    <row r="457" spans="1:19" s="6" customFormat="1" x14ac:dyDescent="0.25">
      <c r="A457" s="141"/>
      <c r="B457" s="142">
        <v>6</v>
      </c>
      <c r="C457" s="44" t="s">
        <v>35</v>
      </c>
      <c r="D457" s="45">
        <v>71.400000000000006</v>
      </c>
      <c r="E457" s="47">
        <v>4</v>
      </c>
      <c r="F457" s="143">
        <f t="shared" si="313"/>
        <v>43696.800000000003</v>
      </c>
      <c r="G457" s="61">
        <v>0</v>
      </c>
      <c r="H457" s="61">
        <v>0</v>
      </c>
      <c r="I457" s="61">
        <v>0</v>
      </c>
      <c r="J457" s="61">
        <v>0</v>
      </c>
      <c r="K457" s="61">
        <v>0</v>
      </c>
      <c r="L457" s="61">
        <v>0</v>
      </c>
      <c r="M457" s="61">
        <v>0</v>
      </c>
      <c r="N457" s="61">
        <f t="shared" si="314"/>
        <v>8853.6</v>
      </c>
      <c r="O457" s="61">
        <f t="shared" si="315"/>
        <v>8568</v>
      </c>
      <c r="P457" s="61">
        <f t="shared" si="316"/>
        <v>8853.6</v>
      </c>
      <c r="Q457" s="61">
        <f t="shared" si="317"/>
        <v>8568</v>
      </c>
      <c r="R457" s="145">
        <f t="shared" si="318"/>
        <v>8853.6</v>
      </c>
      <c r="S457" s="146">
        <f t="shared" si="319"/>
        <v>153</v>
      </c>
    </row>
    <row r="458" spans="1:19" s="6" customFormat="1" ht="15.75" customHeight="1" x14ac:dyDescent="0.25">
      <c r="A458" s="141"/>
      <c r="B458" s="233">
        <v>7</v>
      </c>
      <c r="C458" s="44" t="s">
        <v>67</v>
      </c>
      <c r="D458" s="45">
        <v>73.59</v>
      </c>
      <c r="E458" s="47">
        <v>4</v>
      </c>
      <c r="F458" s="143">
        <f t="shared" si="313"/>
        <v>45037.08</v>
      </c>
      <c r="G458" s="61">
        <v>0</v>
      </c>
      <c r="H458" s="61">
        <v>0</v>
      </c>
      <c r="I458" s="61">
        <v>0</v>
      </c>
      <c r="J458" s="61">
        <v>0</v>
      </c>
      <c r="K458" s="61">
        <v>0</v>
      </c>
      <c r="L458" s="61">
        <v>0</v>
      </c>
      <c r="M458" s="61">
        <v>0</v>
      </c>
      <c r="N458" s="61">
        <f t="shared" si="314"/>
        <v>9125.16</v>
      </c>
      <c r="O458" s="61">
        <f t="shared" si="315"/>
        <v>8830.8000000000011</v>
      </c>
      <c r="P458" s="61">
        <f t="shared" si="316"/>
        <v>9125.16</v>
      </c>
      <c r="Q458" s="61">
        <f t="shared" si="317"/>
        <v>8830.8000000000011</v>
      </c>
      <c r="R458" s="145">
        <f t="shared" si="318"/>
        <v>9125.16</v>
      </c>
      <c r="S458" s="146">
        <f t="shared" si="319"/>
        <v>153</v>
      </c>
    </row>
    <row r="459" spans="1:19" s="6" customFormat="1" x14ac:dyDescent="0.25">
      <c r="A459" s="141"/>
      <c r="B459" s="142">
        <v>8</v>
      </c>
      <c r="C459" s="44" t="s">
        <v>50</v>
      </c>
      <c r="D459" s="45">
        <v>74.63</v>
      </c>
      <c r="E459" s="47">
        <v>1</v>
      </c>
      <c r="F459" s="143">
        <f t="shared" si="313"/>
        <v>11418.39</v>
      </c>
      <c r="G459" s="61">
        <v>0</v>
      </c>
      <c r="H459" s="61">
        <v>0</v>
      </c>
      <c r="I459" s="61">
        <v>0</v>
      </c>
      <c r="J459" s="61">
        <v>0</v>
      </c>
      <c r="K459" s="61">
        <v>0</v>
      </c>
      <c r="L459" s="61">
        <v>0</v>
      </c>
      <c r="M459" s="61">
        <v>0</v>
      </c>
      <c r="N459" s="61">
        <f t="shared" si="314"/>
        <v>2313.5299999999997</v>
      </c>
      <c r="O459" s="61">
        <f t="shared" si="315"/>
        <v>2238.8999999999996</v>
      </c>
      <c r="P459" s="61">
        <f t="shared" si="316"/>
        <v>2313.5299999999997</v>
      </c>
      <c r="Q459" s="61">
        <f t="shared" si="317"/>
        <v>2238.8999999999996</v>
      </c>
      <c r="R459" s="145">
        <f t="shared" si="318"/>
        <v>2313.5299999999997</v>
      </c>
      <c r="S459" s="146">
        <f t="shared" si="319"/>
        <v>153</v>
      </c>
    </row>
    <row r="460" spans="1:19" s="6" customFormat="1" x14ac:dyDescent="0.25">
      <c r="A460" s="141"/>
      <c r="B460" s="142">
        <v>9</v>
      </c>
      <c r="C460" s="44" t="s">
        <v>77</v>
      </c>
      <c r="D460" s="45">
        <v>72.540000000000006</v>
      </c>
      <c r="E460" s="47">
        <v>1</v>
      </c>
      <c r="F460" s="143">
        <f t="shared" si="313"/>
        <v>11098.62</v>
      </c>
      <c r="G460" s="61">
        <v>0</v>
      </c>
      <c r="H460" s="61">
        <v>0</v>
      </c>
      <c r="I460" s="61">
        <v>0</v>
      </c>
      <c r="J460" s="61">
        <v>0</v>
      </c>
      <c r="K460" s="61">
        <v>0</v>
      </c>
      <c r="L460" s="61">
        <v>0</v>
      </c>
      <c r="M460" s="61">
        <v>0</v>
      </c>
      <c r="N460" s="61">
        <f t="shared" si="314"/>
        <v>2248.7400000000002</v>
      </c>
      <c r="O460" s="61">
        <f t="shared" si="315"/>
        <v>2176.2000000000003</v>
      </c>
      <c r="P460" s="61">
        <f t="shared" si="316"/>
        <v>2248.7400000000002</v>
      </c>
      <c r="Q460" s="61">
        <f t="shared" si="317"/>
        <v>2176.2000000000003</v>
      </c>
      <c r="R460" s="145">
        <f t="shared" si="318"/>
        <v>2248.7400000000002</v>
      </c>
      <c r="S460" s="146">
        <f t="shared" si="319"/>
        <v>153</v>
      </c>
    </row>
    <row r="461" spans="1:19" s="6" customFormat="1" x14ac:dyDescent="0.25">
      <c r="A461" s="141"/>
      <c r="B461" s="233">
        <v>10</v>
      </c>
      <c r="C461" s="44" t="s">
        <v>38</v>
      </c>
      <c r="D461" s="45">
        <v>71.400000000000006</v>
      </c>
      <c r="E461" s="47">
        <v>1</v>
      </c>
      <c r="F461" s="143">
        <f t="shared" si="313"/>
        <v>10924.2</v>
      </c>
      <c r="G461" s="61">
        <v>0</v>
      </c>
      <c r="H461" s="61">
        <v>0</v>
      </c>
      <c r="I461" s="61">
        <v>0</v>
      </c>
      <c r="J461" s="61">
        <v>0</v>
      </c>
      <c r="K461" s="61">
        <v>0</v>
      </c>
      <c r="L461" s="61">
        <v>0</v>
      </c>
      <c r="M461" s="61">
        <v>0</v>
      </c>
      <c r="N461" s="61">
        <f t="shared" si="314"/>
        <v>2213.4</v>
      </c>
      <c r="O461" s="61">
        <f t="shared" si="315"/>
        <v>2142</v>
      </c>
      <c r="P461" s="61">
        <f t="shared" si="316"/>
        <v>2213.4</v>
      </c>
      <c r="Q461" s="61">
        <f t="shared" si="317"/>
        <v>2142</v>
      </c>
      <c r="R461" s="145">
        <f t="shared" si="318"/>
        <v>2213.4</v>
      </c>
      <c r="S461" s="146">
        <f t="shared" si="319"/>
        <v>153</v>
      </c>
    </row>
    <row r="462" spans="1:19" s="6" customFormat="1" x14ac:dyDescent="0.25">
      <c r="A462" s="141"/>
      <c r="B462" s="233">
        <v>10</v>
      </c>
      <c r="C462" s="44" t="s">
        <v>38</v>
      </c>
      <c r="D462" s="45">
        <v>71.400000000000006</v>
      </c>
      <c r="E462" s="47">
        <v>1</v>
      </c>
      <c r="F462" s="143">
        <f t="shared" si="313"/>
        <v>11995.2</v>
      </c>
      <c r="G462" s="61">
        <v>0</v>
      </c>
      <c r="H462" s="61">
        <v>0</v>
      </c>
      <c r="I462" s="61">
        <v>0</v>
      </c>
      <c r="J462" s="61">
        <v>0</v>
      </c>
      <c r="K462" s="61">
        <v>0</v>
      </c>
      <c r="L462" s="61">
        <v>0</v>
      </c>
      <c r="M462" s="61">
        <v>0</v>
      </c>
      <c r="N462" s="61">
        <f>+D462*E462*46</f>
        <v>3284.4</v>
      </c>
      <c r="O462" s="61">
        <f t="shared" si="315"/>
        <v>2142</v>
      </c>
      <c r="P462" s="61">
        <f t="shared" si="316"/>
        <v>2213.4</v>
      </c>
      <c r="Q462" s="61">
        <f t="shared" si="317"/>
        <v>2142</v>
      </c>
      <c r="R462" s="145">
        <f t="shared" si="318"/>
        <v>2213.4</v>
      </c>
      <c r="S462" s="146">
        <f>46+30+31+30+31</f>
        <v>168</v>
      </c>
    </row>
    <row r="463" spans="1:19" s="6" customFormat="1" x14ac:dyDescent="0.25">
      <c r="A463" s="141"/>
      <c r="B463" s="142">
        <v>11</v>
      </c>
      <c r="C463" s="44" t="s">
        <v>63</v>
      </c>
      <c r="D463" s="45">
        <v>80.86</v>
      </c>
      <c r="E463" s="47">
        <v>1</v>
      </c>
      <c r="F463" s="143">
        <f t="shared" si="313"/>
        <v>10350.08</v>
      </c>
      <c r="G463" s="61">
        <v>0</v>
      </c>
      <c r="H463" s="61">
        <v>0</v>
      </c>
      <c r="I463" s="61">
        <v>0</v>
      </c>
      <c r="J463" s="61">
        <v>0</v>
      </c>
      <c r="K463" s="61">
        <v>0</v>
      </c>
      <c r="L463" s="61">
        <v>0</v>
      </c>
      <c r="M463" s="61">
        <v>0</v>
      </c>
      <c r="N463" s="61">
        <f>+D463*E463*6</f>
        <v>485.15999999999997</v>
      </c>
      <c r="O463" s="61">
        <f t="shared" si="315"/>
        <v>2425.8000000000002</v>
      </c>
      <c r="P463" s="61">
        <f t="shared" si="316"/>
        <v>2506.66</v>
      </c>
      <c r="Q463" s="61">
        <f t="shared" si="317"/>
        <v>2425.8000000000002</v>
      </c>
      <c r="R463" s="145">
        <f t="shared" si="318"/>
        <v>2506.66</v>
      </c>
      <c r="S463" s="146">
        <f>6+30+31+30+31</f>
        <v>128</v>
      </c>
    </row>
    <row r="464" spans="1:19" s="6" customFormat="1" x14ac:dyDescent="0.25">
      <c r="A464" s="141"/>
      <c r="B464" s="142">
        <v>12</v>
      </c>
      <c r="C464" s="44" t="s">
        <v>39</v>
      </c>
      <c r="D464" s="45">
        <v>78.25</v>
      </c>
      <c r="E464" s="47">
        <v>20</v>
      </c>
      <c r="F464" s="143">
        <f t="shared" si="313"/>
        <v>239445</v>
      </c>
      <c r="G464" s="61">
        <v>0</v>
      </c>
      <c r="H464" s="61">
        <v>0</v>
      </c>
      <c r="I464" s="61">
        <v>0</v>
      </c>
      <c r="J464" s="61">
        <v>0</v>
      </c>
      <c r="K464" s="61">
        <v>0</v>
      </c>
      <c r="L464" s="61">
        <v>0</v>
      </c>
      <c r="M464" s="61">
        <v>0</v>
      </c>
      <c r="N464" s="61">
        <f t="shared" si="314"/>
        <v>48515</v>
      </c>
      <c r="O464" s="61">
        <f t="shared" si="315"/>
        <v>46950</v>
      </c>
      <c r="P464" s="61">
        <f t="shared" si="316"/>
        <v>48515</v>
      </c>
      <c r="Q464" s="61">
        <f t="shared" si="317"/>
        <v>46950</v>
      </c>
      <c r="R464" s="145">
        <f t="shared" si="318"/>
        <v>48515</v>
      </c>
      <c r="S464" s="146">
        <f t="shared" si="319"/>
        <v>153</v>
      </c>
    </row>
    <row r="465" spans="1:19" s="6" customFormat="1" x14ac:dyDescent="0.25">
      <c r="A465" s="141"/>
      <c r="B465" s="233">
        <v>13</v>
      </c>
      <c r="C465" s="44" t="s">
        <v>78</v>
      </c>
      <c r="D465" s="45">
        <v>72.540000000000006</v>
      </c>
      <c r="E465" s="47">
        <v>2</v>
      </c>
      <c r="F465" s="143">
        <f t="shared" si="313"/>
        <v>22197.24</v>
      </c>
      <c r="G465" s="61">
        <v>0</v>
      </c>
      <c r="H465" s="61">
        <v>0</v>
      </c>
      <c r="I465" s="61">
        <v>0</v>
      </c>
      <c r="J465" s="61">
        <v>0</v>
      </c>
      <c r="K465" s="61">
        <v>0</v>
      </c>
      <c r="L465" s="61">
        <v>0</v>
      </c>
      <c r="M465" s="61">
        <v>0</v>
      </c>
      <c r="N465" s="61">
        <f t="shared" si="314"/>
        <v>4497.4800000000005</v>
      </c>
      <c r="O465" s="61">
        <f t="shared" si="315"/>
        <v>4352.4000000000005</v>
      </c>
      <c r="P465" s="61">
        <f t="shared" si="316"/>
        <v>4497.4800000000005</v>
      </c>
      <c r="Q465" s="61">
        <f t="shared" si="317"/>
        <v>4352.4000000000005</v>
      </c>
      <c r="R465" s="145">
        <f t="shared" si="318"/>
        <v>4497.4800000000005</v>
      </c>
      <c r="S465" s="146">
        <f t="shared" si="319"/>
        <v>153</v>
      </c>
    </row>
    <row r="466" spans="1:19" s="6" customFormat="1" x14ac:dyDescent="0.25">
      <c r="A466" s="141"/>
      <c r="B466" s="142">
        <v>14</v>
      </c>
      <c r="C466" s="44" t="s">
        <v>32</v>
      </c>
      <c r="D466" s="45">
        <v>71.400000000000006</v>
      </c>
      <c r="E466" s="47">
        <v>37</v>
      </c>
      <c r="F466" s="143">
        <f t="shared" si="313"/>
        <v>404195.4</v>
      </c>
      <c r="G466" s="61">
        <v>0</v>
      </c>
      <c r="H466" s="61">
        <v>0</v>
      </c>
      <c r="I466" s="61">
        <v>0</v>
      </c>
      <c r="J466" s="61">
        <v>0</v>
      </c>
      <c r="K466" s="61">
        <v>0</v>
      </c>
      <c r="L466" s="61">
        <v>0</v>
      </c>
      <c r="M466" s="61">
        <v>0</v>
      </c>
      <c r="N466" s="61">
        <f t="shared" si="314"/>
        <v>81895.8</v>
      </c>
      <c r="O466" s="61">
        <f t="shared" si="315"/>
        <v>79254</v>
      </c>
      <c r="P466" s="61">
        <f t="shared" si="316"/>
        <v>81895.8</v>
      </c>
      <c r="Q466" s="61">
        <f t="shared" si="317"/>
        <v>79254</v>
      </c>
      <c r="R466" s="145">
        <f t="shared" si="318"/>
        <v>81895.8</v>
      </c>
      <c r="S466" s="146">
        <f t="shared" si="319"/>
        <v>153</v>
      </c>
    </row>
    <row r="467" spans="1:19" s="6" customFormat="1" x14ac:dyDescent="0.25">
      <c r="A467" s="141"/>
      <c r="B467" s="142">
        <v>14</v>
      </c>
      <c r="C467" s="44" t="s">
        <v>32</v>
      </c>
      <c r="D467" s="45">
        <v>71.400000000000006</v>
      </c>
      <c r="E467" s="47">
        <v>1</v>
      </c>
      <c r="F467" s="143">
        <f t="shared" si="313"/>
        <v>0</v>
      </c>
      <c r="G467" s="61">
        <v>0</v>
      </c>
      <c r="H467" s="61">
        <v>0</v>
      </c>
      <c r="I467" s="61">
        <v>0</v>
      </c>
      <c r="J467" s="61">
        <v>0</v>
      </c>
      <c r="K467" s="61">
        <v>0</v>
      </c>
      <c r="L467" s="61">
        <v>0</v>
      </c>
      <c r="M467" s="61">
        <v>0</v>
      </c>
      <c r="N467" s="61">
        <v>0</v>
      </c>
      <c r="O467" s="61">
        <v>0</v>
      </c>
      <c r="P467" s="61">
        <v>0</v>
      </c>
      <c r="Q467" s="61">
        <v>0</v>
      </c>
      <c r="R467" s="145">
        <v>0</v>
      </c>
      <c r="S467" s="146">
        <v>0</v>
      </c>
    </row>
    <row r="468" spans="1:19" s="6" customFormat="1" x14ac:dyDescent="0.25">
      <c r="A468" s="141"/>
      <c r="B468" s="142">
        <v>15</v>
      </c>
      <c r="C468" s="44" t="s">
        <v>54</v>
      </c>
      <c r="D468" s="45">
        <v>71.400000000000006</v>
      </c>
      <c r="E468" s="47">
        <v>25</v>
      </c>
      <c r="F468" s="143">
        <f t="shared" si="313"/>
        <v>273105</v>
      </c>
      <c r="G468" s="61">
        <v>0</v>
      </c>
      <c r="H468" s="61">
        <v>0</v>
      </c>
      <c r="I468" s="61">
        <v>0</v>
      </c>
      <c r="J468" s="61">
        <v>0</v>
      </c>
      <c r="K468" s="61">
        <v>0</v>
      </c>
      <c r="L468" s="61">
        <v>0</v>
      </c>
      <c r="M468" s="61">
        <v>0</v>
      </c>
      <c r="N468" s="61">
        <f t="shared" si="314"/>
        <v>55335.000000000007</v>
      </c>
      <c r="O468" s="61">
        <f t="shared" si="315"/>
        <v>53550.000000000007</v>
      </c>
      <c r="P468" s="61">
        <f t="shared" si="316"/>
        <v>55335.000000000007</v>
      </c>
      <c r="Q468" s="61">
        <f t="shared" si="317"/>
        <v>53550.000000000007</v>
      </c>
      <c r="R468" s="145">
        <f t="shared" si="318"/>
        <v>55335.000000000007</v>
      </c>
      <c r="S468" s="146">
        <f t="shared" si="319"/>
        <v>153</v>
      </c>
    </row>
    <row r="469" spans="1:19" s="6" customFormat="1" x14ac:dyDescent="0.25">
      <c r="A469" s="141"/>
      <c r="B469" s="142">
        <v>15</v>
      </c>
      <c r="C469" s="44" t="s">
        <v>54</v>
      </c>
      <c r="D469" s="45">
        <v>71.400000000000006</v>
      </c>
      <c r="E469" s="47">
        <v>1</v>
      </c>
      <c r="F469" s="143">
        <f t="shared" si="313"/>
        <v>0</v>
      </c>
      <c r="G469" s="61">
        <v>0</v>
      </c>
      <c r="H469" s="61">
        <v>0</v>
      </c>
      <c r="I469" s="61">
        <v>0</v>
      </c>
      <c r="J469" s="61">
        <v>0</v>
      </c>
      <c r="K469" s="61">
        <v>0</v>
      </c>
      <c r="L469" s="61">
        <v>0</v>
      </c>
      <c r="M469" s="61">
        <v>0</v>
      </c>
      <c r="N469" s="61">
        <v>0</v>
      </c>
      <c r="O469" s="61">
        <v>0</v>
      </c>
      <c r="P469" s="61">
        <v>0</v>
      </c>
      <c r="Q469" s="61">
        <v>0</v>
      </c>
      <c r="R469" s="145">
        <v>0</v>
      </c>
      <c r="S469" s="146">
        <v>0</v>
      </c>
    </row>
    <row r="470" spans="1:19" s="6" customFormat="1" x14ac:dyDescent="0.25">
      <c r="A470" s="141"/>
      <c r="B470" s="233">
        <v>16</v>
      </c>
      <c r="C470" s="44" t="s">
        <v>55</v>
      </c>
      <c r="D470" s="45">
        <v>72.540000000000006</v>
      </c>
      <c r="E470" s="47">
        <v>1</v>
      </c>
      <c r="F470" s="143">
        <f t="shared" si="313"/>
        <v>11098.62</v>
      </c>
      <c r="G470" s="61">
        <v>0</v>
      </c>
      <c r="H470" s="61">
        <v>0</v>
      </c>
      <c r="I470" s="61">
        <v>0</v>
      </c>
      <c r="J470" s="61">
        <v>0</v>
      </c>
      <c r="K470" s="61">
        <v>0</v>
      </c>
      <c r="L470" s="61">
        <v>0</v>
      </c>
      <c r="M470" s="61">
        <v>0</v>
      </c>
      <c r="N470" s="61">
        <f t="shared" si="314"/>
        <v>2248.7400000000002</v>
      </c>
      <c r="O470" s="61">
        <f t="shared" si="315"/>
        <v>2176.2000000000003</v>
      </c>
      <c r="P470" s="61">
        <f t="shared" si="316"/>
        <v>2248.7400000000002</v>
      </c>
      <c r="Q470" s="61">
        <f t="shared" si="317"/>
        <v>2176.2000000000003</v>
      </c>
      <c r="R470" s="145">
        <f t="shared" si="318"/>
        <v>2248.7400000000002</v>
      </c>
      <c r="S470" s="146">
        <f t="shared" si="319"/>
        <v>153</v>
      </c>
    </row>
    <row r="471" spans="1:19" s="6" customFormat="1" ht="15" customHeight="1" x14ac:dyDescent="0.25">
      <c r="A471" s="141"/>
      <c r="B471" s="233">
        <v>17</v>
      </c>
      <c r="C471" s="44" t="s">
        <v>42</v>
      </c>
      <c r="D471" s="45">
        <v>75.64</v>
      </c>
      <c r="E471" s="47">
        <v>1</v>
      </c>
      <c r="F471" s="143">
        <f>+E471*S471*D471</f>
        <v>11572.92</v>
      </c>
      <c r="G471" s="61">
        <v>0</v>
      </c>
      <c r="H471" s="61">
        <v>0</v>
      </c>
      <c r="I471" s="61">
        <v>0</v>
      </c>
      <c r="J471" s="61">
        <v>0</v>
      </c>
      <c r="K471" s="61">
        <v>0</v>
      </c>
      <c r="L471" s="61">
        <v>0</v>
      </c>
      <c r="M471" s="61">
        <v>0</v>
      </c>
      <c r="N471" s="61">
        <f t="shared" si="314"/>
        <v>2344.84</v>
      </c>
      <c r="O471" s="61">
        <f t="shared" si="315"/>
        <v>2269.1999999999998</v>
      </c>
      <c r="P471" s="61">
        <f t="shared" si="316"/>
        <v>2344.84</v>
      </c>
      <c r="Q471" s="61">
        <f t="shared" si="317"/>
        <v>2269.1999999999998</v>
      </c>
      <c r="R471" s="145">
        <f t="shared" si="318"/>
        <v>2344.84</v>
      </c>
      <c r="S471" s="146">
        <f t="shared" si="319"/>
        <v>153</v>
      </c>
    </row>
    <row r="472" spans="1:19" s="6" customFormat="1" x14ac:dyDescent="0.25">
      <c r="A472" s="141"/>
      <c r="B472" s="233">
        <v>20</v>
      </c>
      <c r="C472" s="44" t="s">
        <v>47</v>
      </c>
      <c r="D472" s="45">
        <v>74.63</v>
      </c>
      <c r="E472" s="47">
        <v>1</v>
      </c>
      <c r="F472" s="143">
        <f>+E472*S472*D472</f>
        <v>6865.9599999999991</v>
      </c>
      <c r="G472" s="61">
        <v>0</v>
      </c>
      <c r="H472" s="144">
        <v>0</v>
      </c>
      <c r="I472" s="61">
        <v>0</v>
      </c>
      <c r="J472" s="61">
        <v>0</v>
      </c>
      <c r="K472" s="61">
        <v>0</v>
      </c>
      <c r="L472" s="61">
        <v>0</v>
      </c>
      <c r="M472" s="61">
        <f t="shared" ref="M472" si="320">E472*D472*31</f>
        <v>2313.5299999999997</v>
      </c>
      <c r="N472" s="61">
        <f>E472*D472*31</f>
        <v>2313.5299999999997</v>
      </c>
      <c r="O472" s="61">
        <f>E472*D472*30</f>
        <v>2238.8999999999996</v>
      </c>
      <c r="P472" s="61">
        <v>0</v>
      </c>
      <c r="Q472" s="61">
        <v>0</v>
      </c>
      <c r="R472" s="145">
        <v>0</v>
      </c>
      <c r="S472" s="146">
        <f>31+31+30</f>
        <v>92</v>
      </c>
    </row>
    <row r="473" spans="1:19" ht="15.75" thickBot="1" x14ac:dyDescent="0.3">
      <c r="A473" s="72"/>
      <c r="B473" s="195"/>
      <c r="C473" s="196" t="s">
        <v>125</v>
      </c>
      <c r="D473" s="197"/>
      <c r="E473" s="198"/>
      <c r="F473" s="199">
        <f>4217152-SUM(F431:F472)-21300</f>
        <v>42890.659999999218</v>
      </c>
      <c r="G473" s="362"/>
      <c r="H473" s="364"/>
      <c r="I473" s="200"/>
      <c r="J473" s="363"/>
      <c r="K473" s="200"/>
      <c r="L473" s="363"/>
      <c r="M473" s="200"/>
      <c r="N473" s="200"/>
      <c r="O473" s="200"/>
      <c r="P473" s="200"/>
      <c r="Q473" s="200"/>
      <c r="R473" s="300">
        <f>F473</f>
        <v>42890.659999999218</v>
      </c>
    </row>
    <row r="474" spans="1:19" ht="15.75" thickBot="1" x14ac:dyDescent="0.3">
      <c r="A474" s="72"/>
      <c r="B474" s="365"/>
      <c r="C474" s="366" t="s">
        <v>79</v>
      </c>
      <c r="D474" s="367"/>
      <c r="E474" s="368">
        <f>+E476</f>
        <v>49</v>
      </c>
      <c r="F474" s="369">
        <f>F476</f>
        <v>553322</v>
      </c>
      <c r="G474" s="370">
        <f t="shared" ref="G474:R474" si="321">G476</f>
        <v>0</v>
      </c>
      <c r="H474" s="370">
        <f t="shared" si="321"/>
        <v>0</v>
      </c>
      <c r="I474" s="370">
        <f t="shared" si="321"/>
        <v>0</v>
      </c>
      <c r="J474" s="370">
        <f t="shared" si="321"/>
        <v>51510.600000000006</v>
      </c>
      <c r="K474" s="370">
        <f t="shared" si="321"/>
        <v>53227.619999999995</v>
      </c>
      <c r="L474" s="370">
        <f t="shared" si="321"/>
        <v>51510.600000000006</v>
      </c>
      <c r="M474" s="370">
        <f t="shared" si="321"/>
        <v>50978.880000000005</v>
      </c>
      <c r="N474" s="370">
        <f t="shared" si="321"/>
        <v>50978.880000000005</v>
      </c>
      <c r="O474" s="370">
        <f t="shared" si="321"/>
        <v>54774.900000000009</v>
      </c>
      <c r="P474" s="370">
        <f t="shared" si="321"/>
        <v>50978.880000000005</v>
      </c>
      <c r="Q474" s="370">
        <f t="shared" si="321"/>
        <v>49334.400000000009</v>
      </c>
      <c r="R474" s="371">
        <f t="shared" si="321"/>
        <v>140027.24</v>
      </c>
    </row>
    <row r="475" spans="1:19" ht="15" customHeight="1" x14ac:dyDescent="0.25">
      <c r="A475" s="72"/>
      <c r="B475" s="286"/>
      <c r="C475" s="507" t="s">
        <v>58</v>
      </c>
      <c r="D475" s="508"/>
      <c r="E475" s="372"/>
      <c r="F475" s="373"/>
      <c r="G475" s="374"/>
      <c r="H475" s="374"/>
      <c r="I475" s="374"/>
      <c r="J475" s="374"/>
      <c r="K475" s="374"/>
      <c r="L475" s="374"/>
      <c r="M475" s="374"/>
      <c r="N475" s="374"/>
      <c r="O475" s="374"/>
      <c r="P475" s="374"/>
      <c r="Q475" s="374"/>
      <c r="R475" s="375"/>
    </row>
    <row r="476" spans="1:19" ht="34.5" customHeight="1" x14ac:dyDescent="0.25">
      <c r="A476" s="72"/>
      <c r="B476" s="74"/>
      <c r="C476" s="493" t="s">
        <v>143</v>
      </c>
      <c r="D476" s="493"/>
      <c r="E476" s="376">
        <f>SUM(E479:E493)</f>
        <v>49</v>
      </c>
      <c r="F476" s="337">
        <f>SUM(F479:F494)</f>
        <v>553322</v>
      </c>
      <c r="G476" s="377">
        <f t="shared" ref="G476:Q476" si="322">SUM(G479:G493)</f>
        <v>0</v>
      </c>
      <c r="H476" s="377">
        <f t="shared" si="322"/>
        <v>0</v>
      </c>
      <c r="I476" s="377">
        <f t="shared" si="322"/>
        <v>0</v>
      </c>
      <c r="J476" s="377">
        <f t="shared" si="322"/>
        <v>51510.600000000006</v>
      </c>
      <c r="K476" s="377">
        <f t="shared" si="322"/>
        <v>53227.619999999995</v>
      </c>
      <c r="L476" s="377">
        <f t="shared" si="322"/>
        <v>51510.600000000006</v>
      </c>
      <c r="M476" s="377">
        <f t="shared" si="322"/>
        <v>50978.880000000005</v>
      </c>
      <c r="N476" s="377">
        <f t="shared" si="322"/>
        <v>50978.880000000005</v>
      </c>
      <c r="O476" s="377">
        <f t="shared" si="322"/>
        <v>54774.900000000009</v>
      </c>
      <c r="P476" s="377">
        <f t="shared" si="322"/>
        <v>50978.880000000005</v>
      </c>
      <c r="Q476" s="377">
        <f t="shared" si="322"/>
        <v>49334.400000000009</v>
      </c>
      <c r="R476" s="378">
        <f>SUM(R479:R494)</f>
        <v>140027.24</v>
      </c>
      <c r="S476" s="26">
        <f>F476-SUM(G476:R476)</f>
        <v>0</v>
      </c>
    </row>
    <row r="477" spans="1:19" x14ac:dyDescent="0.25">
      <c r="A477" s="72"/>
      <c r="B477" s="218"/>
      <c r="C477" s="345"/>
      <c r="D477" s="345"/>
      <c r="E477" s="379"/>
      <c r="F477" s="380">
        <f>SUM(F479:F493)</f>
        <v>464273.64</v>
      </c>
      <c r="G477" s="381"/>
      <c r="H477" s="381"/>
      <c r="I477" s="381"/>
      <c r="J477" s="381"/>
      <c r="K477" s="381"/>
      <c r="L477" s="381"/>
      <c r="M477" s="381"/>
      <c r="N477" s="381"/>
      <c r="O477" s="381"/>
      <c r="P477" s="381"/>
      <c r="Q477" s="381"/>
      <c r="R477" s="382"/>
    </row>
    <row r="478" spans="1:19" x14ac:dyDescent="0.25">
      <c r="A478" s="72"/>
      <c r="B478" s="147"/>
      <c r="C478" s="136"/>
      <c r="D478" s="136"/>
      <c r="E478" s="136" t="s">
        <v>124</v>
      </c>
      <c r="F478" s="137">
        <v>0</v>
      </c>
      <c r="G478" s="239"/>
      <c r="H478" s="239"/>
      <c r="I478" s="239"/>
      <c r="J478" s="239"/>
      <c r="K478" s="239"/>
      <c r="L478" s="239"/>
      <c r="M478" s="239"/>
      <c r="N478" s="239"/>
      <c r="O478" s="239"/>
      <c r="P478" s="239"/>
      <c r="Q478" s="239"/>
      <c r="R478" s="241"/>
    </row>
    <row r="479" spans="1:19" x14ac:dyDescent="0.25">
      <c r="A479" s="72"/>
      <c r="B479" s="147">
        <v>1</v>
      </c>
      <c r="C479" s="148" t="s">
        <v>44</v>
      </c>
      <c r="D479" s="149">
        <v>72.540000000000006</v>
      </c>
      <c r="E479" s="47">
        <v>2</v>
      </c>
      <c r="F479" s="150">
        <f t="shared" ref="F479:F493" si="323">+E479*S479*D479</f>
        <v>13202.28</v>
      </c>
      <c r="G479" s="151">
        <v>0</v>
      </c>
      <c r="H479" s="151">
        <v>0</v>
      </c>
      <c r="I479" s="151">
        <v>0</v>
      </c>
      <c r="J479" s="151">
        <f>E479*D479*30</f>
        <v>4352.4000000000005</v>
      </c>
      <c r="K479" s="151">
        <f t="shared" ref="K479:K485" si="324">E479*D479*31</f>
        <v>4497.4800000000005</v>
      </c>
      <c r="L479" s="151">
        <f t="shared" ref="L479:L485" si="325">E479*D479*30</f>
        <v>4352.4000000000005</v>
      </c>
      <c r="M479" s="151">
        <v>0</v>
      </c>
      <c r="N479" s="151">
        <v>0</v>
      </c>
      <c r="O479" s="151">
        <v>0</v>
      </c>
      <c r="P479" s="151">
        <v>0</v>
      </c>
      <c r="Q479" s="151">
        <v>0</v>
      </c>
      <c r="R479" s="153">
        <v>0</v>
      </c>
      <c r="S479" s="154">
        <f>30+31+30</f>
        <v>91</v>
      </c>
    </row>
    <row r="480" spans="1:19" x14ac:dyDescent="0.25">
      <c r="A480" s="72"/>
      <c r="B480" s="147">
        <v>2</v>
      </c>
      <c r="C480" s="148" t="s">
        <v>35</v>
      </c>
      <c r="D480" s="149">
        <v>71.400000000000006</v>
      </c>
      <c r="E480" s="47">
        <v>11</v>
      </c>
      <c r="F480" s="150">
        <f t="shared" si="323"/>
        <v>71471.400000000009</v>
      </c>
      <c r="G480" s="151">
        <v>0</v>
      </c>
      <c r="H480" s="151">
        <v>0</v>
      </c>
      <c r="I480" s="151">
        <v>0</v>
      </c>
      <c r="J480" s="151">
        <f t="shared" ref="J480:J485" si="326">E480*D480*30</f>
        <v>23562.000000000004</v>
      </c>
      <c r="K480" s="151">
        <f t="shared" si="324"/>
        <v>24347.4</v>
      </c>
      <c r="L480" s="151">
        <f t="shared" si="325"/>
        <v>23562.000000000004</v>
      </c>
      <c r="M480" s="151">
        <v>0</v>
      </c>
      <c r="N480" s="151">
        <v>0</v>
      </c>
      <c r="O480" s="151">
        <v>0</v>
      </c>
      <c r="P480" s="151">
        <v>0</v>
      </c>
      <c r="Q480" s="151">
        <v>0</v>
      </c>
      <c r="R480" s="153">
        <v>0</v>
      </c>
      <c r="S480" s="154">
        <f t="shared" ref="S480:S485" si="327">30+31+30</f>
        <v>91</v>
      </c>
    </row>
    <row r="481" spans="1:19" x14ac:dyDescent="0.25">
      <c r="A481" s="72"/>
      <c r="B481" s="147">
        <v>4</v>
      </c>
      <c r="C481" s="148" t="s">
        <v>38</v>
      </c>
      <c r="D481" s="149">
        <v>71.400000000000006</v>
      </c>
      <c r="E481" s="47">
        <v>2</v>
      </c>
      <c r="F481" s="150">
        <f t="shared" si="323"/>
        <v>12994.800000000001</v>
      </c>
      <c r="G481" s="151">
        <v>0</v>
      </c>
      <c r="H481" s="151">
        <v>0</v>
      </c>
      <c r="I481" s="151">
        <v>0</v>
      </c>
      <c r="J481" s="151">
        <f t="shared" si="326"/>
        <v>4284</v>
      </c>
      <c r="K481" s="151">
        <f t="shared" si="324"/>
        <v>4426.8</v>
      </c>
      <c r="L481" s="151">
        <f t="shared" si="325"/>
        <v>4284</v>
      </c>
      <c r="M481" s="151">
        <v>0</v>
      </c>
      <c r="N481" s="151">
        <v>0</v>
      </c>
      <c r="O481" s="151">
        <v>0</v>
      </c>
      <c r="P481" s="151">
        <v>0</v>
      </c>
      <c r="Q481" s="151">
        <v>0</v>
      </c>
      <c r="R481" s="153">
        <v>0</v>
      </c>
      <c r="S481" s="154">
        <f t="shared" si="327"/>
        <v>91</v>
      </c>
    </row>
    <row r="482" spans="1:19" x14ac:dyDescent="0.25">
      <c r="A482" s="72"/>
      <c r="B482" s="147"/>
      <c r="C482" s="148" t="s">
        <v>54</v>
      </c>
      <c r="D482" s="149">
        <v>71.400000000000006</v>
      </c>
      <c r="E482" s="47">
        <v>1</v>
      </c>
      <c r="F482" s="150">
        <f t="shared" si="323"/>
        <v>6497.4000000000005</v>
      </c>
      <c r="G482" s="151">
        <v>0</v>
      </c>
      <c r="H482" s="151">
        <v>0</v>
      </c>
      <c r="I482" s="151">
        <v>0</v>
      </c>
      <c r="J482" s="151">
        <f t="shared" si="326"/>
        <v>2142</v>
      </c>
      <c r="K482" s="151">
        <f t="shared" si="324"/>
        <v>2213.4</v>
      </c>
      <c r="L482" s="151">
        <f t="shared" si="325"/>
        <v>2142</v>
      </c>
      <c r="M482" s="151">
        <v>0</v>
      </c>
      <c r="N482" s="151">
        <v>0</v>
      </c>
      <c r="O482" s="151">
        <v>0</v>
      </c>
      <c r="P482" s="151">
        <v>0</v>
      </c>
      <c r="Q482" s="151">
        <v>0</v>
      </c>
      <c r="R482" s="153">
        <v>0</v>
      </c>
      <c r="S482" s="154">
        <f t="shared" si="327"/>
        <v>91</v>
      </c>
    </row>
    <row r="483" spans="1:19" x14ac:dyDescent="0.25">
      <c r="A483" s="72"/>
      <c r="B483" s="147">
        <v>7</v>
      </c>
      <c r="C483" s="148" t="s">
        <v>35</v>
      </c>
      <c r="D483" s="149">
        <v>71.400000000000006</v>
      </c>
      <c r="E483" s="47">
        <v>4</v>
      </c>
      <c r="F483" s="150">
        <f t="shared" si="323"/>
        <v>25989.600000000002</v>
      </c>
      <c r="G483" s="151">
        <v>0</v>
      </c>
      <c r="H483" s="151">
        <v>0</v>
      </c>
      <c r="I483" s="151">
        <v>0</v>
      </c>
      <c r="J483" s="151">
        <f t="shared" si="326"/>
        <v>8568</v>
      </c>
      <c r="K483" s="151">
        <f t="shared" si="324"/>
        <v>8853.6</v>
      </c>
      <c r="L483" s="151">
        <f t="shared" si="325"/>
        <v>8568</v>
      </c>
      <c r="M483" s="151">
        <v>0</v>
      </c>
      <c r="N483" s="151">
        <v>0</v>
      </c>
      <c r="O483" s="151">
        <v>0</v>
      </c>
      <c r="P483" s="151">
        <v>0</v>
      </c>
      <c r="Q483" s="151">
        <v>0</v>
      </c>
      <c r="R483" s="153">
        <v>0</v>
      </c>
      <c r="S483" s="154">
        <f t="shared" si="327"/>
        <v>91</v>
      </c>
    </row>
    <row r="484" spans="1:19" x14ac:dyDescent="0.25">
      <c r="A484" s="72"/>
      <c r="B484" s="147">
        <v>5</v>
      </c>
      <c r="C484" s="148" t="s">
        <v>36</v>
      </c>
      <c r="D484" s="149">
        <v>72.540000000000006</v>
      </c>
      <c r="E484" s="47">
        <v>1</v>
      </c>
      <c r="F484" s="150">
        <f t="shared" si="323"/>
        <v>6601.14</v>
      </c>
      <c r="G484" s="151">
        <v>0</v>
      </c>
      <c r="H484" s="151">
        <v>0</v>
      </c>
      <c r="I484" s="151">
        <v>0</v>
      </c>
      <c r="J484" s="151">
        <f t="shared" si="326"/>
        <v>2176.2000000000003</v>
      </c>
      <c r="K484" s="151">
        <f t="shared" si="324"/>
        <v>2248.7400000000002</v>
      </c>
      <c r="L484" s="151">
        <f t="shared" si="325"/>
        <v>2176.2000000000003</v>
      </c>
      <c r="M484" s="151">
        <v>0</v>
      </c>
      <c r="N484" s="151">
        <v>0</v>
      </c>
      <c r="O484" s="151">
        <v>0</v>
      </c>
      <c r="P484" s="151">
        <v>0</v>
      </c>
      <c r="Q484" s="151">
        <v>0</v>
      </c>
      <c r="R484" s="153">
        <v>0</v>
      </c>
      <c r="S484" s="154">
        <f t="shared" si="327"/>
        <v>91</v>
      </c>
    </row>
    <row r="485" spans="1:19" x14ac:dyDescent="0.25">
      <c r="A485" s="72"/>
      <c r="B485" s="147">
        <v>6</v>
      </c>
      <c r="C485" s="148" t="s">
        <v>54</v>
      </c>
      <c r="D485" s="149">
        <v>71.400000000000006</v>
      </c>
      <c r="E485" s="47">
        <v>3</v>
      </c>
      <c r="F485" s="150">
        <f t="shared" si="323"/>
        <v>19492.2</v>
      </c>
      <c r="G485" s="151">
        <v>0</v>
      </c>
      <c r="H485" s="151">
        <v>0</v>
      </c>
      <c r="I485" s="151">
        <v>0</v>
      </c>
      <c r="J485" s="151">
        <f t="shared" si="326"/>
        <v>6426.0000000000009</v>
      </c>
      <c r="K485" s="151">
        <f t="shared" si="324"/>
        <v>6640.2000000000007</v>
      </c>
      <c r="L485" s="151">
        <f t="shared" si="325"/>
        <v>6426.0000000000009</v>
      </c>
      <c r="M485" s="151">
        <v>0</v>
      </c>
      <c r="N485" s="151">
        <v>0</v>
      </c>
      <c r="O485" s="151">
        <v>0</v>
      </c>
      <c r="P485" s="151">
        <v>0</v>
      </c>
      <c r="Q485" s="151">
        <v>0</v>
      </c>
      <c r="R485" s="153">
        <v>0</v>
      </c>
      <c r="S485" s="154">
        <f t="shared" si="327"/>
        <v>91</v>
      </c>
    </row>
    <row r="486" spans="1:19" s="6" customFormat="1" x14ac:dyDescent="0.25">
      <c r="A486" s="141"/>
      <c r="B486" s="142">
        <v>8</v>
      </c>
      <c r="C486" s="44" t="s">
        <v>44</v>
      </c>
      <c r="D486" s="45">
        <v>72.540000000000006</v>
      </c>
      <c r="E486" s="47">
        <v>2</v>
      </c>
      <c r="F486" s="143">
        <f t="shared" si="323"/>
        <v>26694.720000000001</v>
      </c>
      <c r="G486" s="61">
        <v>0</v>
      </c>
      <c r="H486" s="61">
        <v>0</v>
      </c>
      <c r="I486" s="61">
        <v>0</v>
      </c>
      <c r="J486" s="61">
        <v>0</v>
      </c>
      <c r="K486" s="61">
        <v>0</v>
      </c>
      <c r="L486" s="61">
        <v>0</v>
      </c>
      <c r="M486" s="61">
        <f t="shared" ref="M486:M490" si="328">E486*D486*31</f>
        <v>4497.4800000000005</v>
      </c>
      <c r="N486" s="61">
        <f>E486*D486*31</f>
        <v>4497.4800000000005</v>
      </c>
      <c r="O486" s="61">
        <f>E486*D486*30</f>
        <v>4352.4000000000005</v>
      </c>
      <c r="P486" s="61">
        <f>E486*D486*31</f>
        <v>4497.4800000000005</v>
      </c>
      <c r="Q486" s="61">
        <f>E486*D486*30</f>
        <v>4352.4000000000005</v>
      </c>
      <c r="R486" s="145">
        <f>E486*D486*31</f>
        <v>4497.4800000000005</v>
      </c>
      <c r="S486" s="146">
        <f>31+31+30+31+30+31</f>
        <v>184</v>
      </c>
    </row>
    <row r="487" spans="1:19" s="6" customFormat="1" x14ac:dyDescent="0.25">
      <c r="A487" s="141"/>
      <c r="B487" s="142">
        <v>9</v>
      </c>
      <c r="C487" s="44" t="s">
        <v>35</v>
      </c>
      <c r="D487" s="45">
        <v>71.400000000000006</v>
      </c>
      <c r="E487" s="47">
        <v>11</v>
      </c>
      <c r="F487" s="143">
        <f t="shared" si="323"/>
        <v>144513.60000000001</v>
      </c>
      <c r="G487" s="61">
        <v>0</v>
      </c>
      <c r="H487" s="61">
        <v>0</v>
      </c>
      <c r="I487" s="61">
        <v>0</v>
      </c>
      <c r="J487" s="61">
        <v>0</v>
      </c>
      <c r="K487" s="61">
        <v>0</v>
      </c>
      <c r="L487" s="61">
        <v>0</v>
      </c>
      <c r="M487" s="61">
        <f t="shared" si="328"/>
        <v>24347.4</v>
      </c>
      <c r="N487" s="61">
        <f t="shared" ref="N487:N490" si="329">E487*D487*31</f>
        <v>24347.4</v>
      </c>
      <c r="O487" s="61">
        <f t="shared" ref="O487:O490" si="330">E487*D487*30</f>
        <v>23562.000000000004</v>
      </c>
      <c r="P487" s="61">
        <f t="shared" ref="P487:P490" si="331">E487*D487*31</f>
        <v>24347.4</v>
      </c>
      <c r="Q487" s="61">
        <f t="shared" ref="Q487:Q490" si="332">E487*D487*30</f>
        <v>23562.000000000004</v>
      </c>
      <c r="R487" s="145">
        <f t="shared" ref="R487:R490" si="333">E487*D487*31</f>
        <v>24347.4</v>
      </c>
      <c r="S487" s="146">
        <f t="shared" ref="S487:S492" si="334">31+31+30+31+30+31</f>
        <v>184</v>
      </c>
    </row>
    <row r="488" spans="1:19" s="6" customFormat="1" x14ac:dyDescent="0.25">
      <c r="A488" s="141"/>
      <c r="B488" s="142">
        <v>10</v>
      </c>
      <c r="C488" s="44" t="s">
        <v>38</v>
      </c>
      <c r="D488" s="45">
        <v>71.400000000000006</v>
      </c>
      <c r="E488" s="47">
        <v>2</v>
      </c>
      <c r="F488" s="143">
        <f t="shared" si="323"/>
        <v>26275.200000000001</v>
      </c>
      <c r="G488" s="61">
        <v>0</v>
      </c>
      <c r="H488" s="61">
        <v>0</v>
      </c>
      <c r="I488" s="61">
        <v>0</v>
      </c>
      <c r="J488" s="61">
        <v>0</v>
      </c>
      <c r="K488" s="61">
        <v>0</v>
      </c>
      <c r="L488" s="61">
        <v>0</v>
      </c>
      <c r="M488" s="61">
        <f t="shared" si="328"/>
        <v>4426.8</v>
      </c>
      <c r="N488" s="61">
        <f t="shared" si="329"/>
        <v>4426.8</v>
      </c>
      <c r="O488" s="61">
        <f t="shared" si="330"/>
        <v>4284</v>
      </c>
      <c r="P488" s="61">
        <f t="shared" si="331"/>
        <v>4426.8</v>
      </c>
      <c r="Q488" s="61">
        <f t="shared" si="332"/>
        <v>4284</v>
      </c>
      <c r="R488" s="145">
        <f t="shared" si="333"/>
        <v>4426.8</v>
      </c>
      <c r="S488" s="146">
        <f t="shared" si="334"/>
        <v>184</v>
      </c>
    </row>
    <row r="489" spans="1:19" s="6" customFormat="1" x14ac:dyDescent="0.25">
      <c r="A489" s="141"/>
      <c r="B489" s="142">
        <v>11</v>
      </c>
      <c r="C489" s="44" t="s">
        <v>54</v>
      </c>
      <c r="D489" s="45">
        <v>71.400000000000006</v>
      </c>
      <c r="E489" s="47">
        <v>1</v>
      </c>
      <c r="F489" s="143">
        <f t="shared" si="323"/>
        <v>13137.6</v>
      </c>
      <c r="G489" s="61">
        <v>0</v>
      </c>
      <c r="H489" s="61">
        <v>0</v>
      </c>
      <c r="I489" s="61">
        <v>0</v>
      </c>
      <c r="J489" s="61">
        <v>0</v>
      </c>
      <c r="K489" s="61">
        <v>0</v>
      </c>
      <c r="L489" s="61">
        <v>0</v>
      </c>
      <c r="M489" s="61">
        <f t="shared" si="328"/>
        <v>2213.4</v>
      </c>
      <c r="N489" s="61">
        <f t="shared" si="329"/>
        <v>2213.4</v>
      </c>
      <c r="O489" s="61">
        <f t="shared" si="330"/>
        <v>2142</v>
      </c>
      <c r="P489" s="61">
        <f t="shared" si="331"/>
        <v>2213.4</v>
      </c>
      <c r="Q489" s="61">
        <f t="shared" si="332"/>
        <v>2142</v>
      </c>
      <c r="R489" s="145">
        <f t="shared" si="333"/>
        <v>2213.4</v>
      </c>
      <c r="S489" s="146">
        <f t="shared" si="334"/>
        <v>184</v>
      </c>
    </row>
    <row r="490" spans="1:19" s="6" customFormat="1" x14ac:dyDescent="0.25">
      <c r="A490" s="141"/>
      <c r="B490" s="142">
        <v>12</v>
      </c>
      <c r="C490" s="44" t="s">
        <v>35</v>
      </c>
      <c r="D490" s="45">
        <v>71.400000000000006</v>
      </c>
      <c r="E490" s="47">
        <v>4</v>
      </c>
      <c r="F490" s="143">
        <f t="shared" si="323"/>
        <v>52550.400000000001</v>
      </c>
      <c r="G490" s="61">
        <v>0</v>
      </c>
      <c r="H490" s="61">
        <v>0</v>
      </c>
      <c r="I490" s="61">
        <v>0</v>
      </c>
      <c r="J490" s="61">
        <v>0</v>
      </c>
      <c r="K490" s="61">
        <v>0</v>
      </c>
      <c r="L490" s="61">
        <v>0</v>
      </c>
      <c r="M490" s="61">
        <f t="shared" si="328"/>
        <v>8853.6</v>
      </c>
      <c r="N490" s="61">
        <f t="shared" si="329"/>
        <v>8853.6</v>
      </c>
      <c r="O490" s="61">
        <f t="shared" si="330"/>
        <v>8568</v>
      </c>
      <c r="P490" s="61">
        <f t="shared" si="331"/>
        <v>8853.6</v>
      </c>
      <c r="Q490" s="61">
        <f t="shared" si="332"/>
        <v>8568</v>
      </c>
      <c r="R490" s="145">
        <f t="shared" si="333"/>
        <v>8853.6</v>
      </c>
      <c r="S490" s="146">
        <f t="shared" si="334"/>
        <v>184</v>
      </c>
    </row>
    <row r="491" spans="1:19" s="6" customFormat="1" x14ac:dyDescent="0.25">
      <c r="A491" s="141"/>
      <c r="B491" s="142">
        <v>13</v>
      </c>
      <c r="C491" s="44" t="s">
        <v>36</v>
      </c>
      <c r="D491" s="45">
        <v>72.540000000000006</v>
      </c>
      <c r="E491" s="47">
        <v>1</v>
      </c>
      <c r="F491" s="143">
        <f t="shared" si="323"/>
        <v>0</v>
      </c>
      <c r="G491" s="61">
        <v>0</v>
      </c>
      <c r="H491" s="61">
        <v>0</v>
      </c>
      <c r="I491" s="61">
        <v>0</v>
      </c>
      <c r="J491" s="61">
        <v>0</v>
      </c>
      <c r="K491" s="61">
        <v>0</v>
      </c>
      <c r="L491" s="61">
        <v>0</v>
      </c>
      <c r="M491" s="61">
        <v>0</v>
      </c>
      <c r="N491" s="61">
        <v>0</v>
      </c>
      <c r="O491" s="61">
        <v>0</v>
      </c>
      <c r="P491" s="61">
        <v>0</v>
      </c>
      <c r="Q491" s="61">
        <v>0</v>
      </c>
      <c r="R491" s="145">
        <v>0</v>
      </c>
      <c r="S491" s="146">
        <v>0</v>
      </c>
    </row>
    <row r="492" spans="1:19" s="6" customFormat="1" x14ac:dyDescent="0.25">
      <c r="A492" s="141"/>
      <c r="B492" s="383">
        <v>14</v>
      </c>
      <c r="C492" s="313" t="s">
        <v>54</v>
      </c>
      <c r="D492" s="60">
        <v>71.400000000000006</v>
      </c>
      <c r="E492" s="59">
        <v>3</v>
      </c>
      <c r="F492" s="384">
        <f t="shared" si="323"/>
        <v>39412.800000000003</v>
      </c>
      <c r="G492" s="359">
        <v>0</v>
      </c>
      <c r="H492" s="359">
        <v>0</v>
      </c>
      <c r="I492" s="359">
        <v>0</v>
      </c>
      <c r="J492" s="359">
        <v>0</v>
      </c>
      <c r="K492" s="359">
        <v>0</v>
      </c>
      <c r="L492" s="359">
        <v>0</v>
      </c>
      <c r="M492" s="359">
        <f t="shared" ref="M492" si="335">E492*D492*31</f>
        <v>6640.2000000000007</v>
      </c>
      <c r="N492" s="359">
        <f t="shared" ref="N492" si="336">E492*D492*31</f>
        <v>6640.2000000000007</v>
      </c>
      <c r="O492" s="359">
        <f t="shared" ref="O492" si="337">E492*D492*30</f>
        <v>6426.0000000000009</v>
      </c>
      <c r="P492" s="359">
        <f t="shared" ref="P492" si="338">E492*D492*31</f>
        <v>6640.2000000000007</v>
      </c>
      <c r="Q492" s="359">
        <f t="shared" ref="Q492" si="339">E492*D492*30</f>
        <v>6426.0000000000009</v>
      </c>
      <c r="R492" s="385">
        <f t="shared" ref="R492" si="340">E492*D492*31</f>
        <v>6640.2000000000007</v>
      </c>
      <c r="S492" s="146">
        <f t="shared" si="334"/>
        <v>184</v>
      </c>
    </row>
    <row r="493" spans="1:19" s="6" customFormat="1" x14ac:dyDescent="0.25">
      <c r="A493" s="141"/>
      <c r="B493" s="383">
        <v>15</v>
      </c>
      <c r="C493" s="313" t="s">
        <v>55</v>
      </c>
      <c r="D493" s="60">
        <v>72.540000000000006</v>
      </c>
      <c r="E493" s="59">
        <v>1</v>
      </c>
      <c r="F493" s="384">
        <f t="shared" si="323"/>
        <v>5440.5000000000009</v>
      </c>
      <c r="G493" s="359">
        <v>0</v>
      </c>
      <c r="H493" s="359">
        <v>0</v>
      </c>
      <c r="I493" s="359">
        <v>0</v>
      </c>
      <c r="J493" s="359">
        <v>0</v>
      </c>
      <c r="K493" s="359">
        <v>0</v>
      </c>
      <c r="L493" s="359">
        <v>0</v>
      </c>
      <c r="M493" s="359">
        <v>0</v>
      </c>
      <c r="N493" s="359">
        <v>0</v>
      </c>
      <c r="O493" s="359">
        <f>E493*D493*75</f>
        <v>5440.5000000000009</v>
      </c>
      <c r="P493" s="359">
        <v>0</v>
      </c>
      <c r="Q493" s="359">
        <v>0</v>
      </c>
      <c r="R493" s="385">
        <v>0</v>
      </c>
      <c r="S493" s="146">
        <f>14+31+30</f>
        <v>75</v>
      </c>
    </row>
    <row r="494" spans="1:19" s="6" customFormat="1" ht="15.75" thickBot="1" x14ac:dyDescent="0.3">
      <c r="A494" s="141"/>
      <c r="B494" s="383"/>
      <c r="C494" s="313" t="s">
        <v>125</v>
      </c>
      <c r="D494" s="60"/>
      <c r="E494" s="59"/>
      <c r="F494" s="384">
        <f>553322-SUM(F479:F493)</f>
        <v>89048.359999999986</v>
      </c>
      <c r="G494" s="359"/>
      <c r="H494" s="359"/>
      <c r="I494" s="359"/>
      <c r="J494" s="359"/>
      <c r="K494" s="359"/>
      <c r="L494" s="359"/>
      <c r="M494" s="359"/>
      <c r="N494" s="359"/>
      <c r="O494" s="359"/>
      <c r="P494" s="359"/>
      <c r="Q494" s="359"/>
      <c r="R494" s="385">
        <f>F494</f>
        <v>89048.359999999986</v>
      </c>
      <c r="S494" s="146"/>
    </row>
    <row r="495" spans="1:19" ht="15.75" thickBot="1" x14ac:dyDescent="0.3">
      <c r="A495" s="72"/>
      <c r="B495" s="365"/>
      <c r="C495" s="366" t="s">
        <v>90</v>
      </c>
      <c r="D495" s="367"/>
      <c r="E495" s="368">
        <f>+E509+E497</f>
        <v>318</v>
      </c>
      <c r="F495" s="369">
        <f t="shared" ref="F495:R495" si="341">F497+F509</f>
        <v>3129880</v>
      </c>
      <c r="G495" s="370">
        <f t="shared" si="341"/>
        <v>0</v>
      </c>
      <c r="H495" s="370">
        <f t="shared" si="341"/>
        <v>0</v>
      </c>
      <c r="I495" s="370">
        <f t="shared" si="341"/>
        <v>0</v>
      </c>
      <c r="J495" s="370">
        <f t="shared" si="341"/>
        <v>0</v>
      </c>
      <c r="K495" s="370">
        <f t="shared" si="341"/>
        <v>309233.39999999997</v>
      </c>
      <c r="L495" s="370">
        <f t="shared" si="341"/>
        <v>83109.600000000006</v>
      </c>
      <c r="M495" s="370">
        <f t="shared" si="341"/>
        <v>10995.600000000002</v>
      </c>
      <c r="N495" s="370">
        <f t="shared" si="341"/>
        <v>546872.86</v>
      </c>
      <c r="O495" s="370">
        <f t="shared" si="341"/>
        <v>524947.80000000005</v>
      </c>
      <c r="P495" s="370">
        <f t="shared" si="341"/>
        <v>91135.66</v>
      </c>
      <c r="Q495" s="370">
        <f t="shared" si="341"/>
        <v>88195.8</v>
      </c>
      <c r="R495" s="371">
        <f t="shared" si="341"/>
        <v>1475389.2799999996</v>
      </c>
      <c r="S495" s="26">
        <f>F495-SUM(G495:R495)</f>
        <v>0</v>
      </c>
    </row>
    <row r="496" spans="1:19" x14ac:dyDescent="0.25">
      <c r="A496" s="72"/>
      <c r="B496" s="286"/>
      <c r="C496" s="504" t="s">
        <v>45</v>
      </c>
      <c r="D496" s="505"/>
      <c r="E496" s="386"/>
      <c r="F496" s="387"/>
      <c r="G496" s="388"/>
      <c r="H496" s="388"/>
      <c r="I496" s="388"/>
      <c r="J496" s="388"/>
      <c r="K496" s="388"/>
      <c r="L496" s="388"/>
      <c r="M496" s="388"/>
      <c r="N496" s="388"/>
      <c r="O496" s="388"/>
      <c r="P496" s="388"/>
      <c r="Q496" s="388"/>
      <c r="R496" s="389"/>
    </row>
    <row r="497" spans="1:19" ht="31.5" customHeight="1" thickBot="1" x14ac:dyDescent="0.3">
      <c r="A497" s="72"/>
      <c r="B497" s="390"/>
      <c r="C497" s="509" t="s">
        <v>144</v>
      </c>
      <c r="D497" s="509"/>
      <c r="E497" s="391">
        <f>SUM(E500:E506)</f>
        <v>38</v>
      </c>
      <c r="F497" s="392">
        <f>SUM(F500:F507)</f>
        <v>417030</v>
      </c>
      <c r="G497" s="393">
        <f t="shared" ref="G497:Q497" si="342">SUM(G500:G506)</f>
        <v>0</v>
      </c>
      <c r="H497" s="393">
        <f t="shared" si="342"/>
        <v>0</v>
      </c>
      <c r="I497" s="393">
        <f t="shared" si="342"/>
        <v>0</v>
      </c>
      <c r="J497" s="393">
        <f t="shared" si="342"/>
        <v>0</v>
      </c>
      <c r="K497" s="393">
        <f t="shared" si="342"/>
        <v>0</v>
      </c>
      <c r="L497" s="393">
        <f t="shared" si="342"/>
        <v>0</v>
      </c>
      <c r="M497" s="393">
        <f t="shared" si="342"/>
        <v>0</v>
      </c>
      <c r="N497" s="393">
        <f t="shared" si="342"/>
        <v>84495.46</v>
      </c>
      <c r="O497" s="393">
        <f t="shared" si="342"/>
        <v>81769.8</v>
      </c>
      <c r="P497" s="393">
        <f t="shared" si="342"/>
        <v>84495.46</v>
      </c>
      <c r="Q497" s="393">
        <f t="shared" si="342"/>
        <v>81769.8</v>
      </c>
      <c r="R497" s="394">
        <f>SUM(R500:R507)</f>
        <v>84499.480000000025</v>
      </c>
      <c r="S497" s="26">
        <f>F497-SUM(G497:R497)</f>
        <v>0</v>
      </c>
    </row>
    <row r="498" spans="1:19" x14ac:dyDescent="0.25">
      <c r="A498" s="72"/>
      <c r="B498" s="218"/>
      <c r="C498" s="395"/>
      <c r="D498" s="340"/>
      <c r="E498" s="396"/>
      <c r="F498" s="337">
        <f>SUM(F500:F506)</f>
        <v>417025.98</v>
      </c>
      <c r="G498" s="342"/>
      <c r="H498" s="342"/>
      <c r="I498" s="342"/>
      <c r="J498" s="342"/>
      <c r="K498" s="342"/>
      <c r="L498" s="342"/>
      <c r="M498" s="342"/>
      <c r="N498" s="342"/>
      <c r="O498" s="342"/>
      <c r="P498" s="342"/>
      <c r="Q498" s="342"/>
      <c r="R498" s="343"/>
    </row>
    <row r="499" spans="1:19" x14ac:dyDescent="0.25">
      <c r="A499" s="72"/>
      <c r="B499" s="210"/>
      <c r="D499" s="397"/>
      <c r="E499" s="136" t="s">
        <v>124</v>
      </c>
      <c r="F499" s="398">
        <v>0</v>
      </c>
      <c r="G499" s="188"/>
      <c r="H499" s="188"/>
      <c r="I499" s="188"/>
      <c r="J499" s="188"/>
      <c r="K499" s="188"/>
      <c r="L499" s="188"/>
      <c r="M499" s="188"/>
      <c r="N499" s="188"/>
      <c r="O499" s="188"/>
      <c r="P499" s="188"/>
      <c r="Q499" s="188"/>
      <c r="R499" s="189"/>
    </row>
    <row r="500" spans="1:19" s="6" customFormat="1" x14ac:dyDescent="0.25">
      <c r="A500" s="141"/>
      <c r="B500" s="142">
        <v>1</v>
      </c>
      <c r="C500" s="44" t="s">
        <v>44</v>
      </c>
      <c r="D500" s="45">
        <v>72.540000000000006</v>
      </c>
      <c r="E500" s="47">
        <v>3</v>
      </c>
      <c r="F500" s="143">
        <f t="shared" ref="F500:F506" si="343">+E500*S500*D500</f>
        <v>33295.86</v>
      </c>
      <c r="G500" s="61">
        <v>0</v>
      </c>
      <c r="H500" s="61">
        <v>0</v>
      </c>
      <c r="I500" s="61">
        <v>0</v>
      </c>
      <c r="J500" s="61">
        <v>0</v>
      </c>
      <c r="K500" s="61">
        <v>0</v>
      </c>
      <c r="L500" s="61">
        <v>0</v>
      </c>
      <c r="M500" s="61">
        <v>0</v>
      </c>
      <c r="N500" s="61">
        <f t="shared" ref="N500:N506" si="344">+D500*E500*31</f>
        <v>6746.22</v>
      </c>
      <c r="O500" s="61">
        <f t="shared" ref="O500:O506" si="345">+D500*E500*30</f>
        <v>6528.6</v>
      </c>
      <c r="P500" s="61">
        <f t="shared" ref="P500:P506" si="346">+D500*E500*31</f>
        <v>6746.22</v>
      </c>
      <c r="Q500" s="61">
        <f t="shared" ref="Q500:Q506" si="347">+D500*E500*30</f>
        <v>6528.6</v>
      </c>
      <c r="R500" s="145">
        <f t="shared" ref="R500:R506" si="348">+D500*E500*31</f>
        <v>6746.22</v>
      </c>
      <c r="S500" s="146">
        <f t="shared" ref="S500:S506" si="349">31+30+31+30+31</f>
        <v>153</v>
      </c>
    </row>
    <row r="501" spans="1:19" s="6" customFormat="1" x14ac:dyDescent="0.25">
      <c r="A501" s="141"/>
      <c r="B501" s="142">
        <v>2</v>
      </c>
      <c r="C501" s="44" t="s">
        <v>72</v>
      </c>
      <c r="D501" s="45">
        <v>71.400000000000006</v>
      </c>
      <c r="E501" s="47">
        <v>7</v>
      </c>
      <c r="F501" s="143">
        <f t="shared" si="343"/>
        <v>76469.400000000009</v>
      </c>
      <c r="G501" s="61">
        <v>0</v>
      </c>
      <c r="H501" s="61">
        <v>0</v>
      </c>
      <c r="I501" s="61">
        <v>0</v>
      </c>
      <c r="J501" s="61">
        <v>0</v>
      </c>
      <c r="K501" s="61">
        <v>0</v>
      </c>
      <c r="L501" s="61">
        <v>0</v>
      </c>
      <c r="M501" s="61">
        <v>0</v>
      </c>
      <c r="N501" s="61">
        <f t="shared" si="344"/>
        <v>15493.800000000003</v>
      </c>
      <c r="O501" s="61">
        <f t="shared" si="345"/>
        <v>14994.000000000002</v>
      </c>
      <c r="P501" s="61">
        <f t="shared" si="346"/>
        <v>15493.800000000003</v>
      </c>
      <c r="Q501" s="61">
        <f t="shared" si="347"/>
        <v>14994.000000000002</v>
      </c>
      <c r="R501" s="145">
        <f t="shared" si="348"/>
        <v>15493.800000000003</v>
      </c>
      <c r="S501" s="146">
        <f t="shared" si="349"/>
        <v>153</v>
      </c>
    </row>
    <row r="502" spans="1:19" s="6" customFormat="1" x14ac:dyDescent="0.25">
      <c r="A502" s="141"/>
      <c r="B502" s="142">
        <v>3</v>
      </c>
      <c r="C502" s="44" t="s">
        <v>35</v>
      </c>
      <c r="D502" s="45">
        <v>71.400000000000006</v>
      </c>
      <c r="E502" s="47">
        <v>3</v>
      </c>
      <c r="F502" s="143">
        <f t="shared" si="343"/>
        <v>32772.600000000006</v>
      </c>
      <c r="G502" s="61">
        <v>0</v>
      </c>
      <c r="H502" s="61">
        <v>0</v>
      </c>
      <c r="I502" s="61">
        <v>0</v>
      </c>
      <c r="J502" s="61">
        <v>0</v>
      </c>
      <c r="K502" s="61">
        <v>0</v>
      </c>
      <c r="L502" s="61">
        <v>0</v>
      </c>
      <c r="M502" s="61">
        <v>0</v>
      </c>
      <c r="N502" s="61">
        <f t="shared" si="344"/>
        <v>6640.2000000000007</v>
      </c>
      <c r="O502" s="61">
        <f t="shared" si="345"/>
        <v>6426.0000000000009</v>
      </c>
      <c r="P502" s="61">
        <f t="shared" si="346"/>
        <v>6640.2000000000007</v>
      </c>
      <c r="Q502" s="61">
        <f t="shared" si="347"/>
        <v>6426.0000000000009</v>
      </c>
      <c r="R502" s="145">
        <f t="shared" si="348"/>
        <v>6640.2000000000007</v>
      </c>
      <c r="S502" s="146">
        <f t="shared" si="349"/>
        <v>153</v>
      </c>
    </row>
    <row r="503" spans="1:19" s="6" customFormat="1" x14ac:dyDescent="0.25">
      <c r="A503" s="141"/>
      <c r="B503" s="142">
        <v>4</v>
      </c>
      <c r="C503" s="44" t="s">
        <v>67</v>
      </c>
      <c r="D503" s="45">
        <v>73.59</v>
      </c>
      <c r="E503" s="47">
        <v>1</v>
      </c>
      <c r="F503" s="143">
        <f t="shared" si="343"/>
        <v>11259.27</v>
      </c>
      <c r="G503" s="61">
        <v>0</v>
      </c>
      <c r="H503" s="61">
        <v>0</v>
      </c>
      <c r="I503" s="61">
        <v>0</v>
      </c>
      <c r="J503" s="61">
        <v>0</v>
      </c>
      <c r="K503" s="61">
        <v>0</v>
      </c>
      <c r="L503" s="61">
        <v>0</v>
      </c>
      <c r="M503" s="61">
        <v>0</v>
      </c>
      <c r="N503" s="61">
        <f t="shared" si="344"/>
        <v>2281.29</v>
      </c>
      <c r="O503" s="61">
        <f t="shared" si="345"/>
        <v>2207.7000000000003</v>
      </c>
      <c r="P503" s="61">
        <f t="shared" si="346"/>
        <v>2281.29</v>
      </c>
      <c r="Q503" s="61">
        <f t="shared" si="347"/>
        <v>2207.7000000000003</v>
      </c>
      <c r="R503" s="145">
        <f t="shared" si="348"/>
        <v>2281.29</v>
      </c>
      <c r="S503" s="146">
        <f t="shared" si="349"/>
        <v>153</v>
      </c>
    </row>
    <row r="504" spans="1:19" s="6" customFormat="1" x14ac:dyDescent="0.25">
      <c r="A504" s="141"/>
      <c r="B504" s="142">
        <v>5</v>
      </c>
      <c r="C504" s="44" t="s">
        <v>39</v>
      </c>
      <c r="D504" s="45">
        <v>78.25</v>
      </c>
      <c r="E504" s="47">
        <v>1</v>
      </c>
      <c r="F504" s="143">
        <f t="shared" si="343"/>
        <v>11972.25</v>
      </c>
      <c r="G504" s="61">
        <v>0</v>
      </c>
      <c r="H504" s="61">
        <v>0</v>
      </c>
      <c r="I504" s="61">
        <v>0</v>
      </c>
      <c r="J504" s="61">
        <v>0</v>
      </c>
      <c r="K504" s="61">
        <v>0</v>
      </c>
      <c r="L504" s="61">
        <v>0</v>
      </c>
      <c r="M504" s="61">
        <v>0</v>
      </c>
      <c r="N504" s="61">
        <f t="shared" si="344"/>
        <v>2425.75</v>
      </c>
      <c r="O504" s="61">
        <f t="shared" si="345"/>
        <v>2347.5</v>
      </c>
      <c r="P504" s="61">
        <f t="shared" si="346"/>
        <v>2425.75</v>
      </c>
      <c r="Q504" s="61">
        <f t="shared" si="347"/>
        <v>2347.5</v>
      </c>
      <c r="R504" s="145">
        <f t="shared" si="348"/>
        <v>2425.75</v>
      </c>
      <c r="S504" s="146">
        <f t="shared" si="349"/>
        <v>153</v>
      </c>
    </row>
    <row r="505" spans="1:19" s="6" customFormat="1" x14ac:dyDescent="0.25">
      <c r="A505" s="141"/>
      <c r="B505" s="142">
        <v>6</v>
      </c>
      <c r="C505" s="44" t="s">
        <v>32</v>
      </c>
      <c r="D505" s="45">
        <v>71.400000000000006</v>
      </c>
      <c r="E505" s="47">
        <v>8</v>
      </c>
      <c r="F505" s="143">
        <f t="shared" si="343"/>
        <v>87393.600000000006</v>
      </c>
      <c r="G505" s="61">
        <v>0</v>
      </c>
      <c r="H505" s="61">
        <v>0</v>
      </c>
      <c r="I505" s="61">
        <v>0</v>
      </c>
      <c r="J505" s="61">
        <v>0</v>
      </c>
      <c r="K505" s="61">
        <v>0</v>
      </c>
      <c r="L505" s="61">
        <v>0</v>
      </c>
      <c r="M505" s="61">
        <v>0</v>
      </c>
      <c r="N505" s="61">
        <f t="shared" si="344"/>
        <v>17707.2</v>
      </c>
      <c r="O505" s="61">
        <f t="shared" si="345"/>
        <v>17136</v>
      </c>
      <c r="P505" s="61">
        <f t="shared" si="346"/>
        <v>17707.2</v>
      </c>
      <c r="Q505" s="61">
        <f t="shared" si="347"/>
        <v>17136</v>
      </c>
      <c r="R505" s="145">
        <f t="shared" si="348"/>
        <v>17707.2</v>
      </c>
      <c r="S505" s="146">
        <f t="shared" si="349"/>
        <v>153</v>
      </c>
    </row>
    <row r="506" spans="1:19" s="6" customFormat="1" x14ac:dyDescent="0.25">
      <c r="A506" s="141"/>
      <c r="B506" s="142">
        <v>7</v>
      </c>
      <c r="C506" s="44" t="s">
        <v>54</v>
      </c>
      <c r="D506" s="45">
        <v>71.400000000000006</v>
      </c>
      <c r="E506" s="47">
        <v>15</v>
      </c>
      <c r="F506" s="143">
        <f t="shared" si="343"/>
        <v>163863</v>
      </c>
      <c r="G506" s="61">
        <v>0</v>
      </c>
      <c r="H506" s="61">
        <v>0</v>
      </c>
      <c r="I506" s="61">
        <v>0</v>
      </c>
      <c r="J506" s="61">
        <v>0</v>
      </c>
      <c r="K506" s="61">
        <v>0</v>
      </c>
      <c r="L506" s="61">
        <v>0</v>
      </c>
      <c r="M506" s="61">
        <v>0</v>
      </c>
      <c r="N506" s="61">
        <f t="shared" si="344"/>
        <v>33201</v>
      </c>
      <c r="O506" s="61">
        <f t="shared" si="345"/>
        <v>32130</v>
      </c>
      <c r="P506" s="61">
        <f t="shared" si="346"/>
        <v>33201</v>
      </c>
      <c r="Q506" s="61">
        <f t="shared" si="347"/>
        <v>32130</v>
      </c>
      <c r="R506" s="145">
        <f t="shared" si="348"/>
        <v>33201</v>
      </c>
      <c r="S506" s="146">
        <f t="shared" si="349"/>
        <v>153</v>
      </c>
    </row>
    <row r="507" spans="1:19" ht="15.75" thickBot="1" x14ac:dyDescent="0.3">
      <c r="A507" s="72"/>
      <c r="B507" s="202"/>
      <c r="C507" s="317" t="s">
        <v>125</v>
      </c>
      <c r="D507" s="203"/>
      <c r="E507" s="204"/>
      <c r="F507" s="205">
        <f xml:space="preserve"> 994870-SUM(F500:F506)-577840</f>
        <v>4.0200000000186265</v>
      </c>
      <c r="G507" s="206"/>
      <c r="H507" s="207"/>
      <c r="I507" s="208"/>
      <c r="J507" s="208"/>
      <c r="K507" s="208"/>
      <c r="L507" s="208"/>
      <c r="M507" s="208"/>
      <c r="N507" s="208"/>
      <c r="O507" s="208"/>
      <c r="P507" s="208"/>
      <c r="Q507" s="208"/>
      <c r="R507" s="212">
        <f>F507</f>
        <v>4.0200000000186265</v>
      </c>
    </row>
    <row r="508" spans="1:19" ht="26.25" x14ac:dyDescent="0.25">
      <c r="A508" s="72"/>
      <c r="B508" s="335"/>
      <c r="C508" s="399" t="s">
        <v>93</v>
      </c>
      <c r="D508" s="318"/>
      <c r="E508" s="318"/>
      <c r="F508" s="319"/>
      <c r="G508" s="320"/>
      <c r="H508" s="386"/>
      <c r="I508" s="320"/>
      <c r="J508" s="320"/>
      <c r="K508" s="320"/>
      <c r="L508" s="320"/>
      <c r="M508" s="320"/>
      <c r="N508" s="320"/>
      <c r="O508" s="320"/>
      <c r="P508" s="320"/>
      <c r="Q508" s="320"/>
      <c r="R508" s="322"/>
    </row>
    <row r="509" spans="1:19" ht="30" customHeight="1" x14ac:dyDescent="0.25">
      <c r="A509" s="72"/>
      <c r="B509" s="400"/>
      <c r="C509" s="503" t="s">
        <v>145</v>
      </c>
      <c r="D509" s="503"/>
      <c r="E509" s="401">
        <f>SUM(E512:E533)</f>
        <v>280</v>
      </c>
      <c r="F509" s="402">
        <f>SUM(F512:F534)</f>
        <v>2712850</v>
      </c>
      <c r="G509" s="403">
        <f t="shared" ref="G509:Q509" si="350">SUM(G512:G533)</f>
        <v>0</v>
      </c>
      <c r="H509" s="403">
        <f t="shared" si="350"/>
        <v>0</v>
      </c>
      <c r="I509" s="403">
        <f t="shared" si="350"/>
        <v>0</v>
      </c>
      <c r="J509" s="403">
        <f t="shared" si="350"/>
        <v>0</v>
      </c>
      <c r="K509" s="403">
        <f t="shared" si="350"/>
        <v>309233.39999999997</v>
      </c>
      <c r="L509" s="403">
        <f t="shared" si="350"/>
        <v>83109.600000000006</v>
      </c>
      <c r="M509" s="403">
        <f t="shared" si="350"/>
        <v>10995.600000000002</v>
      </c>
      <c r="N509" s="403">
        <f t="shared" si="350"/>
        <v>462377.4</v>
      </c>
      <c r="O509" s="403">
        <f t="shared" si="350"/>
        <v>443178</v>
      </c>
      <c r="P509" s="403">
        <f t="shared" si="350"/>
        <v>6640.2000000000007</v>
      </c>
      <c r="Q509" s="403">
        <f t="shared" si="350"/>
        <v>6426</v>
      </c>
      <c r="R509" s="404">
        <f>SUM(R512:R534)</f>
        <v>1390889.7999999996</v>
      </c>
      <c r="S509" s="26">
        <f>F509-SUM(G509:R509)</f>
        <v>0</v>
      </c>
    </row>
    <row r="510" spans="1:19" x14ac:dyDescent="0.25">
      <c r="A510" s="72"/>
      <c r="B510" s="74"/>
      <c r="C510" s="405"/>
      <c r="D510" s="405"/>
      <c r="E510" s="376"/>
      <c r="F510" s="337">
        <f>SUM(F512:F533)</f>
        <v>1328600.4000000001</v>
      </c>
      <c r="G510" s="338"/>
      <c r="H510" s="338"/>
      <c r="I510" s="338"/>
      <c r="J510" s="338"/>
      <c r="K510" s="338"/>
      <c r="L510" s="338"/>
      <c r="M510" s="338"/>
      <c r="N510" s="338"/>
      <c r="O510" s="338"/>
      <c r="P510" s="338"/>
      <c r="Q510" s="338"/>
      <c r="R510" s="339"/>
    </row>
    <row r="511" spans="1:19" x14ac:dyDescent="0.25">
      <c r="A511" s="72"/>
      <c r="B511" s="210"/>
      <c r="C511" s="329"/>
      <c r="D511" s="329"/>
      <c r="E511" s="234" t="s">
        <v>124</v>
      </c>
      <c r="F511" s="227">
        <v>0</v>
      </c>
      <c r="G511" s="291"/>
      <c r="H511" s="291"/>
      <c r="I511" s="291"/>
      <c r="J511" s="291"/>
      <c r="K511" s="291"/>
      <c r="L511" s="291"/>
      <c r="M511" s="246"/>
      <c r="N511" s="291"/>
      <c r="O511" s="291"/>
      <c r="P511" s="291"/>
      <c r="Q511" s="291"/>
      <c r="R511" s="333"/>
    </row>
    <row r="512" spans="1:19" x14ac:dyDescent="0.25">
      <c r="A512" s="72"/>
      <c r="B512" s="147">
        <v>1</v>
      </c>
      <c r="C512" s="148" t="s">
        <v>32</v>
      </c>
      <c r="D512" s="149">
        <v>71.400000000000006</v>
      </c>
      <c r="E512" s="46">
        <v>69</v>
      </c>
      <c r="F512" s="150">
        <f t="shared" ref="F512:F516" si="351">+E512*S512*D512</f>
        <v>379348.2</v>
      </c>
      <c r="G512" s="151">
        <v>0</v>
      </c>
      <c r="H512" s="152">
        <v>0</v>
      </c>
      <c r="I512" s="151">
        <v>0</v>
      </c>
      <c r="J512" s="151">
        <v>0</v>
      </c>
      <c r="K512" s="151">
        <f>+D512*E512*31+D512*E512*30</f>
        <v>300522.59999999998</v>
      </c>
      <c r="L512" s="151">
        <f>+D512*E512*16</f>
        <v>78825.600000000006</v>
      </c>
      <c r="M512" s="151">
        <v>0</v>
      </c>
      <c r="N512" s="151">
        <v>0</v>
      </c>
      <c r="O512" s="151">
        <v>0</v>
      </c>
      <c r="P512" s="151">
        <v>0</v>
      </c>
      <c r="Q512" s="151">
        <v>0</v>
      </c>
      <c r="R512" s="153">
        <v>0</v>
      </c>
      <c r="S512" s="154">
        <f>30+31+16</f>
        <v>77</v>
      </c>
    </row>
    <row r="513" spans="1:19" x14ac:dyDescent="0.25">
      <c r="A513" s="72"/>
      <c r="B513" s="147">
        <v>1</v>
      </c>
      <c r="C513" s="148" t="s">
        <v>32</v>
      </c>
      <c r="D513" s="149">
        <v>71.400000000000006</v>
      </c>
      <c r="E513" s="46">
        <v>2</v>
      </c>
      <c r="F513" s="150">
        <f t="shared" si="351"/>
        <v>12994.800000000001</v>
      </c>
      <c r="G513" s="151">
        <v>0</v>
      </c>
      <c r="H513" s="152">
        <v>0</v>
      </c>
      <c r="I513" s="151">
        <v>0</v>
      </c>
      <c r="J513" s="151">
        <v>0</v>
      </c>
      <c r="K513" s="151">
        <f>+D513*E513*31+D513*E513*30</f>
        <v>8710.7999999999993</v>
      </c>
      <c r="L513" s="151">
        <f>+D513*E513*30</f>
        <v>4284</v>
      </c>
      <c r="M513" s="151">
        <v>0</v>
      </c>
      <c r="N513" s="151">
        <v>0</v>
      </c>
      <c r="O513" s="151">
        <v>0</v>
      </c>
      <c r="P513" s="151">
        <v>0</v>
      </c>
      <c r="Q513" s="151">
        <v>0</v>
      </c>
      <c r="R513" s="153">
        <v>0</v>
      </c>
      <c r="S513" s="154">
        <f>30+31+30</f>
        <v>91</v>
      </c>
    </row>
    <row r="514" spans="1:19" x14ac:dyDescent="0.25">
      <c r="A514" s="72"/>
      <c r="B514" s="147">
        <v>2</v>
      </c>
      <c r="C514" s="148" t="s">
        <v>32</v>
      </c>
      <c r="D514" s="149">
        <v>71.400000000000006</v>
      </c>
      <c r="E514" s="46">
        <v>1</v>
      </c>
      <c r="F514" s="150">
        <f t="shared" si="351"/>
        <v>0</v>
      </c>
      <c r="G514" s="151">
        <v>0</v>
      </c>
      <c r="H514" s="152">
        <v>0</v>
      </c>
      <c r="I514" s="151">
        <v>0</v>
      </c>
      <c r="J514" s="151">
        <v>0</v>
      </c>
      <c r="K514" s="151">
        <v>0</v>
      </c>
      <c r="L514" s="151">
        <v>0</v>
      </c>
      <c r="M514" s="151">
        <v>0</v>
      </c>
      <c r="N514" s="151">
        <v>0</v>
      </c>
      <c r="O514" s="151">
        <v>0</v>
      </c>
      <c r="P514" s="151">
        <v>0</v>
      </c>
      <c r="Q514" s="151">
        <v>0</v>
      </c>
      <c r="R514" s="153">
        <v>0</v>
      </c>
      <c r="S514" s="154">
        <v>0</v>
      </c>
    </row>
    <row r="515" spans="1:19" s="6" customFormat="1" x14ac:dyDescent="0.25">
      <c r="A515" s="141"/>
      <c r="B515" s="142">
        <v>3</v>
      </c>
      <c r="C515" s="44" t="s">
        <v>82</v>
      </c>
      <c r="D515" s="45">
        <v>71.400000000000006</v>
      </c>
      <c r="E515" s="47">
        <v>1</v>
      </c>
      <c r="F515" s="143">
        <f t="shared" si="351"/>
        <v>6568.8</v>
      </c>
      <c r="G515" s="61">
        <v>0</v>
      </c>
      <c r="H515" s="144">
        <v>0</v>
      </c>
      <c r="I515" s="61">
        <v>0</v>
      </c>
      <c r="J515" s="61">
        <v>0</v>
      </c>
      <c r="K515" s="61">
        <v>0</v>
      </c>
      <c r="L515" s="61">
        <v>0</v>
      </c>
      <c r="M515" s="61">
        <f>+D515*E515*61</f>
        <v>4355.4000000000005</v>
      </c>
      <c r="N515" s="61">
        <f>+D515*E515*31</f>
        <v>2213.4</v>
      </c>
      <c r="O515" s="61">
        <v>0</v>
      </c>
      <c r="P515" s="61">
        <v>0</v>
      </c>
      <c r="Q515" s="61">
        <v>0</v>
      </c>
      <c r="R515" s="145">
        <v>0</v>
      </c>
      <c r="S515" s="146">
        <f>30+31+31</f>
        <v>92</v>
      </c>
    </row>
    <row r="516" spans="1:19" s="6" customFormat="1" x14ac:dyDescent="0.25">
      <c r="A516" s="141"/>
      <c r="B516" s="142">
        <v>4</v>
      </c>
      <c r="C516" s="44" t="s">
        <v>82</v>
      </c>
      <c r="D516" s="45">
        <v>71.400000000000006</v>
      </c>
      <c r="E516" s="47">
        <v>1</v>
      </c>
      <c r="F516" s="143">
        <f t="shared" si="351"/>
        <v>13137.6</v>
      </c>
      <c r="G516" s="61">
        <v>0</v>
      </c>
      <c r="H516" s="61">
        <v>0</v>
      </c>
      <c r="I516" s="61">
        <v>0</v>
      </c>
      <c r="J516" s="61">
        <v>0</v>
      </c>
      <c r="K516" s="61">
        <v>0</v>
      </c>
      <c r="L516" s="61">
        <v>0</v>
      </c>
      <c r="M516" s="61">
        <f t="shared" ref="M516:M517" si="352">E516*D516*31</f>
        <v>2213.4</v>
      </c>
      <c r="N516" s="61">
        <f t="shared" ref="N516:N517" si="353">E516*D516*31</f>
        <v>2213.4</v>
      </c>
      <c r="O516" s="61">
        <f t="shared" ref="O516:O517" si="354">E516*D516*30</f>
        <v>2142</v>
      </c>
      <c r="P516" s="61">
        <f t="shared" ref="P516:P517" si="355">E516*D516*31</f>
        <v>2213.4</v>
      </c>
      <c r="Q516" s="61">
        <f t="shared" ref="Q516:Q517" si="356">E516*D516*30</f>
        <v>2142</v>
      </c>
      <c r="R516" s="145">
        <f t="shared" ref="R516:R517" si="357">E516*D516*31</f>
        <v>2213.4</v>
      </c>
      <c r="S516" s="146">
        <f>31+31+30+31+30+31</f>
        <v>184</v>
      </c>
    </row>
    <row r="517" spans="1:19" s="6" customFormat="1" x14ac:dyDescent="0.25">
      <c r="A517" s="141"/>
      <c r="B517" s="142">
        <v>5</v>
      </c>
      <c r="C517" s="44" t="s">
        <v>54</v>
      </c>
      <c r="D517" s="45">
        <v>71.400000000000006</v>
      </c>
      <c r="E517" s="47">
        <v>2</v>
      </c>
      <c r="F517" s="143">
        <f>+E517*S517*D517</f>
        <v>26275.200000000001</v>
      </c>
      <c r="G517" s="61">
        <v>0</v>
      </c>
      <c r="H517" s="61">
        <v>0</v>
      </c>
      <c r="I517" s="61">
        <v>0</v>
      </c>
      <c r="J517" s="61">
        <v>0</v>
      </c>
      <c r="K517" s="61">
        <v>0</v>
      </c>
      <c r="L517" s="61">
        <v>0</v>
      </c>
      <c r="M517" s="61">
        <f t="shared" si="352"/>
        <v>4426.8</v>
      </c>
      <c r="N517" s="61">
        <f t="shared" si="353"/>
        <v>4426.8</v>
      </c>
      <c r="O517" s="61">
        <f t="shared" si="354"/>
        <v>4284</v>
      </c>
      <c r="P517" s="61">
        <f t="shared" si="355"/>
        <v>4426.8</v>
      </c>
      <c r="Q517" s="61">
        <f t="shared" si="356"/>
        <v>4284</v>
      </c>
      <c r="R517" s="145">
        <f t="shared" si="357"/>
        <v>4426.8</v>
      </c>
      <c r="S517" s="146">
        <f t="shared" ref="S517" si="358">31+31+30+31+30+31</f>
        <v>184</v>
      </c>
    </row>
    <row r="518" spans="1:19" s="6" customFormat="1" x14ac:dyDescent="0.25">
      <c r="A518" s="141"/>
      <c r="B518" s="233"/>
      <c r="C518" s="348" t="s">
        <v>44</v>
      </c>
      <c r="D518" s="271">
        <v>72.540000000000006</v>
      </c>
      <c r="E518" s="48">
        <v>16</v>
      </c>
      <c r="F518" s="273">
        <f t="shared" ref="F518:F533" si="359">+E518*S518*D518</f>
        <v>70799.040000000008</v>
      </c>
      <c r="G518" s="61">
        <v>0</v>
      </c>
      <c r="H518" s="61">
        <v>0</v>
      </c>
      <c r="I518" s="61">
        <v>0</v>
      </c>
      <c r="J518" s="61">
        <v>0</v>
      </c>
      <c r="K518" s="61">
        <v>0</v>
      </c>
      <c r="L518" s="61">
        <v>0</v>
      </c>
      <c r="M518" s="61">
        <v>0</v>
      </c>
      <c r="N518" s="61">
        <f t="shared" ref="N518:N529" si="360">+D518*E518*31</f>
        <v>35979.840000000004</v>
      </c>
      <c r="O518" s="61">
        <f t="shared" ref="O518:O529" si="361">+D518*E518*30</f>
        <v>34819.200000000004</v>
      </c>
      <c r="P518" s="61">
        <v>0</v>
      </c>
      <c r="Q518" s="61">
        <v>0</v>
      </c>
      <c r="R518" s="145">
        <v>0</v>
      </c>
      <c r="S518" s="146">
        <f>31+30</f>
        <v>61</v>
      </c>
    </row>
    <row r="519" spans="1:19" s="6" customFormat="1" x14ac:dyDescent="0.25">
      <c r="A519" s="141"/>
      <c r="B519" s="142"/>
      <c r="C519" s="349" t="s">
        <v>72</v>
      </c>
      <c r="D519" s="45">
        <v>71.400000000000006</v>
      </c>
      <c r="E519" s="47">
        <v>15</v>
      </c>
      <c r="F519" s="143">
        <f t="shared" si="359"/>
        <v>65331.000000000007</v>
      </c>
      <c r="G519" s="61">
        <v>0</v>
      </c>
      <c r="H519" s="61">
        <v>0</v>
      </c>
      <c r="I519" s="61">
        <v>0</v>
      </c>
      <c r="J519" s="61">
        <v>0</v>
      </c>
      <c r="K519" s="61">
        <v>0</v>
      </c>
      <c r="L519" s="61">
        <v>0</v>
      </c>
      <c r="M519" s="61">
        <v>0</v>
      </c>
      <c r="N519" s="61">
        <f t="shared" si="360"/>
        <v>33201</v>
      </c>
      <c r="O519" s="61">
        <f t="shared" si="361"/>
        <v>32130</v>
      </c>
      <c r="P519" s="61">
        <v>0</v>
      </c>
      <c r="Q519" s="61">
        <v>0</v>
      </c>
      <c r="R519" s="145">
        <v>0</v>
      </c>
      <c r="S519" s="146">
        <f t="shared" ref="S519:S533" si="362">31+30</f>
        <v>61</v>
      </c>
    </row>
    <row r="520" spans="1:19" s="6" customFormat="1" x14ac:dyDescent="0.25">
      <c r="A520" s="141"/>
      <c r="B520" s="233"/>
      <c r="C520" s="350" t="s">
        <v>48</v>
      </c>
      <c r="D520" s="45">
        <v>71.400000000000006</v>
      </c>
      <c r="E520" s="47">
        <v>1</v>
      </c>
      <c r="F520" s="143">
        <f t="shared" si="359"/>
        <v>4355.4000000000005</v>
      </c>
      <c r="G520" s="61">
        <v>0</v>
      </c>
      <c r="H520" s="61">
        <v>0</v>
      </c>
      <c r="I520" s="61">
        <v>0</v>
      </c>
      <c r="J520" s="61">
        <v>0</v>
      </c>
      <c r="K520" s="61">
        <v>0</v>
      </c>
      <c r="L520" s="61">
        <v>0</v>
      </c>
      <c r="M520" s="61">
        <v>0</v>
      </c>
      <c r="N520" s="61">
        <f t="shared" si="360"/>
        <v>2213.4</v>
      </c>
      <c r="O520" s="61">
        <f t="shared" si="361"/>
        <v>2142</v>
      </c>
      <c r="P520" s="61">
        <v>0</v>
      </c>
      <c r="Q520" s="61">
        <v>0</v>
      </c>
      <c r="R520" s="145">
        <v>0</v>
      </c>
      <c r="S520" s="146">
        <f t="shared" si="362"/>
        <v>61</v>
      </c>
    </row>
    <row r="521" spans="1:19" s="6" customFormat="1" x14ac:dyDescent="0.25">
      <c r="A521" s="141"/>
      <c r="B521" s="233"/>
      <c r="C521" s="350" t="s">
        <v>91</v>
      </c>
      <c r="D521" s="45">
        <v>71.400000000000006</v>
      </c>
      <c r="E521" s="47">
        <v>2</v>
      </c>
      <c r="F521" s="143">
        <f t="shared" si="359"/>
        <v>8710.8000000000011</v>
      </c>
      <c r="G521" s="61">
        <v>0</v>
      </c>
      <c r="H521" s="61">
        <v>0</v>
      </c>
      <c r="I521" s="61">
        <v>0</v>
      </c>
      <c r="J521" s="61">
        <v>0</v>
      </c>
      <c r="K521" s="61">
        <v>0</v>
      </c>
      <c r="L521" s="61">
        <v>0</v>
      </c>
      <c r="M521" s="61">
        <v>0</v>
      </c>
      <c r="N521" s="61">
        <f t="shared" si="360"/>
        <v>4426.8</v>
      </c>
      <c r="O521" s="61">
        <f t="shared" si="361"/>
        <v>4284</v>
      </c>
      <c r="P521" s="61">
        <v>0</v>
      </c>
      <c r="Q521" s="61">
        <v>0</v>
      </c>
      <c r="R521" s="145">
        <v>0</v>
      </c>
      <c r="S521" s="146">
        <f t="shared" si="362"/>
        <v>61</v>
      </c>
    </row>
    <row r="522" spans="1:19" s="6" customFormat="1" ht="15.75" customHeight="1" x14ac:dyDescent="0.25">
      <c r="A522" s="141"/>
      <c r="B522" s="142"/>
      <c r="C522" s="349" t="s">
        <v>92</v>
      </c>
      <c r="D522" s="45">
        <v>75.64</v>
      </c>
      <c r="E522" s="49">
        <v>1</v>
      </c>
      <c r="F522" s="143">
        <f t="shared" si="359"/>
        <v>4614.04</v>
      </c>
      <c r="G522" s="61">
        <v>0</v>
      </c>
      <c r="H522" s="61">
        <v>0</v>
      </c>
      <c r="I522" s="61">
        <v>0</v>
      </c>
      <c r="J522" s="61">
        <v>0</v>
      </c>
      <c r="K522" s="61">
        <v>0</v>
      </c>
      <c r="L522" s="61">
        <v>0</v>
      </c>
      <c r="M522" s="61">
        <v>0</v>
      </c>
      <c r="N522" s="61">
        <f t="shared" si="360"/>
        <v>2344.84</v>
      </c>
      <c r="O522" s="61">
        <f t="shared" si="361"/>
        <v>2269.1999999999998</v>
      </c>
      <c r="P522" s="61">
        <v>0</v>
      </c>
      <c r="Q522" s="61">
        <v>0</v>
      </c>
      <c r="R522" s="145">
        <v>0</v>
      </c>
      <c r="S522" s="146">
        <f t="shared" si="362"/>
        <v>61</v>
      </c>
    </row>
    <row r="523" spans="1:19" s="6" customFormat="1" x14ac:dyDescent="0.25">
      <c r="A523" s="141"/>
      <c r="B523" s="233"/>
      <c r="C523" s="349" t="s">
        <v>35</v>
      </c>
      <c r="D523" s="45">
        <v>71.400000000000006</v>
      </c>
      <c r="E523" s="47">
        <v>16</v>
      </c>
      <c r="F523" s="143">
        <f t="shared" si="359"/>
        <v>69686.400000000009</v>
      </c>
      <c r="G523" s="61">
        <v>0</v>
      </c>
      <c r="H523" s="61">
        <v>0</v>
      </c>
      <c r="I523" s="61">
        <v>0</v>
      </c>
      <c r="J523" s="61">
        <v>0</v>
      </c>
      <c r="K523" s="61">
        <v>0</v>
      </c>
      <c r="L523" s="61">
        <v>0</v>
      </c>
      <c r="M523" s="61">
        <v>0</v>
      </c>
      <c r="N523" s="61">
        <f t="shared" si="360"/>
        <v>35414.400000000001</v>
      </c>
      <c r="O523" s="61">
        <f t="shared" si="361"/>
        <v>34272</v>
      </c>
      <c r="P523" s="61">
        <v>0</v>
      </c>
      <c r="Q523" s="61">
        <v>0</v>
      </c>
      <c r="R523" s="145">
        <v>0</v>
      </c>
      <c r="S523" s="146">
        <f t="shared" si="362"/>
        <v>61</v>
      </c>
    </row>
    <row r="524" spans="1:19" s="6" customFormat="1" x14ac:dyDescent="0.25">
      <c r="A524" s="141"/>
      <c r="B524" s="233"/>
      <c r="C524" s="349" t="s">
        <v>85</v>
      </c>
      <c r="D524" s="45">
        <v>76.59</v>
      </c>
      <c r="E524" s="47">
        <v>1</v>
      </c>
      <c r="F524" s="143">
        <f t="shared" si="359"/>
        <v>4671.99</v>
      </c>
      <c r="G524" s="61">
        <v>0</v>
      </c>
      <c r="H524" s="61">
        <v>0</v>
      </c>
      <c r="I524" s="61">
        <v>0</v>
      </c>
      <c r="J524" s="61">
        <v>0</v>
      </c>
      <c r="K524" s="61">
        <v>0</v>
      </c>
      <c r="L524" s="61">
        <v>0</v>
      </c>
      <c r="M524" s="61">
        <v>0</v>
      </c>
      <c r="N524" s="61">
        <f t="shared" si="360"/>
        <v>2374.29</v>
      </c>
      <c r="O524" s="61">
        <f t="shared" si="361"/>
        <v>2297.7000000000003</v>
      </c>
      <c r="P524" s="61">
        <v>0</v>
      </c>
      <c r="Q524" s="61">
        <v>0</v>
      </c>
      <c r="R524" s="145">
        <v>0</v>
      </c>
      <c r="S524" s="146">
        <f t="shared" si="362"/>
        <v>61</v>
      </c>
    </row>
    <row r="525" spans="1:19" s="6" customFormat="1" x14ac:dyDescent="0.25">
      <c r="A525" s="141"/>
      <c r="B525" s="233"/>
      <c r="C525" s="349" t="s">
        <v>77</v>
      </c>
      <c r="D525" s="45">
        <v>72.540000000000006</v>
      </c>
      <c r="E525" s="47">
        <v>1</v>
      </c>
      <c r="F525" s="143">
        <f t="shared" si="359"/>
        <v>4424.9400000000005</v>
      </c>
      <c r="G525" s="61">
        <v>0</v>
      </c>
      <c r="H525" s="61">
        <v>0</v>
      </c>
      <c r="I525" s="61">
        <v>0</v>
      </c>
      <c r="J525" s="61">
        <v>0</v>
      </c>
      <c r="K525" s="61">
        <v>0</v>
      </c>
      <c r="L525" s="61">
        <v>0</v>
      </c>
      <c r="M525" s="61">
        <v>0</v>
      </c>
      <c r="N525" s="61">
        <f t="shared" si="360"/>
        <v>2248.7400000000002</v>
      </c>
      <c r="O525" s="61">
        <f t="shared" si="361"/>
        <v>2176.2000000000003</v>
      </c>
      <c r="P525" s="61">
        <v>0</v>
      </c>
      <c r="Q525" s="61">
        <v>0</v>
      </c>
      <c r="R525" s="145">
        <v>0</v>
      </c>
      <c r="S525" s="146">
        <f t="shared" si="362"/>
        <v>61</v>
      </c>
    </row>
    <row r="526" spans="1:19" s="6" customFormat="1" x14ac:dyDescent="0.25">
      <c r="A526" s="141"/>
      <c r="B526" s="233"/>
      <c r="C526" s="349" t="s">
        <v>36</v>
      </c>
      <c r="D526" s="45">
        <v>72.540000000000006</v>
      </c>
      <c r="E526" s="47">
        <v>1</v>
      </c>
      <c r="F526" s="143">
        <f t="shared" si="359"/>
        <v>4424.9400000000005</v>
      </c>
      <c r="G526" s="61">
        <v>0</v>
      </c>
      <c r="H526" s="61">
        <v>0</v>
      </c>
      <c r="I526" s="61">
        <v>0</v>
      </c>
      <c r="J526" s="61">
        <v>0</v>
      </c>
      <c r="K526" s="61">
        <v>0</v>
      </c>
      <c r="L526" s="61">
        <v>0</v>
      </c>
      <c r="M526" s="61">
        <v>0</v>
      </c>
      <c r="N526" s="61">
        <f t="shared" si="360"/>
        <v>2248.7400000000002</v>
      </c>
      <c r="O526" s="61">
        <f t="shared" si="361"/>
        <v>2176.2000000000003</v>
      </c>
      <c r="P526" s="61">
        <v>0</v>
      </c>
      <c r="Q526" s="61">
        <v>0</v>
      </c>
      <c r="R526" s="145">
        <v>0</v>
      </c>
      <c r="S526" s="146">
        <f t="shared" si="362"/>
        <v>61</v>
      </c>
    </row>
    <row r="527" spans="1:19" s="6" customFormat="1" x14ac:dyDescent="0.25">
      <c r="A527" s="141"/>
      <c r="B527" s="142"/>
      <c r="C527" s="349" t="s">
        <v>39</v>
      </c>
      <c r="D527" s="45">
        <v>78.25</v>
      </c>
      <c r="E527" s="47">
        <v>4</v>
      </c>
      <c r="F527" s="143">
        <f t="shared" si="359"/>
        <v>19093</v>
      </c>
      <c r="G527" s="61">
        <v>0</v>
      </c>
      <c r="H527" s="61">
        <v>0</v>
      </c>
      <c r="I527" s="61">
        <v>0</v>
      </c>
      <c r="J527" s="61">
        <v>0</v>
      </c>
      <c r="K527" s="61">
        <v>0</v>
      </c>
      <c r="L527" s="61">
        <v>0</v>
      </c>
      <c r="M527" s="61">
        <v>0</v>
      </c>
      <c r="N527" s="61">
        <f t="shared" si="360"/>
        <v>9703</v>
      </c>
      <c r="O527" s="61">
        <f t="shared" si="361"/>
        <v>9390</v>
      </c>
      <c r="P527" s="61">
        <v>0</v>
      </c>
      <c r="Q527" s="61">
        <v>0</v>
      </c>
      <c r="R527" s="145">
        <v>0</v>
      </c>
      <c r="S527" s="146">
        <f t="shared" si="362"/>
        <v>61</v>
      </c>
    </row>
    <row r="528" spans="1:19" s="6" customFormat="1" x14ac:dyDescent="0.25">
      <c r="A528" s="141"/>
      <c r="B528" s="142"/>
      <c r="C528" s="44" t="s">
        <v>32</v>
      </c>
      <c r="D528" s="45">
        <v>71.400000000000006</v>
      </c>
      <c r="E528" s="47">
        <v>123</v>
      </c>
      <c r="F528" s="143">
        <f t="shared" si="359"/>
        <v>535714.20000000007</v>
      </c>
      <c r="G528" s="61">
        <v>0</v>
      </c>
      <c r="H528" s="61">
        <v>0</v>
      </c>
      <c r="I528" s="61">
        <v>0</v>
      </c>
      <c r="J528" s="61">
        <v>0</v>
      </c>
      <c r="K528" s="61">
        <v>0</v>
      </c>
      <c r="L528" s="61">
        <v>0</v>
      </c>
      <c r="M528" s="61">
        <v>0</v>
      </c>
      <c r="N528" s="61">
        <f t="shared" si="360"/>
        <v>272248.2</v>
      </c>
      <c r="O528" s="61">
        <f t="shared" si="361"/>
        <v>263466</v>
      </c>
      <c r="P528" s="61">
        <v>0</v>
      </c>
      <c r="Q528" s="61">
        <v>0</v>
      </c>
      <c r="R528" s="145">
        <v>0</v>
      </c>
      <c r="S528" s="146">
        <f t="shared" si="362"/>
        <v>61</v>
      </c>
    </row>
    <row r="529" spans="1:20" s="285" customFormat="1" x14ac:dyDescent="0.25">
      <c r="A529" s="280"/>
      <c r="B529" s="281"/>
      <c r="C529" s="282" t="s">
        <v>54</v>
      </c>
      <c r="D529" s="283">
        <v>71.400000000000006</v>
      </c>
      <c r="E529" s="50">
        <v>20</v>
      </c>
      <c r="F529" s="248">
        <f t="shared" si="359"/>
        <v>87108</v>
      </c>
      <c r="G529" s="61">
        <v>0</v>
      </c>
      <c r="H529" s="61">
        <v>0</v>
      </c>
      <c r="I529" s="61">
        <v>0</v>
      </c>
      <c r="J529" s="61">
        <v>0</v>
      </c>
      <c r="K529" s="61">
        <v>0</v>
      </c>
      <c r="L529" s="61">
        <v>0</v>
      </c>
      <c r="M529" s="61">
        <v>0</v>
      </c>
      <c r="N529" s="61">
        <f t="shared" si="360"/>
        <v>44268</v>
      </c>
      <c r="O529" s="61">
        <f t="shared" si="361"/>
        <v>42840</v>
      </c>
      <c r="P529" s="61">
        <v>0</v>
      </c>
      <c r="Q529" s="61">
        <v>0</v>
      </c>
      <c r="R529" s="145">
        <v>0</v>
      </c>
      <c r="S529" s="146">
        <f t="shared" si="362"/>
        <v>61</v>
      </c>
      <c r="T529" s="6"/>
    </row>
    <row r="530" spans="1:20" s="285" customFormat="1" x14ac:dyDescent="0.25">
      <c r="A530" s="280"/>
      <c r="B530" s="281"/>
      <c r="C530" s="282" t="s">
        <v>54</v>
      </c>
      <c r="D530" s="283">
        <v>71.400000000000006</v>
      </c>
      <c r="E530" s="50">
        <v>1</v>
      </c>
      <c r="F530" s="248">
        <f t="shared" si="359"/>
        <v>0</v>
      </c>
      <c r="G530" s="61">
        <v>0</v>
      </c>
      <c r="H530" s="61">
        <v>0</v>
      </c>
      <c r="I530" s="61">
        <v>0</v>
      </c>
      <c r="J530" s="61">
        <v>0</v>
      </c>
      <c r="K530" s="61">
        <v>0</v>
      </c>
      <c r="L530" s="61">
        <v>0</v>
      </c>
      <c r="M530" s="61">
        <v>0</v>
      </c>
      <c r="N530" s="61">
        <v>0</v>
      </c>
      <c r="O530" s="61">
        <v>0</v>
      </c>
      <c r="P530" s="61">
        <v>0</v>
      </c>
      <c r="Q530" s="61">
        <v>0</v>
      </c>
      <c r="R530" s="145">
        <v>0</v>
      </c>
      <c r="S530" s="146">
        <v>0</v>
      </c>
      <c r="T530" s="6"/>
    </row>
    <row r="531" spans="1:20" s="6" customFormat="1" x14ac:dyDescent="0.25">
      <c r="A531" s="141"/>
      <c r="B531" s="233"/>
      <c r="C531" s="349" t="s">
        <v>83</v>
      </c>
      <c r="D531" s="45">
        <v>71.400000000000006</v>
      </c>
      <c r="E531" s="47">
        <v>1</v>
      </c>
      <c r="F531" s="143">
        <f t="shared" si="359"/>
        <v>6568.8</v>
      </c>
      <c r="G531" s="61">
        <v>0</v>
      </c>
      <c r="H531" s="61">
        <v>0</v>
      </c>
      <c r="I531" s="61">
        <v>0</v>
      </c>
      <c r="J531" s="61">
        <v>0</v>
      </c>
      <c r="K531" s="61">
        <v>0</v>
      </c>
      <c r="L531" s="61">
        <v>0</v>
      </c>
      <c r="M531" s="61">
        <v>0</v>
      </c>
      <c r="N531" s="61">
        <f>+D531*E531*62</f>
        <v>4426.8</v>
      </c>
      <c r="O531" s="61">
        <f t="shared" ref="O531" si="363">+D531*E531*30</f>
        <v>2142</v>
      </c>
      <c r="P531" s="61">
        <v>0</v>
      </c>
      <c r="Q531" s="61">
        <v>0</v>
      </c>
      <c r="R531" s="145">
        <v>0</v>
      </c>
      <c r="S531" s="146">
        <f>31+31+30</f>
        <v>92</v>
      </c>
    </row>
    <row r="532" spans="1:20" s="285" customFormat="1" x14ac:dyDescent="0.25">
      <c r="A532" s="280"/>
      <c r="B532" s="281"/>
      <c r="C532" s="282"/>
      <c r="D532" s="283"/>
      <c r="E532" s="50"/>
      <c r="F532" s="248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145"/>
      <c r="S532" s="146"/>
      <c r="T532" s="6"/>
    </row>
    <row r="533" spans="1:20" s="6" customFormat="1" ht="15" customHeight="1" x14ac:dyDescent="0.25">
      <c r="A533" s="141"/>
      <c r="B533" s="142"/>
      <c r="C533" s="44" t="s">
        <v>86</v>
      </c>
      <c r="D533" s="45">
        <v>78.25</v>
      </c>
      <c r="E533" s="47">
        <v>1</v>
      </c>
      <c r="F533" s="143">
        <f t="shared" si="359"/>
        <v>4773.25</v>
      </c>
      <c r="G533" s="61">
        <v>0</v>
      </c>
      <c r="H533" s="61">
        <v>0</v>
      </c>
      <c r="I533" s="61">
        <v>0</v>
      </c>
      <c r="J533" s="61">
        <v>0</v>
      </c>
      <c r="K533" s="61">
        <v>0</v>
      </c>
      <c r="L533" s="61">
        <v>0</v>
      </c>
      <c r="M533" s="61">
        <v>0</v>
      </c>
      <c r="N533" s="61">
        <f t="shared" ref="N533" si="364">+D533*E533*31</f>
        <v>2425.75</v>
      </c>
      <c r="O533" s="61">
        <f t="shared" ref="O533" si="365">+D533*E533*30</f>
        <v>2347.5</v>
      </c>
      <c r="P533" s="61">
        <v>0</v>
      </c>
      <c r="Q533" s="61">
        <v>0</v>
      </c>
      <c r="R533" s="145">
        <v>0</v>
      </c>
      <c r="S533" s="146">
        <f t="shared" si="362"/>
        <v>61</v>
      </c>
    </row>
    <row r="534" spans="1:20" ht="15.75" thickBot="1" x14ac:dyDescent="0.3">
      <c r="A534" s="72"/>
      <c r="B534" s="147"/>
      <c r="C534" s="148" t="s">
        <v>125</v>
      </c>
      <c r="D534" s="149"/>
      <c r="E534" s="46"/>
      <c r="F534" s="150">
        <f xml:space="preserve"> 5903573-SUM(F512:F533)-1607939-1250000-1100000+767216</f>
        <v>1384249.5999999996</v>
      </c>
      <c r="G534" s="167"/>
      <c r="H534" s="152"/>
      <c r="I534" s="151"/>
      <c r="J534" s="151"/>
      <c r="K534" s="151"/>
      <c r="L534" s="151"/>
      <c r="M534" s="151"/>
      <c r="N534" s="151"/>
      <c r="O534" s="151"/>
      <c r="P534" s="151"/>
      <c r="Q534" s="151"/>
      <c r="R534" s="153">
        <f>F534</f>
        <v>1384249.5999999996</v>
      </c>
      <c r="T534" s="26"/>
    </row>
    <row r="535" spans="1:20" ht="15.75" thickBot="1" x14ac:dyDescent="0.3">
      <c r="A535" s="72"/>
      <c r="B535" s="365"/>
      <c r="C535" s="366" t="s">
        <v>80</v>
      </c>
      <c r="D535" s="367"/>
      <c r="E535" s="368">
        <f t="shared" ref="E535:R535" si="366">E537+E550</f>
        <v>251</v>
      </c>
      <c r="F535" s="369">
        <f t="shared" si="366"/>
        <v>3735740</v>
      </c>
      <c r="G535" s="370">
        <f t="shared" si="366"/>
        <v>547085.21000000008</v>
      </c>
      <c r="H535" s="370">
        <f t="shared" si="366"/>
        <v>497211.68000000005</v>
      </c>
      <c r="I535" s="370">
        <f t="shared" si="366"/>
        <v>547801.06000000006</v>
      </c>
      <c r="J535" s="370">
        <f t="shared" si="366"/>
        <v>524947.80000000005</v>
      </c>
      <c r="K535" s="370">
        <f t="shared" si="366"/>
        <v>548800.66000000015</v>
      </c>
      <c r="L535" s="370">
        <f t="shared" si="366"/>
        <v>522805.8</v>
      </c>
      <c r="M535" s="370">
        <f t="shared" si="366"/>
        <v>535805.8600000001</v>
      </c>
      <c r="N535" s="370">
        <f t="shared" si="366"/>
        <v>0</v>
      </c>
      <c r="O535" s="370">
        <f t="shared" si="366"/>
        <v>0</v>
      </c>
      <c r="P535" s="370">
        <f t="shared" si="366"/>
        <v>0</v>
      </c>
      <c r="Q535" s="370">
        <f t="shared" si="366"/>
        <v>0</v>
      </c>
      <c r="R535" s="371">
        <f t="shared" si="366"/>
        <v>11281.930000000051</v>
      </c>
      <c r="S535" s="26">
        <f>F535-SUM(G535:R535)</f>
        <v>0</v>
      </c>
    </row>
    <row r="536" spans="1:20" x14ac:dyDescent="0.25">
      <c r="A536" s="72"/>
      <c r="B536" s="286"/>
      <c r="C536" s="504" t="s">
        <v>45</v>
      </c>
      <c r="D536" s="505"/>
      <c r="E536" s="386"/>
      <c r="F536" s="387"/>
      <c r="G536" s="388"/>
      <c r="H536" s="388"/>
      <c r="I536" s="388"/>
      <c r="J536" s="388"/>
      <c r="K536" s="388"/>
      <c r="L536" s="388"/>
      <c r="M536" s="388"/>
      <c r="N536" s="388"/>
      <c r="O536" s="388"/>
      <c r="P536" s="388"/>
      <c r="Q536" s="388"/>
      <c r="R536" s="389"/>
    </row>
    <row r="537" spans="1:20" ht="31.5" customHeight="1" x14ac:dyDescent="0.25">
      <c r="A537" s="72"/>
      <c r="B537" s="74"/>
      <c r="C537" s="503" t="s">
        <v>146</v>
      </c>
      <c r="D537" s="503"/>
      <c r="E537" s="396">
        <f>SUM(E540:E547)</f>
        <v>38</v>
      </c>
      <c r="F537" s="402">
        <f t="shared" ref="F537:R537" si="367">SUM(F540:F548)</f>
        <v>577840</v>
      </c>
      <c r="G537" s="403">
        <f t="shared" si="367"/>
        <v>82282.060000000012</v>
      </c>
      <c r="H537" s="403">
        <f t="shared" si="367"/>
        <v>74319.28</v>
      </c>
      <c r="I537" s="403">
        <f t="shared" si="367"/>
        <v>82282.060000000012</v>
      </c>
      <c r="J537" s="403">
        <f t="shared" si="367"/>
        <v>79627.8</v>
      </c>
      <c r="K537" s="403">
        <f t="shared" si="367"/>
        <v>93063.460000000021</v>
      </c>
      <c r="L537" s="403">
        <f t="shared" si="367"/>
        <v>81769.8</v>
      </c>
      <c r="M537" s="403">
        <f t="shared" si="367"/>
        <v>84495.460000000021</v>
      </c>
      <c r="N537" s="403">
        <f t="shared" si="367"/>
        <v>0</v>
      </c>
      <c r="O537" s="403">
        <f t="shared" si="367"/>
        <v>0</v>
      </c>
      <c r="P537" s="403">
        <f t="shared" si="367"/>
        <v>0</v>
      </c>
      <c r="Q537" s="403">
        <f t="shared" si="367"/>
        <v>0</v>
      </c>
      <c r="R537" s="404">
        <f t="shared" si="367"/>
        <v>7.9999999958090484E-2</v>
      </c>
      <c r="S537" s="26">
        <f>F537-SUM(G537:R537)</f>
        <v>0</v>
      </c>
    </row>
    <row r="538" spans="1:20" x14ac:dyDescent="0.25">
      <c r="A538" s="72"/>
      <c r="B538" s="218"/>
      <c r="C538" s="406"/>
      <c r="D538" s="405"/>
      <c r="E538" s="336"/>
      <c r="F538" s="337">
        <f>SUM(F540:F547)</f>
        <v>577839.92000000004</v>
      </c>
      <c r="G538" s="338"/>
      <c r="H538" s="338"/>
      <c r="I538" s="338"/>
      <c r="J538" s="338"/>
      <c r="K538" s="338"/>
      <c r="L538" s="338"/>
      <c r="M538" s="338"/>
      <c r="N538" s="338"/>
      <c r="O538" s="338"/>
      <c r="P538" s="338"/>
      <c r="Q538" s="338"/>
      <c r="R538" s="339"/>
    </row>
    <row r="539" spans="1:20" x14ac:dyDescent="0.25">
      <c r="A539" s="72"/>
      <c r="B539" s="147"/>
      <c r="D539" s="397"/>
      <c r="E539" s="329" t="s">
        <v>124</v>
      </c>
      <c r="F539" s="398">
        <v>0</v>
      </c>
      <c r="G539" s="188"/>
      <c r="H539" s="188"/>
      <c r="I539" s="188"/>
      <c r="J539" s="188"/>
      <c r="K539" s="188"/>
      <c r="L539" s="188"/>
      <c r="M539" s="188"/>
      <c r="N539" s="188"/>
      <c r="O539" s="188"/>
      <c r="P539" s="188"/>
      <c r="Q539" s="188"/>
      <c r="R539" s="189"/>
    </row>
    <row r="540" spans="1:20" x14ac:dyDescent="0.25">
      <c r="A540" s="72"/>
      <c r="B540" s="147">
        <v>1</v>
      </c>
      <c r="C540" s="148" t="s">
        <v>44</v>
      </c>
      <c r="D540" s="149">
        <v>72.540000000000006</v>
      </c>
      <c r="E540" s="46">
        <v>3</v>
      </c>
      <c r="F540" s="150">
        <f t="shared" ref="F540:F547" si="368">+E540*S540*D540</f>
        <v>46135.44</v>
      </c>
      <c r="G540" s="151">
        <f t="shared" ref="G540:G547" si="369">E540*D540*31</f>
        <v>6746.22</v>
      </c>
      <c r="H540" s="152">
        <f t="shared" ref="H540:H547" si="370">E540*D540*28</f>
        <v>6093.3600000000006</v>
      </c>
      <c r="I540" s="151">
        <f t="shared" ref="I540:I547" si="371">E540*D540*31</f>
        <v>6746.22</v>
      </c>
      <c r="J540" s="151">
        <f>E540*D540*30</f>
        <v>6528.6</v>
      </c>
      <c r="K540" s="151">
        <f>E540*D540*31</f>
        <v>6746.22</v>
      </c>
      <c r="L540" s="151">
        <f>E540*D540*30</f>
        <v>6528.6</v>
      </c>
      <c r="M540" s="151">
        <f t="shared" ref="M540:M547" si="372">E540*D540*31</f>
        <v>6746.22</v>
      </c>
      <c r="N540" s="151">
        <v>0</v>
      </c>
      <c r="O540" s="151">
        <v>0</v>
      </c>
      <c r="P540" s="151">
        <v>0</v>
      </c>
      <c r="Q540" s="151">
        <v>0</v>
      </c>
      <c r="R540" s="153">
        <v>0</v>
      </c>
      <c r="S540" s="154">
        <v>212</v>
      </c>
    </row>
    <row r="541" spans="1:20" x14ac:dyDescent="0.25">
      <c r="A541" s="72"/>
      <c r="B541" s="147">
        <v>2</v>
      </c>
      <c r="C541" s="148" t="s">
        <v>72</v>
      </c>
      <c r="D541" s="149">
        <v>71.400000000000006</v>
      </c>
      <c r="E541" s="46">
        <v>7</v>
      </c>
      <c r="F541" s="150">
        <f t="shared" si="368"/>
        <v>105957.6</v>
      </c>
      <c r="G541" s="151">
        <f t="shared" si="369"/>
        <v>15493.800000000003</v>
      </c>
      <c r="H541" s="152">
        <f t="shared" si="370"/>
        <v>13994.400000000001</v>
      </c>
      <c r="I541" s="151">
        <f t="shared" si="371"/>
        <v>15493.800000000003</v>
      </c>
      <c r="J541" s="151">
        <f t="shared" ref="J541:J547" si="373">E541*D541*30</f>
        <v>14994.000000000002</v>
      </c>
      <c r="K541" s="151">
        <f t="shared" ref="K541:K547" si="374">E541*D541*31</f>
        <v>15493.800000000003</v>
      </c>
      <c r="L541" s="151">
        <f t="shared" ref="L541:L547" si="375">E541*D541*30</f>
        <v>14994.000000000002</v>
      </c>
      <c r="M541" s="151">
        <f t="shared" si="372"/>
        <v>15493.800000000003</v>
      </c>
      <c r="N541" s="151">
        <v>0</v>
      </c>
      <c r="O541" s="151">
        <v>0</v>
      </c>
      <c r="P541" s="151">
        <v>0</v>
      </c>
      <c r="Q541" s="151">
        <v>0</v>
      </c>
      <c r="R541" s="153">
        <v>0</v>
      </c>
      <c r="S541" s="154">
        <v>212</v>
      </c>
    </row>
    <row r="542" spans="1:20" x14ac:dyDescent="0.25">
      <c r="A542" s="72"/>
      <c r="B542" s="147">
        <v>3</v>
      </c>
      <c r="C542" s="148" t="s">
        <v>35</v>
      </c>
      <c r="D542" s="149">
        <v>71.400000000000006</v>
      </c>
      <c r="E542" s="46">
        <v>3</v>
      </c>
      <c r="F542" s="150">
        <f t="shared" si="368"/>
        <v>45410.400000000001</v>
      </c>
      <c r="G542" s="151">
        <f t="shared" si="369"/>
        <v>6640.2000000000007</v>
      </c>
      <c r="H542" s="152">
        <f t="shared" si="370"/>
        <v>5997.6</v>
      </c>
      <c r="I542" s="151">
        <f t="shared" si="371"/>
        <v>6640.2000000000007</v>
      </c>
      <c r="J542" s="151">
        <f t="shared" si="373"/>
        <v>6426.0000000000009</v>
      </c>
      <c r="K542" s="151">
        <f t="shared" si="374"/>
        <v>6640.2000000000007</v>
      </c>
      <c r="L542" s="151">
        <f t="shared" si="375"/>
        <v>6426.0000000000009</v>
      </c>
      <c r="M542" s="151">
        <f t="shared" si="372"/>
        <v>6640.2000000000007</v>
      </c>
      <c r="N542" s="151">
        <v>0</v>
      </c>
      <c r="O542" s="151">
        <v>0</v>
      </c>
      <c r="P542" s="151">
        <v>0</v>
      </c>
      <c r="Q542" s="151">
        <v>0</v>
      </c>
      <c r="R542" s="153">
        <v>0</v>
      </c>
      <c r="S542" s="154">
        <v>212</v>
      </c>
    </row>
    <row r="543" spans="1:20" x14ac:dyDescent="0.25">
      <c r="A543" s="72"/>
      <c r="B543" s="147">
        <v>4</v>
      </c>
      <c r="C543" s="148" t="s">
        <v>67</v>
      </c>
      <c r="D543" s="149">
        <v>73.59</v>
      </c>
      <c r="E543" s="46">
        <v>1</v>
      </c>
      <c r="F543" s="150">
        <f t="shared" si="368"/>
        <v>15601.08</v>
      </c>
      <c r="G543" s="151">
        <f t="shared" si="369"/>
        <v>2281.29</v>
      </c>
      <c r="H543" s="152">
        <f t="shared" si="370"/>
        <v>2060.52</v>
      </c>
      <c r="I543" s="151">
        <f t="shared" si="371"/>
        <v>2281.29</v>
      </c>
      <c r="J543" s="151">
        <f t="shared" si="373"/>
        <v>2207.7000000000003</v>
      </c>
      <c r="K543" s="151">
        <f t="shared" si="374"/>
        <v>2281.29</v>
      </c>
      <c r="L543" s="151">
        <f t="shared" si="375"/>
        <v>2207.7000000000003</v>
      </c>
      <c r="M543" s="151">
        <f t="shared" si="372"/>
        <v>2281.29</v>
      </c>
      <c r="N543" s="151">
        <v>0</v>
      </c>
      <c r="O543" s="151">
        <v>0</v>
      </c>
      <c r="P543" s="151">
        <v>0</v>
      </c>
      <c r="Q543" s="151">
        <v>0</v>
      </c>
      <c r="R543" s="153">
        <v>0</v>
      </c>
      <c r="S543" s="154">
        <v>212</v>
      </c>
    </row>
    <row r="544" spans="1:20" x14ac:dyDescent="0.25">
      <c r="A544" s="72"/>
      <c r="B544" s="147">
        <v>5</v>
      </c>
      <c r="C544" s="148" t="s">
        <v>39</v>
      </c>
      <c r="D544" s="149">
        <v>78.25</v>
      </c>
      <c r="E544" s="46">
        <v>1</v>
      </c>
      <c r="F544" s="150">
        <f t="shared" si="368"/>
        <v>16589</v>
      </c>
      <c r="G544" s="151">
        <f t="shared" si="369"/>
        <v>2425.75</v>
      </c>
      <c r="H544" s="152">
        <f t="shared" si="370"/>
        <v>2191</v>
      </c>
      <c r="I544" s="151">
        <f t="shared" si="371"/>
        <v>2425.75</v>
      </c>
      <c r="J544" s="151">
        <f t="shared" si="373"/>
        <v>2347.5</v>
      </c>
      <c r="K544" s="151">
        <f t="shared" si="374"/>
        <v>2425.75</v>
      </c>
      <c r="L544" s="151">
        <f t="shared" si="375"/>
        <v>2347.5</v>
      </c>
      <c r="M544" s="151">
        <f t="shared" si="372"/>
        <v>2425.75</v>
      </c>
      <c r="N544" s="151">
        <v>0</v>
      </c>
      <c r="O544" s="151">
        <v>0</v>
      </c>
      <c r="P544" s="151">
        <v>0</v>
      </c>
      <c r="Q544" s="151">
        <v>0</v>
      </c>
      <c r="R544" s="153">
        <v>0</v>
      </c>
      <c r="S544" s="154">
        <v>212</v>
      </c>
    </row>
    <row r="545" spans="1:19" x14ac:dyDescent="0.25">
      <c r="A545" s="72"/>
      <c r="B545" s="147">
        <v>6</v>
      </c>
      <c r="C545" s="148" t="s">
        <v>32</v>
      </c>
      <c r="D545" s="149">
        <v>71.400000000000006</v>
      </c>
      <c r="E545" s="46">
        <v>7</v>
      </c>
      <c r="F545" s="150">
        <f t="shared" si="368"/>
        <v>105957.6</v>
      </c>
      <c r="G545" s="151">
        <f t="shared" si="369"/>
        <v>15493.800000000003</v>
      </c>
      <c r="H545" s="152">
        <f t="shared" si="370"/>
        <v>13994.400000000001</v>
      </c>
      <c r="I545" s="151">
        <f t="shared" si="371"/>
        <v>15493.800000000003</v>
      </c>
      <c r="J545" s="151">
        <f t="shared" si="373"/>
        <v>14994.000000000002</v>
      </c>
      <c r="K545" s="151">
        <f t="shared" si="374"/>
        <v>15493.800000000003</v>
      </c>
      <c r="L545" s="151">
        <f t="shared" si="375"/>
        <v>14994.000000000002</v>
      </c>
      <c r="M545" s="151">
        <f t="shared" si="372"/>
        <v>15493.800000000003</v>
      </c>
      <c r="N545" s="151">
        <v>0</v>
      </c>
      <c r="O545" s="151">
        <v>0</v>
      </c>
      <c r="P545" s="151">
        <v>0</v>
      </c>
      <c r="Q545" s="151">
        <v>0</v>
      </c>
      <c r="R545" s="153">
        <v>0</v>
      </c>
      <c r="S545" s="154">
        <v>212</v>
      </c>
    </row>
    <row r="546" spans="1:19" x14ac:dyDescent="0.25">
      <c r="A546" s="72"/>
      <c r="B546" s="147">
        <v>6</v>
      </c>
      <c r="C546" s="148" t="s">
        <v>32</v>
      </c>
      <c r="D546" s="149">
        <v>71.400000000000006</v>
      </c>
      <c r="E546" s="46">
        <v>1</v>
      </c>
      <c r="F546" s="150">
        <f t="shared" si="368"/>
        <v>15136.800000000001</v>
      </c>
      <c r="G546" s="151">
        <v>0</v>
      </c>
      <c r="H546" s="152">
        <v>0</v>
      </c>
      <c r="I546" s="151">
        <v>0</v>
      </c>
      <c r="J546" s="151">
        <v>0</v>
      </c>
      <c r="K546" s="151">
        <f>E546*D546*151</f>
        <v>10781.400000000001</v>
      </c>
      <c r="L546" s="151">
        <f t="shared" si="375"/>
        <v>2142</v>
      </c>
      <c r="M546" s="151">
        <f t="shared" si="372"/>
        <v>2213.4</v>
      </c>
      <c r="N546" s="151">
        <v>0</v>
      </c>
      <c r="O546" s="151">
        <v>0</v>
      </c>
      <c r="P546" s="151">
        <v>0</v>
      </c>
      <c r="Q546" s="151">
        <v>0</v>
      </c>
      <c r="R546" s="153">
        <v>0</v>
      </c>
      <c r="S546" s="154">
        <f>212-31-28-31-30+120</f>
        <v>212</v>
      </c>
    </row>
    <row r="547" spans="1:19" x14ac:dyDescent="0.25">
      <c r="A547" s="72"/>
      <c r="B547" s="147">
        <v>7</v>
      </c>
      <c r="C547" s="148" t="s">
        <v>54</v>
      </c>
      <c r="D547" s="149">
        <v>71.400000000000006</v>
      </c>
      <c r="E547" s="46">
        <v>15</v>
      </c>
      <c r="F547" s="150">
        <f t="shared" si="368"/>
        <v>227052.00000000003</v>
      </c>
      <c r="G547" s="151">
        <f t="shared" si="369"/>
        <v>33201</v>
      </c>
      <c r="H547" s="152">
        <f t="shared" si="370"/>
        <v>29988</v>
      </c>
      <c r="I547" s="151">
        <f t="shared" si="371"/>
        <v>33201</v>
      </c>
      <c r="J547" s="151">
        <f t="shared" si="373"/>
        <v>32130</v>
      </c>
      <c r="K547" s="151">
        <f t="shared" si="374"/>
        <v>33201</v>
      </c>
      <c r="L547" s="151">
        <f t="shared" si="375"/>
        <v>32130</v>
      </c>
      <c r="M547" s="151">
        <f t="shared" si="372"/>
        <v>33201</v>
      </c>
      <c r="N547" s="151">
        <v>0</v>
      </c>
      <c r="O547" s="151">
        <v>0</v>
      </c>
      <c r="P547" s="151">
        <v>0</v>
      </c>
      <c r="Q547" s="151">
        <v>0</v>
      </c>
      <c r="R547" s="153">
        <v>0</v>
      </c>
      <c r="S547" s="154">
        <v>212</v>
      </c>
    </row>
    <row r="548" spans="1:19" ht="15.75" thickBot="1" x14ac:dyDescent="0.3">
      <c r="A548" s="72"/>
      <c r="B548" s="202"/>
      <c r="C548" s="317" t="s">
        <v>125</v>
      </c>
      <c r="D548" s="203"/>
      <c r="E548" s="204"/>
      <c r="F548" s="205">
        <f xml:space="preserve"> 577840-SUM(F540:F547)</f>
        <v>7.9999999958090484E-2</v>
      </c>
      <c r="G548" s="206"/>
      <c r="H548" s="207"/>
      <c r="I548" s="208"/>
      <c r="J548" s="208"/>
      <c r="K548" s="208"/>
      <c r="L548" s="208"/>
      <c r="M548" s="208"/>
      <c r="N548" s="208"/>
      <c r="O548" s="208"/>
      <c r="P548" s="208"/>
      <c r="Q548" s="208"/>
      <c r="R548" s="212">
        <f>F548</f>
        <v>7.9999999958090484E-2</v>
      </c>
      <c r="S548" s="154"/>
    </row>
    <row r="549" spans="1:19" ht="26.25" x14ac:dyDescent="0.25">
      <c r="A549" s="72"/>
      <c r="B549" s="335"/>
      <c r="C549" s="407" t="s">
        <v>81</v>
      </c>
      <c r="D549" s="318"/>
      <c r="E549" s="318"/>
      <c r="F549" s="319"/>
      <c r="G549" s="321"/>
      <c r="H549" s="321"/>
      <c r="I549" s="320"/>
      <c r="J549" s="320"/>
      <c r="K549" s="320"/>
      <c r="L549" s="320"/>
      <c r="M549" s="320"/>
      <c r="N549" s="320"/>
      <c r="O549" s="320"/>
      <c r="P549" s="320"/>
      <c r="Q549" s="320"/>
      <c r="R549" s="322"/>
    </row>
    <row r="550" spans="1:19" ht="30" customHeight="1" x14ac:dyDescent="0.25">
      <c r="A550" s="72"/>
      <c r="B550" s="74"/>
      <c r="C550" s="506" t="s">
        <v>147</v>
      </c>
      <c r="D550" s="506"/>
      <c r="E550" s="336">
        <f>SUM(E553:E573)</f>
        <v>213</v>
      </c>
      <c r="F550" s="337">
        <f>SUM(F553:F574)</f>
        <v>3157900</v>
      </c>
      <c r="G550" s="338">
        <f t="shared" ref="G550:Q550" si="376">SUM(G553:G573)</f>
        <v>464803.15</v>
      </c>
      <c r="H550" s="338">
        <f t="shared" si="376"/>
        <v>422892.40000000008</v>
      </c>
      <c r="I550" s="338">
        <f t="shared" si="376"/>
        <v>465519.00000000006</v>
      </c>
      <c r="J550" s="338">
        <f t="shared" si="376"/>
        <v>445320</v>
      </c>
      <c r="K550" s="338">
        <f t="shared" si="376"/>
        <v>455737.20000000013</v>
      </c>
      <c r="L550" s="338">
        <f t="shared" si="376"/>
        <v>441036</v>
      </c>
      <c r="M550" s="338">
        <f t="shared" si="376"/>
        <v>451310.40000000008</v>
      </c>
      <c r="N550" s="338">
        <f t="shared" si="376"/>
        <v>0</v>
      </c>
      <c r="O550" s="338">
        <f t="shared" si="376"/>
        <v>0</v>
      </c>
      <c r="P550" s="338">
        <f t="shared" si="376"/>
        <v>0</v>
      </c>
      <c r="Q550" s="338">
        <f t="shared" si="376"/>
        <v>0</v>
      </c>
      <c r="R550" s="339">
        <f>SUM(R553:R574)</f>
        <v>11281.850000000093</v>
      </c>
      <c r="S550" s="26">
        <f>F550-SUM(G550:R550)</f>
        <v>0</v>
      </c>
    </row>
    <row r="551" spans="1:19" x14ac:dyDescent="0.25">
      <c r="A551" s="72"/>
      <c r="B551" s="218"/>
      <c r="C551" s="340"/>
      <c r="D551" s="340"/>
      <c r="E551" s="341"/>
      <c r="F551" s="337">
        <f>SUM(F553:F573)</f>
        <v>3146618.15</v>
      </c>
      <c r="G551" s="342"/>
      <c r="H551" s="342"/>
      <c r="I551" s="342"/>
      <c r="J551" s="342"/>
      <c r="K551" s="342"/>
      <c r="L551" s="342"/>
      <c r="M551" s="342"/>
      <c r="N551" s="342"/>
      <c r="O551" s="342"/>
      <c r="P551" s="342"/>
      <c r="Q551" s="342"/>
      <c r="R551" s="343"/>
    </row>
    <row r="552" spans="1:19" x14ac:dyDescent="0.25">
      <c r="A552" s="72"/>
      <c r="B552" s="147"/>
      <c r="C552" s="136"/>
      <c r="D552" s="136"/>
      <c r="E552" s="237" t="s">
        <v>124</v>
      </c>
      <c r="F552" s="227">
        <v>0</v>
      </c>
      <c r="G552" s="239"/>
      <c r="H552" s="239"/>
      <c r="I552" s="239"/>
      <c r="J552" s="239"/>
      <c r="K552" s="239"/>
      <c r="L552" s="239"/>
      <c r="M552" s="151"/>
      <c r="N552" s="239"/>
      <c r="O552" s="239"/>
      <c r="P552" s="239"/>
      <c r="Q552" s="239"/>
      <c r="R552" s="241"/>
    </row>
    <row r="553" spans="1:19" s="6" customFormat="1" x14ac:dyDescent="0.25">
      <c r="A553" s="141"/>
      <c r="B553" s="142">
        <v>1</v>
      </c>
      <c r="C553" s="44" t="s">
        <v>44</v>
      </c>
      <c r="D553" s="45">
        <v>72.540000000000006</v>
      </c>
      <c r="E553" s="47">
        <v>16</v>
      </c>
      <c r="F553" s="143">
        <f t="shared" ref="F553:F573" si="377">+E553*S553*D553</f>
        <v>246055.68000000002</v>
      </c>
      <c r="G553" s="61">
        <f t="shared" ref="G553:G573" si="378">E553*D553*31</f>
        <v>35979.840000000004</v>
      </c>
      <c r="H553" s="144">
        <f t="shared" ref="H553:H573" si="379">E553*D553*28</f>
        <v>32497.920000000002</v>
      </c>
      <c r="I553" s="61">
        <f t="shared" ref="I553:I573" si="380">E553*D553*31</f>
        <v>35979.840000000004</v>
      </c>
      <c r="J553" s="61">
        <f t="shared" ref="J553:J573" si="381">E553*D553*30</f>
        <v>34819.200000000004</v>
      </c>
      <c r="K553" s="61">
        <f t="shared" ref="K553:K573" si="382">E553*D553*31</f>
        <v>35979.840000000004</v>
      </c>
      <c r="L553" s="61">
        <f t="shared" ref="L553:L573" si="383">E553*D553*30</f>
        <v>34819.200000000004</v>
      </c>
      <c r="M553" s="61">
        <f>E553*D553*31</f>
        <v>35979.840000000004</v>
      </c>
      <c r="N553" s="61">
        <v>0</v>
      </c>
      <c r="O553" s="61">
        <v>0</v>
      </c>
      <c r="P553" s="61">
        <v>0</v>
      </c>
      <c r="Q553" s="61">
        <v>0</v>
      </c>
      <c r="R553" s="145">
        <v>0</v>
      </c>
      <c r="S553" s="146">
        <v>212</v>
      </c>
    </row>
    <row r="554" spans="1:19" s="6" customFormat="1" x14ac:dyDescent="0.25">
      <c r="A554" s="141"/>
      <c r="B554" s="142">
        <v>2</v>
      </c>
      <c r="C554" s="44" t="s">
        <v>72</v>
      </c>
      <c r="D554" s="45">
        <v>71.400000000000006</v>
      </c>
      <c r="E554" s="47">
        <v>15</v>
      </c>
      <c r="F554" s="143">
        <f t="shared" si="377"/>
        <v>227052.00000000003</v>
      </c>
      <c r="G554" s="61">
        <f t="shared" si="378"/>
        <v>33201</v>
      </c>
      <c r="H554" s="144">
        <f t="shared" si="379"/>
        <v>29988</v>
      </c>
      <c r="I554" s="61">
        <f t="shared" si="380"/>
        <v>33201</v>
      </c>
      <c r="J554" s="61">
        <f t="shared" si="381"/>
        <v>32130</v>
      </c>
      <c r="K554" s="61">
        <f t="shared" si="382"/>
        <v>33201</v>
      </c>
      <c r="L554" s="61">
        <f t="shared" si="383"/>
        <v>32130</v>
      </c>
      <c r="M554" s="61">
        <f t="shared" ref="M554:M573" si="384">E554*D554*31</f>
        <v>33201</v>
      </c>
      <c r="N554" s="61">
        <v>0</v>
      </c>
      <c r="O554" s="61">
        <v>0</v>
      </c>
      <c r="P554" s="61">
        <v>0</v>
      </c>
      <c r="Q554" s="61">
        <v>0</v>
      </c>
      <c r="R554" s="145">
        <v>0</v>
      </c>
      <c r="S554" s="146">
        <v>212</v>
      </c>
    </row>
    <row r="555" spans="1:19" s="6" customFormat="1" x14ac:dyDescent="0.25">
      <c r="A555" s="141"/>
      <c r="B555" s="142">
        <v>16</v>
      </c>
      <c r="C555" s="44" t="s">
        <v>72</v>
      </c>
      <c r="D555" s="45">
        <v>71.400000000000006</v>
      </c>
      <c r="E555" s="47">
        <v>1</v>
      </c>
      <c r="F555" s="143">
        <f t="shared" si="377"/>
        <v>4212.6000000000004</v>
      </c>
      <c r="G555" s="61">
        <f t="shared" si="378"/>
        <v>2213.4</v>
      </c>
      <c r="H555" s="144">
        <f t="shared" si="379"/>
        <v>1999.2000000000003</v>
      </c>
      <c r="I555" s="61">
        <v>0</v>
      </c>
      <c r="J555" s="61">
        <v>0</v>
      </c>
      <c r="K555" s="61">
        <v>0</v>
      </c>
      <c r="L555" s="61">
        <v>0</v>
      </c>
      <c r="M555" s="61">
        <v>0</v>
      </c>
      <c r="N555" s="61">
        <v>0</v>
      </c>
      <c r="O555" s="61">
        <v>0</v>
      </c>
      <c r="P555" s="61">
        <v>0</v>
      </c>
      <c r="Q555" s="61">
        <v>0</v>
      </c>
      <c r="R555" s="145">
        <v>0</v>
      </c>
      <c r="S555" s="146">
        <f>31+28</f>
        <v>59</v>
      </c>
    </row>
    <row r="556" spans="1:19" s="6" customFormat="1" x14ac:dyDescent="0.25">
      <c r="A556" s="141"/>
      <c r="B556" s="142">
        <v>3</v>
      </c>
      <c r="C556" s="44" t="s">
        <v>83</v>
      </c>
      <c r="D556" s="45">
        <v>71.400000000000006</v>
      </c>
      <c r="E556" s="47">
        <v>2</v>
      </c>
      <c r="F556" s="143">
        <f t="shared" si="377"/>
        <v>30273.600000000002</v>
      </c>
      <c r="G556" s="61">
        <f t="shared" si="378"/>
        <v>4426.8</v>
      </c>
      <c r="H556" s="144">
        <f t="shared" si="379"/>
        <v>3998.4000000000005</v>
      </c>
      <c r="I556" s="61">
        <f t="shared" si="380"/>
        <v>4426.8</v>
      </c>
      <c r="J556" s="61">
        <f t="shared" si="381"/>
        <v>4284</v>
      </c>
      <c r="K556" s="61">
        <f t="shared" si="382"/>
        <v>4426.8</v>
      </c>
      <c r="L556" s="61">
        <f t="shared" si="383"/>
        <v>4284</v>
      </c>
      <c r="M556" s="61">
        <f t="shared" si="384"/>
        <v>4426.8</v>
      </c>
      <c r="N556" s="61">
        <v>0</v>
      </c>
      <c r="O556" s="61">
        <v>0</v>
      </c>
      <c r="P556" s="61">
        <v>0</v>
      </c>
      <c r="Q556" s="61">
        <v>0</v>
      </c>
      <c r="R556" s="145">
        <v>0</v>
      </c>
      <c r="S556" s="146">
        <v>212</v>
      </c>
    </row>
    <row r="557" spans="1:19" s="6" customFormat="1" ht="15.75" customHeight="1" x14ac:dyDescent="0.25">
      <c r="A557" s="141"/>
      <c r="B557" s="142">
        <v>4</v>
      </c>
      <c r="C557" s="44" t="s">
        <v>84</v>
      </c>
      <c r="D557" s="45">
        <v>75.64</v>
      </c>
      <c r="E557" s="49">
        <v>1</v>
      </c>
      <c r="F557" s="143">
        <f t="shared" si="377"/>
        <v>16035.68</v>
      </c>
      <c r="G557" s="61">
        <f t="shared" si="378"/>
        <v>2344.84</v>
      </c>
      <c r="H557" s="144">
        <f t="shared" si="379"/>
        <v>2117.92</v>
      </c>
      <c r="I557" s="61">
        <f t="shared" si="380"/>
        <v>2344.84</v>
      </c>
      <c r="J557" s="61">
        <f t="shared" si="381"/>
        <v>2269.1999999999998</v>
      </c>
      <c r="K557" s="61">
        <f t="shared" si="382"/>
        <v>2344.84</v>
      </c>
      <c r="L557" s="61">
        <f t="shared" si="383"/>
        <v>2269.1999999999998</v>
      </c>
      <c r="M557" s="61">
        <f t="shared" si="384"/>
        <v>2344.84</v>
      </c>
      <c r="N557" s="61">
        <v>0</v>
      </c>
      <c r="O557" s="61">
        <v>0</v>
      </c>
      <c r="P557" s="61">
        <v>0</v>
      </c>
      <c r="Q557" s="61">
        <v>0</v>
      </c>
      <c r="R557" s="145">
        <v>0</v>
      </c>
      <c r="S557" s="408">
        <v>212</v>
      </c>
    </row>
    <row r="558" spans="1:19" s="6" customFormat="1" x14ac:dyDescent="0.25">
      <c r="A558" s="141"/>
      <c r="B558" s="142">
        <v>5</v>
      </c>
      <c r="C558" s="44" t="s">
        <v>35</v>
      </c>
      <c r="D558" s="45">
        <v>71.400000000000006</v>
      </c>
      <c r="E558" s="47">
        <v>16</v>
      </c>
      <c r="F558" s="143">
        <f t="shared" si="377"/>
        <v>242188.80000000002</v>
      </c>
      <c r="G558" s="61">
        <f t="shared" si="378"/>
        <v>35414.400000000001</v>
      </c>
      <c r="H558" s="144">
        <f t="shared" si="379"/>
        <v>31987.200000000004</v>
      </c>
      <c r="I558" s="61">
        <f t="shared" si="380"/>
        <v>35414.400000000001</v>
      </c>
      <c r="J558" s="61">
        <f t="shared" si="381"/>
        <v>34272</v>
      </c>
      <c r="K558" s="61">
        <f t="shared" si="382"/>
        <v>35414.400000000001</v>
      </c>
      <c r="L558" s="61">
        <f t="shared" si="383"/>
        <v>34272</v>
      </c>
      <c r="M558" s="61">
        <f t="shared" si="384"/>
        <v>35414.400000000001</v>
      </c>
      <c r="N558" s="61">
        <v>0</v>
      </c>
      <c r="O558" s="61">
        <v>0</v>
      </c>
      <c r="P558" s="61">
        <v>0</v>
      </c>
      <c r="Q558" s="61">
        <v>0</v>
      </c>
      <c r="R558" s="145">
        <v>0</v>
      </c>
      <c r="S558" s="146">
        <v>212</v>
      </c>
    </row>
    <row r="559" spans="1:19" s="6" customFormat="1" x14ac:dyDescent="0.25">
      <c r="A559" s="141"/>
      <c r="B559" s="142">
        <v>6</v>
      </c>
      <c r="C559" s="44" t="s">
        <v>85</v>
      </c>
      <c r="D559" s="45">
        <v>76.59</v>
      </c>
      <c r="E559" s="47">
        <v>1</v>
      </c>
      <c r="F559" s="143">
        <f t="shared" si="377"/>
        <v>16237.08</v>
      </c>
      <c r="G559" s="61">
        <f t="shared" si="378"/>
        <v>2374.29</v>
      </c>
      <c r="H559" s="144">
        <f t="shared" si="379"/>
        <v>2144.52</v>
      </c>
      <c r="I559" s="61">
        <f t="shared" si="380"/>
        <v>2374.29</v>
      </c>
      <c r="J559" s="61">
        <f t="shared" si="381"/>
        <v>2297.7000000000003</v>
      </c>
      <c r="K559" s="61">
        <f t="shared" si="382"/>
        <v>2374.29</v>
      </c>
      <c r="L559" s="61">
        <f t="shared" si="383"/>
        <v>2297.7000000000003</v>
      </c>
      <c r="M559" s="61">
        <f t="shared" si="384"/>
        <v>2374.29</v>
      </c>
      <c r="N559" s="61">
        <v>0</v>
      </c>
      <c r="O559" s="61">
        <v>0</v>
      </c>
      <c r="P559" s="61">
        <v>0</v>
      </c>
      <c r="Q559" s="61">
        <v>0</v>
      </c>
      <c r="R559" s="145">
        <v>0</v>
      </c>
      <c r="S559" s="146">
        <v>212</v>
      </c>
    </row>
    <row r="560" spans="1:19" s="6" customFormat="1" x14ac:dyDescent="0.25">
      <c r="A560" s="141"/>
      <c r="B560" s="142">
        <v>7</v>
      </c>
      <c r="C560" s="44" t="s">
        <v>77</v>
      </c>
      <c r="D560" s="45">
        <v>72.540000000000006</v>
      </c>
      <c r="E560" s="47">
        <v>1</v>
      </c>
      <c r="F560" s="143">
        <f t="shared" si="377"/>
        <v>15378.480000000001</v>
      </c>
      <c r="G560" s="61">
        <f t="shared" si="378"/>
        <v>2248.7400000000002</v>
      </c>
      <c r="H560" s="144">
        <f t="shared" si="379"/>
        <v>2031.1200000000001</v>
      </c>
      <c r="I560" s="61">
        <f t="shared" si="380"/>
        <v>2248.7400000000002</v>
      </c>
      <c r="J560" s="61">
        <f t="shared" si="381"/>
        <v>2176.2000000000003</v>
      </c>
      <c r="K560" s="61">
        <f t="shared" si="382"/>
        <v>2248.7400000000002</v>
      </c>
      <c r="L560" s="61">
        <f t="shared" si="383"/>
        <v>2176.2000000000003</v>
      </c>
      <c r="M560" s="61">
        <f t="shared" si="384"/>
        <v>2248.7400000000002</v>
      </c>
      <c r="N560" s="61">
        <v>0</v>
      </c>
      <c r="O560" s="61">
        <v>0</v>
      </c>
      <c r="P560" s="61">
        <v>0</v>
      </c>
      <c r="Q560" s="61">
        <v>0</v>
      </c>
      <c r="R560" s="145">
        <v>0</v>
      </c>
      <c r="S560" s="146">
        <v>212</v>
      </c>
    </row>
    <row r="561" spans="1:20" s="6" customFormat="1" ht="15.75" customHeight="1" x14ac:dyDescent="0.25">
      <c r="A561" s="141"/>
      <c r="B561" s="142">
        <v>8</v>
      </c>
      <c r="C561" s="409" t="s">
        <v>36</v>
      </c>
      <c r="D561" s="45">
        <v>72.540000000000006</v>
      </c>
      <c r="E561" s="47">
        <v>1</v>
      </c>
      <c r="F561" s="143">
        <f t="shared" si="377"/>
        <v>15378.480000000001</v>
      </c>
      <c r="G561" s="61">
        <f t="shared" si="378"/>
        <v>2248.7400000000002</v>
      </c>
      <c r="H561" s="144">
        <f t="shared" si="379"/>
        <v>2031.1200000000001</v>
      </c>
      <c r="I561" s="61">
        <f t="shared" si="380"/>
        <v>2248.7400000000002</v>
      </c>
      <c r="J561" s="61">
        <f t="shared" si="381"/>
        <v>2176.2000000000003</v>
      </c>
      <c r="K561" s="61">
        <f t="shared" si="382"/>
        <v>2248.7400000000002</v>
      </c>
      <c r="L561" s="61">
        <f t="shared" si="383"/>
        <v>2176.2000000000003</v>
      </c>
      <c r="M561" s="61">
        <f t="shared" si="384"/>
        <v>2248.7400000000002</v>
      </c>
      <c r="N561" s="61">
        <v>0</v>
      </c>
      <c r="O561" s="61">
        <v>0</v>
      </c>
      <c r="P561" s="61">
        <v>0</v>
      </c>
      <c r="Q561" s="61">
        <v>0</v>
      </c>
      <c r="R561" s="145">
        <v>0</v>
      </c>
      <c r="S561" s="146">
        <v>212</v>
      </c>
    </row>
    <row r="562" spans="1:20" s="6" customFormat="1" x14ac:dyDescent="0.25">
      <c r="A562" s="141"/>
      <c r="B562" s="142">
        <v>9</v>
      </c>
      <c r="C562" s="44" t="s">
        <v>39</v>
      </c>
      <c r="D562" s="45">
        <v>78.25</v>
      </c>
      <c r="E562" s="47">
        <v>4</v>
      </c>
      <c r="F562" s="143">
        <f t="shared" si="377"/>
        <v>66356</v>
      </c>
      <c r="G562" s="61">
        <f t="shared" si="378"/>
        <v>9703</v>
      </c>
      <c r="H562" s="144">
        <f t="shared" si="379"/>
        <v>8764</v>
      </c>
      <c r="I562" s="61">
        <f t="shared" si="380"/>
        <v>9703</v>
      </c>
      <c r="J562" s="61">
        <f t="shared" si="381"/>
        <v>9390</v>
      </c>
      <c r="K562" s="61">
        <f t="shared" si="382"/>
        <v>9703</v>
      </c>
      <c r="L562" s="61">
        <f t="shared" si="383"/>
        <v>9390</v>
      </c>
      <c r="M562" s="61">
        <f t="shared" si="384"/>
        <v>9703</v>
      </c>
      <c r="N562" s="61">
        <v>0</v>
      </c>
      <c r="O562" s="61">
        <v>0</v>
      </c>
      <c r="P562" s="61">
        <v>0</v>
      </c>
      <c r="Q562" s="61">
        <v>0</v>
      </c>
      <c r="R562" s="145">
        <v>0</v>
      </c>
      <c r="S562" s="146">
        <v>212</v>
      </c>
    </row>
    <row r="563" spans="1:20" x14ac:dyDescent="0.25">
      <c r="A563" s="72"/>
      <c r="B563" s="147">
        <v>9</v>
      </c>
      <c r="C563" s="148" t="s">
        <v>39</v>
      </c>
      <c r="D563" s="149">
        <v>78.25</v>
      </c>
      <c r="E563" s="46">
        <v>1</v>
      </c>
      <c r="F563" s="150">
        <f t="shared" si="377"/>
        <v>4616.75</v>
      </c>
      <c r="G563" s="151">
        <f t="shared" si="378"/>
        <v>2425.75</v>
      </c>
      <c r="H563" s="152">
        <f t="shared" si="379"/>
        <v>2191</v>
      </c>
      <c r="I563" s="151">
        <v>0</v>
      </c>
      <c r="J563" s="151">
        <v>0</v>
      </c>
      <c r="K563" s="151">
        <v>0</v>
      </c>
      <c r="L563" s="151">
        <v>0</v>
      </c>
      <c r="M563" s="151">
        <v>0</v>
      </c>
      <c r="N563" s="151">
        <v>0</v>
      </c>
      <c r="O563" s="151">
        <v>0</v>
      </c>
      <c r="P563" s="151">
        <v>0</v>
      </c>
      <c r="Q563" s="151">
        <v>0</v>
      </c>
      <c r="R563" s="153">
        <v>0</v>
      </c>
      <c r="S563" s="154">
        <f>31+28</f>
        <v>59</v>
      </c>
    </row>
    <row r="564" spans="1:20" s="6" customFormat="1" x14ac:dyDescent="0.25">
      <c r="A564" s="141"/>
      <c r="B564" s="142">
        <v>10</v>
      </c>
      <c r="C564" s="44" t="s">
        <v>32</v>
      </c>
      <c r="D564" s="45">
        <v>71.400000000000006</v>
      </c>
      <c r="E564" s="47">
        <v>123</v>
      </c>
      <c r="F564" s="143">
        <f t="shared" si="377"/>
        <v>1861826.4000000001</v>
      </c>
      <c r="G564" s="61">
        <f t="shared" si="378"/>
        <v>272248.2</v>
      </c>
      <c r="H564" s="144">
        <f t="shared" si="379"/>
        <v>245901.60000000003</v>
      </c>
      <c r="I564" s="61">
        <f t="shared" si="380"/>
        <v>272248.2</v>
      </c>
      <c r="J564" s="61">
        <f t="shared" si="381"/>
        <v>263466</v>
      </c>
      <c r="K564" s="61">
        <f t="shared" si="382"/>
        <v>272248.2</v>
      </c>
      <c r="L564" s="61">
        <f t="shared" si="383"/>
        <v>263466</v>
      </c>
      <c r="M564" s="61">
        <f t="shared" si="384"/>
        <v>272248.2</v>
      </c>
      <c r="N564" s="61">
        <v>0</v>
      </c>
      <c r="O564" s="61">
        <v>0</v>
      </c>
      <c r="P564" s="61">
        <v>0</v>
      </c>
      <c r="Q564" s="61">
        <v>0</v>
      </c>
      <c r="R564" s="145">
        <v>0</v>
      </c>
      <c r="S564" s="146">
        <v>212</v>
      </c>
    </row>
    <row r="565" spans="1:20" s="6" customFormat="1" x14ac:dyDescent="0.25">
      <c r="A565" s="141"/>
      <c r="B565" s="142">
        <v>20</v>
      </c>
      <c r="C565" s="44" t="s">
        <v>32</v>
      </c>
      <c r="D565" s="45">
        <v>71.400000000000006</v>
      </c>
      <c r="E565" s="47">
        <v>1</v>
      </c>
      <c r="F565" s="143">
        <f t="shared" si="377"/>
        <v>12923.400000000001</v>
      </c>
      <c r="G565" s="61">
        <f t="shared" si="378"/>
        <v>2213.4</v>
      </c>
      <c r="H565" s="144">
        <f t="shared" si="379"/>
        <v>1999.2000000000003</v>
      </c>
      <c r="I565" s="61">
        <f t="shared" si="380"/>
        <v>2213.4</v>
      </c>
      <c r="J565" s="61">
        <f t="shared" si="381"/>
        <v>2142</v>
      </c>
      <c r="K565" s="61">
        <f t="shared" si="382"/>
        <v>2213.4</v>
      </c>
      <c r="L565" s="61">
        <f t="shared" si="383"/>
        <v>2142</v>
      </c>
      <c r="M565" s="61">
        <v>0</v>
      </c>
      <c r="N565" s="61">
        <v>0</v>
      </c>
      <c r="O565" s="61">
        <v>0</v>
      </c>
      <c r="P565" s="61">
        <v>0</v>
      </c>
      <c r="Q565" s="61">
        <v>0</v>
      </c>
      <c r="R565" s="145">
        <v>0</v>
      </c>
      <c r="S565" s="146">
        <f>31+28+31+30+31+30</f>
        <v>181</v>
      </c>
    </row>
    <row r="566" spans="1:20" s="6" customFormat="1" x14ac:dyDescent="0.25">
      <c r="A566" s="141"/>
      <c r="B566" s="142">
        <v>19</v>
      </c>
      <c r="C566" s="44" t="s">
        <v>32</v>
      </c>
      <c r="D566" s="45">
        <v>71.400000000000006</v>
      </c>
      <c r="E566" s="47">
        <v>2</v>
      </c>
      <c r="F566" s="143">
        <f t="shared" si="377"/>
        <v>17136</v>
      </c>
      <c r="G566" s="61">
        <f t="shared" si="378"/>
        <v>4426.8</v>
      </c>
      <c r="H566" s="144">
        <f t="shared" si="379"/>
        <v>3998.4000000000005</v>
      </c>
      <c r="I566" s="61">
        <f t="shared" si="380"/>
        <v>4426.8</v>
      </c>
      <c r="J566" s="61">
        <f t="shared" si="381"/>
        <v>4284</v>
      </c>
      <c r="K566" s="61">
        <v>0</v>
      </c>
      <c r="L566" s="61">
        <v>0</v>
      </c>
      <c r="M566" s="61">
        <v>0</v>
      </c>
      <c r="N566" s="61">
        <v>0</v>
      </c>
      <c r="O566" s="61">
        <v>0</v>
      </c>
      <c r="P566" s="61">
        <v>0</v>
      </c>
      <c r="Q566" s="61">
        <v>0</v>
      </c>
      <c r="R566" s="145">
        <v>0</v>
      </c>
      <c r="S566" s="146">
        <f>31+28+31+30</f>
        <v>120</v>
      </c>
    </row>
    <row r="567" spans="1:20" s="6" customFormat="1" x14ac:dyDescent="0.25">
      <c r="A567" s="141"/>
      <c r="B567" s="142">
        <v>17</v>
      </c>
      <c r="C567" s="44" t="s">
        <v>32</v>
      </c>
      <c r="D567" s="45">
        <v>71.400000000000006</v>
      </c>
      <c r="E567" s="47">
        <v>2</v>
      </c>
      <c r="F567" s="143">
        <f t="shared" si="377"/>
        <v>12852.000000000002</v>
      </c>
      <c r="G567" s="61">
        <f t="shared" si="378"/>
        <v>4426.8</v>
      </c>
      <c r="H567" s="144">
        <f t="shared" si="379"/>
        <v>3998.4000000000005</v>
      </c>
      <c r="I567" s="61">
        <f t="shared" si="380"/>
        <v>4426.8</v>
      </c>
      <c r="J567" s="61">
        <v>0</v>
      </c>
      <c r="K567" s="61">
        <v>0</v>
      </c>
      <c r="L567" s="61">
        <v>0</v>
      </c>
      <c r="M567" s="61">
        <v>0</v>
      </c>
      <c r="N567" s="61">
        <v>0</v>
      </c>
      <c r="O567" s="61">
        <v>0</v>
      </c>
      <c r="P567" s="61">
        <v>0</v>
      </c>
      <c r="Q567" s="61">
        <v>0</v>
      </c>
      <c r="R567" s="145">
        <v>0</v>
      </c>
      <c r="S567" s="146">
        <f>31+28+31</f>
        <v>90</v>
      </c>
    </row>
    <row r="568" spans="1:20" s="285" customFormat="1" x14ac:dyDescent="0.25">
      <c r="A568" s="280"/>
      <c r="B568" s="281">
        <v>11</v>
      </c>
      <c r="C568" s="282" t="s">
        <v>54</v>
      </c>
      <c r="D568" s="283">
        <v>71.400000000000006</v>
      </c>
      <c r="E568" s="50">
        <v>21</v>
      </c>
      <c r="F568" s="248">
        <f t="shared" si="377"/>
        <v>317872.80000000005</v>
      </c>
      <c r="G568" s="61">
        <f t="shared" si="378"/>
        <v>46481.4</v>
      </c>
      <c r="H568" s="144">
        <f t="shared" si="379"/>
        <v>41983.200000000004</v>
      </c>
      <c r="I568" s="61">
        <f t="shared" si="380"/>
        <v>46481.4</v>
      </c>
      <c r="J568" s="61">
        <f t="shared" si="381"/>
        <v>44982</v>
      </c>
      <c r="K568" s="61">
        <f t="shared" si="382"/>
        <v>46481.4</v>
      </c>
      <c r="L568" s="61">
        <f t="shared" si="383"/>
        <v>44982</v>
      </c>
      <c r="M568" s="61">
        <f t="shared" si="384"/>
        <v>46481.4</v>
      </c>
      <c r="N568" s="61">
        <v>0</v>
      </c>
      <c r="O568" s="61">
        <v>0</v>
      </c>
      <c r="P568" s="61">
        <v>0</v>
      </c>
      <c r="Q568" s="61">
        <v>0</v>
      </c>
      <c r="R568" s="145">
        <v>0</v>
      </c>
      <c r="S568" s="410">
        <v>212</v>
      </c>
      <c r="T568" s="6"/>
    </row>
    <row r="569" spans="1:20" s="285" customFormat="1" x14ac:dyDescent="0.25">
      <c r="A569" s="280"/>
      <c r="B569" s="281">
        <v>13</v>
      </c>
      <c r="C569" s="282" t="s">
        <v>54</v>
      </c>
      <c r="D569" s="283">
        <v>71.400000000000006</v>
      </c>
      <c r="E569" s="50">
        <v>1</v>
      </c>
      <c r="F569" s="248">
        <f t="shared" si="377"/>
        <v>0</v>
      </c>
      <c r="G569" s="61">
        <v>0</v>
      </c>
      <c r="H569" s="144">
        <v>0</v>
      </c>
      <c r="I569" s="61">
        <v>0</v>
      </c>
      <c r="J569" s="61">
        <v>0</v>
      </c>
      <c r="K569" s="61">
        <v>0</v>
      </c>
      <c r="L569" s="61">
        <v>0</v>
      </c>
      <c r="M569" s="61">
        <v>0</v>
      </c>
      <c r="N569" s="61">
        <v>0</v>
      </c>
      <c r="O569" s="61">
        <v>0</v>
      </c>
      <c r="P569" s="61">
        <v>0</v>
      </c>
      <c r="Q569" s="61">
        <v>0</v>
      </c>
      <c r="R569" s="145">
        <v>0</v>
      </c>
      <c r="S569" s="410">
        <v>0</v>
      </c>
      <c r="T569" s="6"/>
    </row>
    <row r="570" spans="1:20" s="6" customFormat="1" x14ac:dyDescent="0.25">
      <c r="A570" s="141"/>
      <c r="B570" s="142">
        <v>14</v>
      </c>
      <c r="C570" s="44" t="s">
        <v>82</v>
      </c>
      <c r="D570" s="283">
        <v>71.400000000000006</v>
      </c>
      <c r="E570" s="47">
        <v>1</v>
      </c>
      <c r="F570" s="143">
        <f t="shared" si="377"/>
        <v>5283.6</v>
      </c>
      <c r="G570" s="61">
        <v>0</v>
      </c>
      <c r="H570" s="144">
        <f>E570*D570*28+D570*E570*15</f>
        <v>3070.2000000000003</v>
      </c>
      <c r="I570" s="61">
        <f>E570*D570*31</f>
        <v>2213.4</v>
      </c>
      <c r="J570" s="61">
        <v>0</v>
      </c>
      <c r="K570" s="61">
        <v>0</v>
      </c>
      <c r="L570" s="61">
        <v>0</v>
      </c>
      <c r="M570" s="61">
        <v>0</v>
      </c>
      <c r="N570" s="61">
        <v>0</v>
      </c>
      <c r="O570" s="61">
        <v>0</v>
      </c>
      <c r="P570" s="61">
        <v>0</v>
      </c>
      <c r="Q570" s="61">
        <v>0</v>
      </c>
      <c r="R570" s="145">
        <v>0</v>
      </c>
      <c r="S570" s="146">
        <f>15+28+31</f>
        <v>74</v>
      </c>
    </row>
    <row r="571" spans="1:20" s="6" customFormat="1" x14ac:dyDescent="0.25">
      <c r="A571" s="141"/>
      <c r="B571" s="142"/>
      <c r="C571" s="44" t="s">
        <v>82</v>
      </c>
      <c r="D571" s="283">
        <v>71.400000000000006</v>
      </c>
      <c r="E571" s="47">
        <v>1</v>
      </c>
      <c r="F571" s="143">
        <f t="shared" si="377"/>
        <v>6497.4000000000005</v>
      </c>
      <c r="G571" s="61">
        <v>0</v>
      </c>
      <c r="H571" s="144">
        <v>0</v>
      </c>
      <c r="I571" s="61">
        <v>0</v>
      </c>
      <c r="J571" s="61">
        <f>E571*D571*30</f>
        <v>2142</v>
      </c>
      <c r="K571" s="61">
        <f t="shared" ref="K571:K572" si="385">E571*D571*31</f>
        <v>2213.4</v>
      </c>
      <c r="L571" s="61">
        <f t="shared" ref="L571:L572" si="386">E571*D571*30</f>
        <v>2142</v>
      </c>
      <c r="M571" s="61">
        <v>0</v>
      </c>
      <c r="N571" s="61">
        <v>0</v>
      </c>
      <c r="O571" s="61">
        <v>0</v>
      </c>
      <c r="P571" s="61">
        <v>0</v>
      </c>
      <c r="Q571" s="61">
        <v>0</v>
      </c>
      <c r="R571" s="145">
        <v>0</v>
      </c>
      <c r="S571" s="146">
        <f>30+31+30</f>
        <v>91</v>
      </c>
    </row>
    <row r="572" spans="1:20" s="6" customFormat="1" x14ac:dyDescent="0.25">
      <c r="A572" s="141"/>
      <c r="B572" s="142">
        <v>15</v>
      </c>
      <c r="C572" s="44" t="s">
        <v>82</v>
      </c>
      <c r="D572" s="283">
        <v>71.400000000000006</v>
      </c>
      <c r="E572" s="47">
        <v>1</v>
      </c>
      <c r="F572" s="143">
        <f t="shared" si="377"/>
        <v>11852.400000000001</v>
      </c>
      <c r="G572" s="61">
        <v>0</v>
      </c>
      <c r="H572" s="144">
        <v>0</v>
      </c>
      <c r="I572" s="61">
        <f>E572*D572*31+D572*E572*13</f>
        <v>3141.6000000000004</v>
      </c>
      <c r="J572" s="61">
        <f t="shared" ref="J572" si="387">E572*D572*30</f>
        <v>2142</v>
      </c>
      <c r="K572" s="61">
        <f t="shared" si="385"/>
        <v>2213.4</v>
      </c>
      <c r="L572" s="61">
        <f t="shared" si="386"/>
        <v>2142</v>
      </c>
      <c r="M572" s="61">
        <f t="shared" ref="M572" si="388">E572*D572*31</f>
        <v>2213.4</v>
      </c>
      <c r="N572" s="61">
        <v>0</v>
      </c>
      <c r="O572" s="61">
        <v>0</v>
      </c>
      <c r="P572" s="61">
        <v>0</v>
      </c>
      <c r="Q572" s="61">
        <v>0</v>
      </c>
      <c r="R572" s="145">
        <v>0</v>
      </c>
      <c r="S572" s="146">
        <f>13+31+30+31+30+31</f>
        <v>166</v>
      </c>
    </row>
    <row r="573" spans="1:20" s="6" customFormat="1" ht="15" customHeight="1" x14ac:dyDescent="0.25">
      <c r="A573" s="141"/>
      <c r="B573" s="142">
        <v>12</v>
      </c>
      <c r="C573" s="44" t="s">
        <v>86</v>
      </c>
      <c r="D573" s="45">
        <v>78.25</v>
      </c>
      <c r="E573" s="47">
        <v>1</v>
      </c>
      <c r="F573" s="143">
        <f t="shared" si="377"/>
        <v>16589</v>
      </c>
      <c r="G573" s="61">
        <f t="shared" si="378"/>
        <v>2425.75</v>
      </c>
      <c r="H573" s="144">
        <f t="shared" si="379"/>
        <v>2191</v>
      </c>
      <c r="I573" s="61">
        <f t="shared" si="380"/>
        <v>2425.75</v>
      </c>
      <c r="J573" s="61">
        <f t="shared" si="381"/>
        <v>2347.5</v>
      </c>
      <c r="K573" s="61">
        <f t="shared" si="382"/>
        <v>2425.75</v>
      </c>
      <c r="L573" s="61">
        <f t="shared" si="383"/>
        <v>2347.5</v>
      </c>
      <c r="M573" s="61">
        <f t="shared" si="384"/>
        <v>2425.75</v>
      </c>
      <c r="N573" s="61">
        <v>0</v>
      </c>
      <c r="O573" s="61">
        <v>0</v>
      </c>
      <c r="P573" s="61">
        <v>0</v>
      </c>
      <c r="Q573" s="61">
        <v>0</v>
      </c>
      <c r="R573" s="145">
        <v>0</v>
      </c>
      <c r="S573" s="146">
        <v>212</v>
      </c>
    </row>
    <row r="574" spans="1:20" ht="15.75" thickBot="1" x14ac:dyDescent="0.3">
      <c r="A574" s="411"/>
      <c r="B574" s="202"/>
      <c r="C574" s="317" t="s">
        <v>125</v>
      </c>
      <c r="D574" s="203"/>
      <c r="E574" s="204"/>
      <c r="F574" s="205">
        <f>3224065-SUM(F553:F573)-66165</f>
        <v>11281.850000000093</v>
      </c>
      <c r="G574" s="206"/>
      <c r="H574" s="207"/>
      <c r="I574" s="208"/>
      <c r="J574" s="208"/>
      <c r="K574" s="208"/>
      <c r="L574" s="208"/>
      <c r="M574" s="208"/>
      <c r="N574" s="208"/>
      <c r="O574" s="208"/>
      <c r="P574" s="208"/>
      <c r="Q574" s="208"/>
      <c r="R574" s="212">
        <f>F574</f>
        <v>11281.850000000093</v>
      </c>
      <c r="T574" s="26"/>
    </row>
    <row r="575" spans="1:20" x14ac:dyDescent="0.25">
      <c r="K575" s="26"/>
    </row>
  </sheetData>
  <mergeCells count="34">
    <mergeCell ref="C509:D509"/>
    <mergeCell ref="C536:D536"/>
    <mergeCell ref="C537:D537"/>
    <mergeCell ref="C550:D550"/>
    <mergeCell ref="C427:D427"/>
    <mergeCell ref="C428:D428"/>
    <mergeCell ref="C475:D475"/>
    <mergeCell ref="C476:D476"/>
    <mergeCell ref="C496:D496"/>
    <mergeCell ref="C497:D497"/>
    <mergeCell ref="C357:D357"/>
    <mergeCell ref="C73:D73"/>
    <mergeCell ref="C75:D75"/>
    <mergeCell ref="C222:D222"/>
    <mergeCell ref="C223:D223"/>
    <mergeCell ref="C225:D225"/>
    <mergeCell ref="C322:D322"/>
    <mergeCell ref="C323:D323"/>
    <mergeCell ref="C351:D351"/>
    <mergeCell ref="C352:D352"/>
    <mergeCell ref="C356:D356"/>
    <mergeCell ref="C22:D22"/>
    <mergeCell ref="C54:D54"/>
    <mergeCell ref="C55:D55"/>
    <mergeCell ref="C57:D57"/>
    <mergeCell ref="C72:D72"/>
    <mergeCell ref="B3:R3"/>
    <mergeCell ref="B4:R4"/>
    <mergeCell ref="B11:R11"/>
    <mergeCell ref="C12:C13"/>
    <mergeCell ref="D12:D13"/>
    <mergeCell ref="E12:E13"/>
    <mergeCell ref="F12:F13"/>
    <mergeCell ref="G12:R12"/>
  </mergeCells>
  <pageMargins left="0.7" right="0.7" top="0.75" bottom="0.75" header="0.3" footer="0.3"/>
  <ignoredErrors>
    <ignoredError sqref="N51 F55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Literal "B"</vt:lpstr>
      <vt:lpstr>REPRO SEPTIEMBRE</vt:lpstr>
      <vt:lpstr>'Literal "B"'!Área_de_impresión</vt:lpstr>
      <vt:lpstr>'Literal "B"'!Títulos_a_imprimir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Andres Vasquez</cp:lastModifiedBy>
  <cp:lastPrinted>2022-10-06T18:18:21Z</cp:lastPrinted>
  <dcterms:created xsi:type="dcterms:W3CDTF">2022-03-31T18:56:32Z</dcterms:created>
  <dcterms:modified xsi:type="dcterms:W3CDTF">2022-10-11T16:49:38Z</dcterms:modified>
</cp:coreProperties>
</file>