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any Lopez\Desktop\17 TER JUNIO 2024\103 DIRECCIÓN GENERAL DEL PATRIMONIO CULTURAL Y NATURAL\"/>
    </mc:Choice>
  </mc:AlternateContent>
  <bookViews>
    <workbookView xWindow="0" yWindow="0" windowWidth="20475" windowHeight="10395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(2)'!$B$1:$AU$199</definedName>
    <definedName name="_xlnm.Print_Titles" localSheetId="0">'Literal "B" (2)'!$1:$17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3" l="1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93" i="3"/>
  <c r="I182" i="3"/>
  <c r="AU182" i="3" s="1"/>
  <c r="K182" i="3"/>
  <c r="M182" i="3"/>
  <c r="O182" i="3"/>
  <c r="Q182" i="3"/>
  <c r="AD182" i="3"/>
  <c r="AF182" i="3"/>
  <c r="AH182" i="3"/>
  <c r="AJ182" i="3"/>
  <c r="AL182" i="3"/>
  <c r="AM182" i="3"/>
  <c r="AN182" i="3"/>
  <c r="I183" i="3"/>
  <c r="K183" i="3"/>
  <c r="M183" i="3"/>
  <c r="O183" i="3"/>
  <c r="Q183" i="3"/>
  <c r="AL183" i="3"/>
  <c r="I184" i="3"/>
  <c r="AU184" i="3" s="1"/>
  <c r="K184" i="3"/>
  <c r="M184" i="3"/>
  <c r="O184" i="3"/>
  <c r="Q184" i="3"/>
  <c r="AD184" i="3"/>
  <c r="AF184" i="3"/>
  <c r="AH184" i="3"/>
  <c r="AJ184" i="3"/>
  <c r="AL184" i="3"/>
  <c r="AM184" i="3"/>
  <c r="AN184" i="3"/>
  <c r="Q116" i="3"/>
  <c r="Q121" i="3"/>
  <c r="O121" i="3"/>
  <c r="Q199" i="3" l="1"/>
  <c r="Q198" i="3"/>
  <c r="Q197" i="3"/>
  <c r="Q196" i="3"/>
  <c r="Q195" i="3"/>
  <c r="Q194" i="3"/>
  <c r="Q192" i="3"/>
  <c r="Q191" i="3"/>
  <c r="Q190" i="3"/>
  <c r="Q189" i="3"/>
  <c r="Q188" i="3"/>
  <c r="Q187" i="3"/>
  <c r="Q186" i="3"/>
  <c r="Q185" i="3"/>
  <c r="Q181" i="3"/>
  <c r="Q180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2" i="3"/>
  <c r="Q131" i="3"/>
  <c r="Q130" i="3"/>
  <c r="Q129" i="3"/>
  <c r="Q128" i="3"/>
  <c r="Q127" i="3"/>
  <c r="Q126" i="3"/>
  <c r="Q125" i="3"/>
  <c r="Q124" i="3"/>
  <c r="Q123" i="3"/>
  <c r="Q122" i="3"/>
  <c r="Q120" i="3"/>
  <c r="Q119" i="3"/>
  <c r="Q118" i="3"/>
  <c r="Q117" i="3"/>
  <c r="Q115" i="3"/>
  <c r="Q114" i="3"/>
  <c r="Q113" i="3"/>
  <c r="Q112" i="3"/>
  <c r="Q111" i="3"/>
  <c r="Q110" i="3"/>
  <c r="O63" i="3" l="1"/>
  <c r="O59" i="3"/>
  <c r="O65" i="3"/>
  <c r="O199" i="3" l="1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1" i="3"/>
  <c r="O180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2" i="3"/>
  <c r="O146" i="3"/>
  <c r="O142" i="3"/>
  <c r="O141" i="3"/>
  <c r="O137" i="3"/>
  <c r="O135" i="3"/>
  <c r="O158" i="3"/>
  <c r="O151" i="3"/>
  <c r="O157" i="3"/>
  <c r="O140" i="3"/>
  <c r="O156" i="3"/>
  <c r="O150" i="3"/>
  <c r="O145" i="3"/>
  <c r="O139" i="3"/>
  <c r="O155" i="3"/>
  <c r="O149" i="3"/>
  <c r="O136" i="3"/>
  <c r="O154" i="3"/>
  <c r="O148" i="3"/>
  <c r="O143" i="3"/>
  <c r="O134" i="3"/>
  <c r="O144" i="3"/>
  <c r="O138" i="3"/>
  <c r="O153" i="3"/>
  <c r="O147" i="3"/>
  <c r="O132" i="3"/>
  <c r="O131" i="3"/>
  <c r="O130" i="3"/>
  <c r="O129" i="3"/>
  <c r="O128" i="3"/>
  <c r="O127" i="3"/>
  <c r="O126" i="3"/>
  <c r="O125" i="3"/>
  <c r="O124" i="3"/>
  <c r="O123" i="3"/>
  <c r="O122" i="3"/>
  <c r="O120" i="3"/>
  <c r="O119" i="3"/>
  <c r="O118" i="3"/>
  <c r="O117" i="3"/>
  <c r="O116" i="3"/>
  <c r="O115" i="3"/>
  <c r="O114" i="3"/>
  <c r="O113" i="3"/>
  <c r="O112" i="3"/>
  <c r="O111" i="3"/>
  <c r="O110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2" i="3"/>
  <c r="O81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4" i="3"/>
  <c r="O62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199" i="3" l="1"/>
  <c r="AN198" i="3"/>
  <c r="AM198" i="3"/>
  <c r="AL198" i="3"/>
  <c r="AJ198" i="3"/>
  <c r="AH198" i="3"/>
  <c r="AF198" i="3"/>
  <c r="AD198" i="3"/>
  <c r="M198" i="3"/>
  <c r="K198" i="3"/>
  <c r="I198" i="3"/>
  <c r="M197" i="3"/>
  <c r="M196" i="3"/>
  <c r="M194" i="3"/>
  <c r="M193" i="3"/>
  <c r="M192" i="3"/>
  <c r="M191" i="3"/>
  <c r="M190" i="3"/>
  <c r="M189" i="3"/>
  <c r="M188" i="3"/>
  <c r="M187" i="3"/>
  <c r="M186" i="3"/>
  <c r="M185" i="3"/>
  <c r="M180" i="3"/>
  <c r="M159" i="3"/>
  <c r="M152" i="3"/>
  <c r="M146" i="3"/>
  <c r="M142" i="3"/>
  <c r="M141" i="3"/>
  <c r="M137" i="3"/>
  <c r="M135" i="3"/>
  <c r="M158" i="3"/>
  <c r="M151" i="3"/>
  <c r="M157" i="3"/>
  <c r="M140" i="3"/>
  <c r="M156" i="3"/>
  <c r="M150" i="3"/>
  <c r="M145" i="3"/>
  <c r="M139" i="3"/>
  <c r="M155" i="3"/>
  <c r="M149" i="3"/>
  <c r="M136" i="3"/>
  <c r="M154" i="3"/>
  <c r="M148" i="3"/>
  <c r="M143" i="3"/>
  <c r="M134" i="3"/>
  <c r="M144" i="3"/>
  <c r="M138" i="3"/>
  <c r="M153" i="3"/>
  <c r="M147" i="3"/>
  <c r="AU198" i="3" l="1"/>
  <c r="M131" i="3"/>
  <c r="M112" i="3" l="1"/>
  <c r="M132" i="3"/>
  <c r="M130" i="3"/>
  <c r="M129" i="3"/>
  <c r="M128" i="3"/>
  <c r="M127" i="3"/>
  <c r="M126" i="3"/>
  <c r="M125" i="3"/>
  <c r="M124" i="3"/>
  <c r="M123" i="3"/>
  <c r="M122" i="3"/>
  <c r="M120" i="3"/>
  <c r="M119" i="3"/>
  <c r="M118" i="3"/>
  <c r="M117" i="3"/>
  <c r="M115" i="3"/>
  <c r="M114" i="3"/>
  <c r="M113" i="3"/>
  <c r="M111" i="3"/>
  <c r="M110" i="3"/>
  <c r="M76" i="3"/>
  <c r="M67" i="3"/>
  <c r="M69" i="3"/>
  <c r="M68" i="3"/>
  <c r="M65" i="3"/>
  <c r="M59" i="3"/>
  <c r="M107" i="3" l="1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1" i="3"/>
  <c r="M90" i="3"/>
  <c r="M89" i="3"/>
  <c r="M88" i="3"/>
  <c r="M87" i="3"/>
  <c r="M86" i="3"/>
  <c r="M85" i="3"/>
  <c r="M84" i="3"/>
  <c r="M82" i="3"/>
  <c r="M81" i="3"/>
  <c r="M79" i="3"/>
  <c r="M78" i="3"/>
  <c r="M77" i="3"/>
  <c r="M75" i="3"/>
  <c r="M74" i="3"/>
  <c r="M73" i="3"/>
  <c r="M72" i="3"/>
  <c r="M71" i="3"/>
  <c r="M70" i="3"/>
  <c r="M66" i="3"/>
  <c r="M64" i="3"/>
  <c r="M62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F208" i="3" l="1"/>
  <c r="K194" i="3"/>
  <c r="K197" i="3"/>
  <c r="K196" i="3"/>
  <c r="K193" i="3"/>
  <c r="K192" i="3"/>
  <c r="K191" i="3"/>
  <c r="K190" i="3"/>
  <c r="K189" i="3"/>
  <c r="K188" i="3"/>
  <c r="K187" i="3"/>
  <c r="K186" i="3"/>
  <c r="K185" i="3"/>
  <c r="K180" i="3"/>
  <c r="K159" i="3"/>
  <c r="K152" i="3"/>
  <c r="K146" i="3"/>
  <c r="K142" i="3"/>
  <c r="K141" i="3"/>
  <c r="K137" i="3"/>
  <c r="K135" i="3"/>
  <c r="K158" i="3"/>
  <c r="K151" i="3"/>
  <c r="K157" i="3"/>
  <c r="K140" i="3"/>
  <c r="K156" i="3"/>
  <c r="K150" i="3"/>
  <c r="K145" i="3"/>
  <c r="K139" i="3"/>
  <c r="K155" i="3"/>
  <c r="K149" i="3"/>
  <c r="K136" i="3"/>
  <c r="K154" i="3"/>
  <c r="K148" i="3"/>
  <c r="K143" i="3"/>
  <c r="K134" i="3"/>
  <c r="K144" i="3"/>
  <c r="K138" i="3"/>
  <c r="K153" i="3"/>
  <c r="K147" i="3"/>
  <c r="K132" i="3"/>
  <c r="K130" i="3"/>
  <c r="K129" i="3"/>
  <c r="K128" i="3"/>
  <c r="K127" i="3"/>
  <c r="K126" i="3"/>
  <c r="K125" i="3"/>
  <c r="K124" i="3"/>
  <c r="K123" i="3"/>
  <c r="K122" i="3"/>
  <c r="K120" i="3"/>
  <c r="K119" i="3"/>
  <c r="K118" i="3"/>
  <c r="K117" i="3"/>
  <c r="K115" i="3"/>
  <c r="K114" i="3"/>
  <c r="K113" i="3"/>
  <c r="K111" i="3"/>
  <c r="K110" i="3"/>
  <c r="I92" i="3"/>
  <c r="G92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2" i="3"/>
  <c r="K81" i="3"/>
  <c r="K79" i="3"/>
  <c r="K78" i="3"/>
  <c r="K77" i="3"/>
  <c r="K75" i="3"/>
  <c r="K67" i="3"/>
  <c r="K44" i="3" l="1"/>
  <c r="AO44" i="3"/>
  <c r="AN44" i="3"/>
  <c r="AM44" i="3"/>
  <c r="AL44" i="3"/>
  <c r="AJ44" i="3"/>
  <c r="AH44" i="3"/>
  <c r="AF44" i="3"/>
  <c r="AD44" i="3"/>
  <c r="I44" i="3"/>
  <c r="K38" i="3"/>
  <c r="K57" i="3"/>
  <c r="I57" i="3"/>
  <c r="G57" i="3"/>
  <c r="K74" i="3"/>
  <c r="K73" i="3"/>
  <c r="K72" i="3"/>
  <c r="K71" i="3"/>
  <c r="K70" i="3"/>
  <c r="K66" i="3"/>
  <c r="K64" i="3"/>
  <c r="K61" i="3"/>
  <c r="K60" i="3"/>
  <c r="K59" i="3"/>
  <c r="K58" i="3"/>
  <c r="K56" i="3"/>
  <c r="K55" i="3"/>
  <c r="K54" i="3"/>
  <c r="K53" i="3"/>
  <c r="K52" i="3"/>
  <c r="K51" i="3"/>
  <c r="K50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4" i="3" l="1"/>
  <c r="AU24" i="3"/>
  <c r="G68" i="3" l="1"/>
  <c r="I38" i="3"/>
  <c r="I197" i="3" l="1"/>
  <c r="I196" i="3"/>
  <c r="I193" i="3"/>
  <c r="I192" i="3"/>
  <c r="I191" i="3"/>
  <c r="I190" i="3"/>
  <c r="I189" i="3"/>
  <c r="I188" i="3"/>
  <c r="I187" i="3"/>
  <c r="I186" i="3"/>
  <c r="I185" i="3"/>
  <c r="I180" i="3"/>
  <c r="I159" i="3"/>
  <c r="I152" i="3"/>
  <c r="I146" i="3"/>
  <c r="I142" i="3"/>
  <c r="I141" i="3"/>
  <c r="I137" i="3"/>
  <c r="I135" i="3"/>
  <c r="I158" i="3"/>
  <c r="I151" i="3"/>
  <c r="I157" i="3"/>
  <c r="I140" i="3"/>
  <c r="I156" i="3"/>
  <c r="I150" i="3"/>
  <c r="I145" i="3"/>
  <c r="I139" i="3"/>
  <c r="I155" i="3"/>
  <c r="I149" i="3"/>
  <c r="I136" i="3"/>
  <c r="I154" i="3"/>
  <c r="I148" i="3"/>
  <c r="I143" i="3"/>
  <c r="I134" i="3"/>
  <c r="I144" i="3"/>
  <c r="I138" i="3"/>
  <c r="I153" i="3"/>
  <c r="I147" i="3"/>
  <c r="I132" i="3"/>
  <c r="I130" i="3"/>
  <c r="I129" i="3"/>
  <c r="I128" i="3"/>
  <c r="I127" i="3"/>
  <c r="I126" i="3"/>
  <c r="I125" i="3"/>
  <c r="I124" i="3"/>
  <c r="I123" i="3"/>
  <c r="I122" i="3"/>
  <c r="I120" i="3"/>
  <c r="I119" i="3"/>
  <c r="I118" i="3"/>
  <c r="I117" i="3"/>
  <c r="I115" i="3"/>
  <c r="I114" i="3"/>
  <c r="I113" i="3"/>
  <c r="I111" i="3"/>
  <c r="I110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4" i="3"/>
  <c r="I82" i="3"/>
  <c r="I81" i="3"/>
  <c r="I79" i="3"/>
  <c r="I78" i="3"/>
  <c r="I77" i="3"/>
  <c r="I75" i="3"/>
  <c r="I74" i="3"/>
  <c r="I73" i="3"/>
  <c r="I72" i="3"/>
  <c r="I71" i="3"/>
  <c r="I70" i="3"/>
  <c r="I67" i="3"/>
  <c r="I66" i="3"/>
  <c r="I64" i="3"/>
  <c r="I61" i="3"/>
  <c r="I60" i="3"/>
  <c r="I59" i="3"/>
  <c r="I58" i="3"/>
  <c r="I56" i="3"/>
  <c r="I55" i="3"/>
  <c r="I54" i="3"/>
  <c r="I53" i="3"/>
  <c r="I52" i="3"/>
  <c r="I51" i="3"/>
  <c r="I50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F125" i="4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08" i="3"/>
  <c r="G90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1" i="3"/>
  <c r="G89" i="3"/>
  <c r="G88" i="3"/>
  <c r="G86" i="3"/>
  <c r="G85" i="3"/>
  <c r="G84" i="3"/>
  <c r="G82" i="3"/>
  <c r="G81" i="3"/>
  <c r="G79" i="3"/>
  <c r="G78" i="3"/>
  <c r="G77" i="3"/>
  <c r="G74" i="3"/>
  <c r="G73" i="3"/>
  <c r="G72" i="3"/>
  <c r="G71" i="3"/>
  <c r="G70" i="3"/>
  <c r="G67" i="3"/>
  <c r="G66" i="3"/>
  <c r="G64" i="3"/>
  <c r="G62" i="3"/>
  <c r="G61" i="3"/>
  <c r="G60" i="3"/>
  <c r="G59" i="3"/>
  <c r="G58" i="3"/>
  <c r="G56" i="3"/>
  <c r="G55" i="3"/>
  <c r="G54" i="3"/>
  <c r="G53" i="3"/>
  <c r="G52" i="3"/>
  <c r="G51" i="3"/>
  <c r="G50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49" i="3"/>
  <c r="AN49" i="3"/>
  <c r="AO49" i="3"/>
  <c r="AM50" i="3"/>
  <c r="AN50" i="3"/>
  <c r="AO50" i="3"/>
  <c r="AM51" i="3"/>
  <c r="AN51" i="3"/>
  <c r="AO51" i="3"/>
  <c r="AM52" i="3"/>
  <c r="AN52" i="3"/>
  <c r="AO52" i="3"/>
  <c r="AM53" i="3"/>
  <c r="AN53" i="3"/>
  <c r="AO53" i="3"/>
  <c r="AM54" i="3"/>
  <c r="AN54" i="3"/>
  <c r="AO54" i="3"/>
  <c r="AM55" i="3"/>
  <c r="AN55" i="3"/>
  <c r="AO55" i="3"/>
  <c r="AM58" i="3"/>
  <c r="AN58" i="3"/>
  <c r="AO58" i="3"/>
  <c r="AM59" i="3"/>
  <c r="AN59" i="3"/>
  <c r="AO59" i="3"/>
  <c r="AM61" i="3"/>
  <c r="AN61" i="3"/>
  <c r="AO61" i="3"/>
  <c r="AM62" i="3"/>
  <c r="AN62" i="3"/>
  <c r="AO62" i="3"/>
  <c r="AM64" i="3"/>
  <c r="AN64" i="3"/>
  <c r="AM67" i="3"/>
  <c r="AN67" i="3"/>
  <c r="AO67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79" i="3"/>
  <c r="AN79" i="3"/>
  <c r="AM81" i="3"/>
  <c r="AN81" i="3"/>
  <c r="AM82" i="3"/>
  <c r="AN82" i="3"/>
  <c r="AM83" i="3"/>
  <c r="AN83" i="3"/>
  <c r="AO83" i="3"/>
  <c r="AM84" i="3"/>
  <c r="AN84" i="3"/>
  <c r="AO84" i="3"/>
  <c r="AM86" i="3"/>
  <c r="AN86" i="3"/>
  <c r="AM87" i="3"/>
  <c r="AN87" i="3"/>
  <c r="AM88" i="3"/>
  <c r="AN88" i="3"/>
  <c r="AO88" i="3"/>
  <c r="AM89" i="3"/>
  <c r="AN89" i="3"/>
  <c r="AO89" i="3"/>
  <c r="AM93" i="3"/>
  <c r="AN93" i="3"/>
  <c r="AO93" i="3"/>
  <c r="AM95" i="3"/>
  <c r="AN95" i="3"/>
  <c r="AO95" i="3"/>
  <c r="AM96" i="3"/>
  <c r="AN96" i="3"/>
  <c r="AO96" i="3"/>
  <c r="AM97" i="3"/>
  <c r="AN97" i="3"/>
  <c r="AO97" i="3"/>
  <c r="AM98" i="3"/>
  <c r="AN98" i="3"/>
  <c r="AO98" i="3"/>
  <c r="AM101" i="3"/>
  <c r="AN101" i="3"/>
  <c r="AO101" i="3"/>
  <c r="AM102" i="3"/>
  <c r="AN102" i="3"/>
  <c r="AO102" i="3"/>
  <c r="AM103" i="3"/>
  <c r="AN103" i="3"/>
  <c r="AO103" i="3"/>
  <c r="AM104" i="3"/>
  <c r="AN104" i="3"/>
  <c r="AO104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3" i="3"/>
  <c r="AN113" i="3"/>
  <c r="AO113" i="3"/>
  <c r="AM114" i="3"/>
  <c r="AN114" i="3"/>
  <c r="AM115" i="3"/>
  <c r="AN115" i="3"/>
  <c r="AO115" i="3"/>
  <c r="AM116" i="3"/>
  <c r="AN116" i="3"/>
  <c r="AO116" i="3"/>
  <c r="AM117" i="3"/>
  <c r="AN117" i="3"/>
  <c r="AO117" i="3"/>
  <c r="AM118" i="3"/>
  <c r="AN118" i="3"/>
  <c r="AM119" i="3"/>
  <c r="AN119" i="3"/>
  <c r="AO119" i="3"/>
  <c r="AM120" i="3"/>
  <c r="AN120" i="3"/>
  <c r="AO120" i="3"/>
  <c r="AM122" i="3"/>
  <c r="AN122" i="3"/>
  <c r="AO122" i="3"/>
  <c r="AM123" i="3"/>
  <c r="AN123" i="3"/>
  <c r="AO123" i="3"/>
  <c r="AM124" i="3"/>
  <c r="AN124" i="3"/>
  <c r="AO124" i="3"/>
  <c r="AM126" i="3"/>
  <c r="AN126" i="3"/>
  <c r="AO126" i="3"/>
  <c r="AM127" i="3"/>
  <c r="AN127" i="3"/>
  <c r="AO127" i="3"/>
  <c r="AM128" i="3"/>
  <c r="AN128" i="3"/>
  <c r="AO128" i="3"/>
  <c r="AM129" i="3"/>
  <c r="AN129" i="3"/>
  <c r="AO129" i="3"/>
  <c r="AM130" i="3"/>
  <c r="AN130" i="3"/>
  <c r="AO130" i="3"/>
  <c r="AM132" i="3"/>
  <c r="AN132" i="3"/>
  <c r="AO132" i="3"/>
  <c r="AM134" i="3"/>
  <c r="AN134" i="3"/>
  <c r="AM135" i="3"/>
  <c r="AN135" i="3"/>
  <c r="AM136" i="3"/>
  <c r="AN136" i="3"/>
  <c r="AM138" i="3"/>
  <c r="AN138" i="3"/>
  <c r="AM139" i="3"/>
  <c r="AN139" i="3"/>
  <c r="AM153" i="3"/>
  <c r="AN153" i="3"/>
  <c r="AM154" i="3"/>
  <c r="AN154" i="3"/>
  <c r="AM155" i="3"/>
  <c r="AN155" i="3"/>
  <c r="AM157" i="3"/>
  <c r="AN157" i="3"/>
  <c r="AM158" i="3"/>
  <c r="AN158" i="3"/>
  <c r="AO158" i="3"/>
  <c r="AM159" i="3"/>
  <c r="AN159" i="3"/>
  <c r="AM160" i="3"/>
  <c r="AN160" i="3"/>
  <c r="AM161" i="3"/>
  <c r="AN161" i="3"/>
  <c r="AM162" i="3"/>
  <c r="AN162" i="3"/>
  <c r="AM164" i="3"/>
  <c r="AN164" i="3"/>
  <c r="AM165" i="3"/>
  <c r="AN165" i="3"/>
  <c r="AU165" i="3" s="1"/>
  <c r="AM166" i="3"/>
  <c r="AN166" i="3"/>
  <c r="AM167" i="3"/>
  <c r="AN167" i="3"/>
  <c r="AM168" i="3"/>
  <c r="AN168" i="3"/>
  <c r="AM169" i="3"/>
  <c r="AN169" i="3"/>
  <c r="AM170" i="3"/>
  <c r="AN170" i="3"/>
  <c r="AM171" i="3"/>
  <c r="AN171" i="3"/>
  <c r="AM172" i="3"/>
  <c r="AN172" i="3"/>
  <c r="AM176" i="3"/>
  <c r="AN176" i="3"/>
  <c r="AU176" i="3" s="1"/>
  <c r="AM178" i="3"/>
  <c r="AN178" i="3"/>
  <c r="AM180" i="3"/>
  <c r="AN180" i="3"/>
  <c r="AM181" i="3"/>
  <c r="AN181" i="3"/>
  <c r="AM185" i="3"/>
  <c r="AN185" i="3"/>
  <c r="AU185" i="3" s="1"/>
  <c r="AM186" i="3"/>
  <c r="AN186" i="3"/>
  <c r="AM187" i="3"/>
  <c r="AN187" i="3"/>
  <c r="AM188" i="3"/>
  <c r="AN188" i="3"/>
  <c r="AM189" i="3"/>
  <c r="AN189" i="3"/>
  <c r="AM190" i="3"/>
  <c r="AN190" i="3"/>
  <c r="AM191" i="3"/>
  <c r="AN191" i="3"/>
  <c r="AM192" i="3"/>
  <c r="AN192" i="3"/>
  <c r="AM193" i="3"/>
  <c r="AN193" i="3"/>
  <c r="AU193" i="3" s="1"/>
  <c r="AM199" i="3"/>
  <c r="AN199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49" i="3"/>
  <c r="AF49" i="3"/>
  <c r="AH49" i="3"/>
  <c r="AJ49" i="3"/>
  <c r="AL49" i="3"/>
  <c r="AD50" i="3"/>
  <c r="AF50" i="3"/>
  <c r="AH50" i="3"/>
  <c r="AJ50" i="3"/>
  <c r="AL50" i="3"/>
  <c r="AD52" i="3"/>
  <c r="AF52" i="3"/>
  <c r="AH52" i="3"/>
  <c r="AJ52" i="3"/>
  <c r="AL52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8" i="3"/>
  <c r="AF58" i="3"/>
  <c r="AH58" i="3"/>
  <c r="AJ58" i="3"/>
  <c r="AL58" i="3"/>
  <c r="AD59" i="3"/>
  <c r="AF59" i="3"/>
  <c r="AH59" i="3"/>
  <c r="AJ59" i="3"/>
  <c r="AL59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7" i="3"/>
  <c r="AF67" i="3"/>
  <c r="AH67" i="3"/>
  <c r="AJ67" i="3"/>
  <c r="AL67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79" i="3"/>
  <c r="AF79" i="3"/>
  <c r="AH79" i="3"/>
  <c r="AJ79" i="3"/>
  <c r="AL79" i="3"/>
  <c r="AD81" i="3"/>
  <c r="AF81" i="3"/>
  <c r="AH81" i="3"/>
  <c r="AJ81" i="3"/>
  <c r="AL81" i="3"/>
  <c r="AD82" i="3"/>
  <c r="AF82" i="3"/>
  <c r="AH82" i="3"/>
  <c r="AJ82" i="3"/>
  <c r="AL82" i="3"/>
  <c r="AD83" i="3"/>
  <c r="AF83" i="3"/>
  <c r="AH83" i="3"/>
  <c r="AJ83" i="3"/>
  <c r="AL83" i="3"/>
  <c r="AD84" i="3"/>
  <c r="AF84" i="3"/>
  <c r="AH84" i="3"/>
  <c r="AJ84" i="3"/>
  <c r="AL84" i="3"/>
  <c r="AD86" i="3"/>
  <c r="AF86" i="3"/>
  <c r="AH86" i="3"/>
  <c r="AJ86" i="3"/>
  <c r="AL86" i="3"/>
  <c r="G87" i="3"/>
  <c r="AD87" i="3"/>
  <c r="AF87" i="3"/>
  <c r="AH87" i="3"/>
  <c r="AJ87" i="3"/>
  <c r="AL87" i="3"/>
  <c r="AD88" i="3"/>
  <c r="AF88" i="3"/>
  <c r="AH88" i="3"/>
  <c r="AJ88" i="3"/>
  <c r="AL88" i="3"/>
  <c r="AD89" i="3"/>
  <c r="AF89" i="3"/>
  <c r="AH89" i="3"/>
  <c r="AJ89" i="3"/>
  <c r="AL89" i="3"/>
  <c r="AU90" i="3"/>
  <c r="AL90" i="3"/>
  <c r="AD93" i="3"/>
  <c r="AF93" i="3"/>
  <c r="AH93" i="3"/>
  <c r="AJ93" i="3"/>
  <c r="AL93" i="3"/>
  <c r="AD95" i="3"/>
  <c r="AF95" i="3"/>
  <c r="AH95" i="3"/>
  <c r="AJ95" i="3"/>
  <c r="AL95" i="3"/>
  <c r="AD96" i="3"/>
  <c r="AF96" i="3"/>
  <c r="AH96" i="3"/>
  <c r="AJ96" i="3"/>
  <c r="AL96" i="3"/>
  <c r="AD97" i="3"/>
  <c r="AF97" i="3"/>
  <c r="AH97" i="3"/>
  <c r="AJ97" i="3"/>
  <c r="AL97" i="3"/>
  <c r="AD98" i="3"/>
  <c r="AF98" i="3"/>
  <c r="AH98" i="3"/>
  <c r="AJ98" i="3"/>
  <c r="AL98" i="3"/>
  <c r="AD101" i="3"/>
  <c r="AF101" i="3"/>
  <c r="AH101" i="3"/>
  <c r="AJ101" i="3"/>
  <c r="AL101" i="3"/>
  <c r="AD102" i="3"/>
  <c r="AF102" i="3"/>
  <c r="AH102" i="3"/>
  <c r="AJ102" i="3"/>
  <c r="AL102" i="3"/>
  <c r="AD103" i="3"/>
  <c r="AF103" i="3"/>
  <c r="AH103" i="3"/>
  <c r="AJ103" i="3"/>
  <c r="AL103" i="3"/>
  <c r="AD104" i="3"/>
  <c r="AF104" i="3"/>
  <c r="AH104" i="3"/>
  <c r="AJ104" i="3"/>
  <c r="AL104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6" i="3"/>
  <c r="AF126" i="3"/>
  <c r="AH126" i="3"/>
  <c r="AJ126" i="3"/>
  <c r="AL126" i="3"/>
  <c r="AD127" i="3"/>
  <c r="AF127" i="3"/>
  <c r="AH127" i="3"/>
  <c r="AJ127" i="3"/>
  <c r="AL127" i="3"/>
  <c r="AD128" i="3"/>
  <c r="AF128" i="3"/>
  <c r="AH128" i="3"/>
  <c r="AJ128" i="3"/>
  <c r="AL128" i="3"/>
  <c r="AD129" i="3"/>
  <c r="AF129" i="3"/>
  <c r="AH129" i="3"/>
  <c r="AJ129" i="3"/>
  <c r="AL129" i="3"/>
  <c r="AD130" i="3"/>
  <c r="AF130" i="3"/>
  <c r="AH130" i="3"/>
  <c r="AJ130" i="3"/>
  <c r="AL130" i="3"/>
  <c r="AD132" i="3"/>
  <c r="AF132" i="3"/>
  <c r="AH132" i="3"/>
  <c r="AJ132" i="3"/>
  <c r="AL132" i="3"/>
  <c r="AD134" i="3"/>
  <c r="AF134" i="3"/>
  <c r="AH134" i="3"/>
  <c r="AJ134" i="3"/>
  <c r="AL134" i="3"/>
  <c r="AD135" i="3"/>
  <c r="AF135" i="3"/>
  <c r="AH135" i="3"/>
  <c r="AJ135" i="3"/>
  <c r="AL135" i="3"/>
  <c r="AD136" i="3"/>
  <c r="AF136" i="3"/>
  <c r="AH136" i="3"/>
  <c r="AJ136" i="3"/>
  <c r="AL136" i="3"/>
  <c r="AD138" i="3"/>
  <c r="AF138" i="3"/>
  <c r="AH138" i="3"/>
  <c r="AJ138" i="3"/>
  <c r="AL138" i="3"/>
  <c r="AD139" i="3"/>
  <c r="AF139" i="3"/>
  <c r="AH139" i="3"/>
  <c r="AJ139" i="3"/>
  <c r="AL139" i="3"/>
  <c r="AD153" i="3"/>
  <c r="AF153" i="3"/>
  <c r="AH153" i="3"/>
  <c r="AJ153" i="3"/>
  <c r="AL153" i="3"/>
  <c r="AD154" i="3"/>
  <c r="AF154" i="3"/>
  <c r="AH154" i="3"/>
  <c r="AJ154" i="3"/>
  <c r="AL154" i="3"/>
  <c r="AD155" i="3"/>
  <c r="AF155" i="3"/>
  <c r="AH155" i="3"/>
  <c r="AJ155" i="3"/>
  <c r="AL155" i="3"/>
  <c r="AD157" i="3"/>
  <c r="AF157" i="3"/>
  <c r="AH157" i="3"/>
  <c r="AJ157" i="3"/>
  <c r="AL157" i="3"/>
  <c r="AD158" i="3"/>
  <c r="AF158" i="3"/>
  <c r="AH158" i="3"/>
  <c r="AJ158" i="3"/>
  <c r="AL158" i="3"/>
  <c r="AD159" i="3"/>
  <c r="AF159" i="3"/>
  <c r="AH159" i="3"/>
  <c r="AJ159" i="3"/>
  <c r="AL159" i="3"/>
  <c r="AD160" i="3"/>
  <c r="AF160" i="3"/>
  <c r="AH160" i="3"/>
  <c r="AJ160" i="3"/>
  <c r="AL160" i="3"/>
  <c r="AU160" i="3"/>
  <c r="AD161" i="3"/>
  <c r="AF161" i="3"/>
  <c r="AH161" i="3"/>
  <c r="AJ161" i="3"/>
  <c r="AL161" i="3"/>
  <c r="AD162" i="3"/>
  <c r="AF162" i="3"/>
  <c r="AH162" i="3"/>
  <c r="AJ162" i="3"/>
  <c r="AL162" i="3"/>
  <c r="AL163" i="3"/>
  <c r="AD164" i="3"/>
  <c r="AF164" i="3"/>
  <c r="AH164" i="3"/>
  <c r="AJ164" i="3"/>
  <c r="AL164" i="3"/>
  <c r="AD165" i="3"/>
  <c r="AF165" i="3"/>
  <c r="AH165" i="3"/>
  <c r="AJ165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69" i="3"/>
  <c r="AF169" i="3"/>
  <c r="AH169" i="3"/>
  <c r="AJ169" i="3"/>
  <c r="AL169" i="3"/>
  <c r="AD170" i="3"/>
  <c r="AF170" i="3"/>
  <c r="AH170" i="3"/>
  <c r="AJ170" i="3"/>
  <c r="AL170" i="3"/>
  <c r="AD171" i="3"/>
  <c r="AF171" i="3"/>
  <c r="AH171" i="3"/>
  <c r="AJ171" i="3"/>
  <c r="AL171" i="3"/>
  <c r="AD172" i="3"/>
  <c r="AF172" i="3"/>
  <c r="AH172" i="3"/>
  <c r="AJ172" i="3"/>
  <c r="AL172" i="3"/>
  <c r="AD176" i="3"/>
  <c r="AF176" i="3"/>
  <c r="AH176" i="3"/>
  <c r="AJ176" i="3"/>
  <c r="AL176" i="3"/>
  <c r="AL177" i="3"/>
  <c r="AD178" i="3"/>
  <c r="AF178" i="3"/>
  <c r="AH178" i="3"/>
  <c r="AJ178" i="3"/>
  <c r="AL178" i="3"/>
  <c r="AD180" i="3"/>
  <c r="AF180" i="3"/>
  <c r="AH180" i="3"/>
  <c r="AJ180" i="3"/>
  <c r="AL180" i="3"/>
  <c r="AD181" i="3"/>
  <c r="AF181" i="3"/>
  <c r="AH181" i="3"/>
  <c r="AJ181" i="3"/>
  <c r="AL181" i="3"/>
  <c r="AD185" i="3"/>
  <c r="AF185" i="3"/>
  <c r="AH185" i="3"/>
  <c r="AJ185" i="3"/>
  <c r="AL185" i="3"/>
  <c r="AD186" i="3"/>
  <c r="AF186" i="3"/>
  <c r="AH186" i="3"/>
  <c r="AJ186" i="3"/>
  <c r="AL186" i="3"/>
  <c r="AD187" i="3"/>
  <c r="AF187" i="3"/>
  <c r="AH187" i="3"/>
  <c r="AJ187" i="3"/>
  <c r="AL187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L197" i="3"/>
  <c r="AD199" i="3"/>
  <c r="AF199" i="3"/>
  <c r="AH199" i="3"/>
  <c r="AJ199" i="3"/>
  <c r="AL199" i="3"/>
  <c r="AU64" i="3" l="1"/>
  <c r="AU178" i="3"/>
  <c r="AU170" i="3"/>
  <c r="AU166" i="3"/>
  <c r="AU161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89" i="3"/>
  <c r="AU110" i="3"/>
  <c r="AU118" i="3"/>
  <c r="AU123" i="3"/>
  <c r="AU106" i="3"/>
  <c r="AU155" i="3"/>
  <c r="AU104" i="3"/>
  <c r="AU139" i="3"/>
  <c r="AU103" i="3"/>
  <c r="AU86" i="3"/>
  <c r="AU55" i="3"/>
  <c r="AU52" i="3"/>
  <c r="AU31" i="3"/>
  <c r="AU21" i="3"/>
  <c r="AU101" i="3"/>
  <c r="AU135" i="3"/>
  <c r="AU87" i="3"/>
  <c r="AU130" i="3"/>
  <c r="AU191" i="3"/>
  <c r="AU187" i="3"/>
  <c r="AU171" i="3"/>
  <c r="AU167" i="3"/>
  <c r="AU162" i="3"/>
  <c r="AU39" i="3"/>
  <c r="AU74" i="3"/>
  <c r="AU45" i="3"/>
  <c r="AU192" i="3"/>
  <c r="AU117" i="3"/>
  <c r="AU81" i="3"/>
  <c r="AU26" i="3"/>
  <c r="AU169" i="3"/>
  <c r="AU129" i="3"/>
  <c r="AU172" i="3"/>
  <c r="AU168" i="3"/>
  <c r="AU164" i="3"/>
  <c r="AU199" i="3"/>
  <c r="AU50" i="3"/>
  <c r="AU28" i="3"/>
  <c r="AU54" i="3"/>
  <c r="AU38" i="3"/>
  <c r="AU138" i="3"/>
  <c r="AU181" i="3"/>
  <c r="AU157" i="3"/>
  <c r="AU107" i="3"/>
  <c r="AU22" i="3"/>
  <c r="AU62" i="3"/>
  <c r="AU42" i="3"/>
  <c r="AU32" i="3"/>
  <c r="AU77" i="3"/>
  <c r="AU83" i="3"/>
  <c r="AU78" i="3"/>
  <c r="AU190" i="3"/>
  <c r="AU122" i="3"/>
  <c r="AU158" i="3"/>
  <c r="AU180" i="3"/>
  <c r="AU93" i="3"/>
  <c r="AU111" i="3"/>
  <c r="AU41" i="3"/>
  <c r="AU43" i="3"/>
  <c r="AU40" i="3"/>
  <c r="AU59" i="3"/>
  <c r="AU23" i="3"/>
  <c r="AU119" i="3"/>
  <c r="AU114" i="3"/>
  <c r="AU82" i="3"/>
  <c r="AU75" i="3"/>
  <c r="AU53" i="3"/>
  <c r="AU29" i="3"/>
  <c r="AU108" i="3"/>
  <c r="AU48" i="3"/>
  <c r="AU84" i="3"/>
  <c r="AU35" i="3"/>
  <c r="AU25" i="3"/>
  <c r="AU153" i="3"/>
  <c r="AU134" i="3"/>
  <c r="AU116" i="3"/>
  <c r="AU79" i="3"/>
  <c r="AU58" i="3"/>
  <c r="AU159" i="3"/>
  <c r="AU102" i="3"/>
  <c r="AU67" i="3"/>
  <c r="AU154" i="3"/>
  <c r="AU113" i="3"/>
  <c r="AU186" i="3"/>
  <c r="AU136" i="3"/>
  <c r="AU37" i="3"/>
  <c r="AU188" i="3"/>
  <c r="AU115" i="3"/>
  <c r="AU128" i="3"/>
  <c r="AU120" i="3"/>
  <c r="AU126" i="3"/>
  <c r="AU127" i="3"/>
  <c r="AU132" i="3"/>
  <c r="AU124" i="3"/>
  <c r="AU98" i="3"/>
  <c r="AU89" i="3"/>
  <c r="AU61" i="3"/>
  <c r="AU97" i="3"/>
  <c r="AU88" i="3"/>
  <c r="AU73" i="3"/>
  <c r="AU96" i="3"/>
  <c r="AU72" i="3"/>
  <c r="AU49" i="3"/>
  <c r="AU95" i="3"/>
  <c r="AU71" i="3"/>
  <c r="AU70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I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63" i="3" l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92" i="3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1" i="3" l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80" i="3" s="1"/>
  <c r="B181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82" i="3" l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T14" i="2"/>
  <c r="T16" i="2" s="1"/>
  <c r="S55" i="2"/>
  <c r="F20" i="2"/>
  <c r="F15" i="2"/>
</calcChain>
</file>

<file path=xl/comments1.xml><?xml version="1.0" encoding="utf-8"?>
<comments xmlns="http://schemas.openxmlformats.org/spreadsheetml/2006/main">
  <authors>
    <author>subdelegado</author>
  </authors>
  <commentList>
    <comment ref="E70" authorId="0" shapeId="0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>
  <authors>
    <author>subdelegado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<sst xmlns="http://schemas.openxmlformats.org/spreadsheetml/2006/main" count="930" uniqueCount="152">
  <si>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</si>
  <si>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</si>
  <si>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</si>
  <si>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</si>
  <si>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</si>
  <si>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</si>
  <si>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</si>
  <si>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</si>
  <si>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</si>
  <si>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</si>
  <si>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</si>
  <si>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</si>
  <si>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</si>
  <si>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</si>
  <si>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</si>
  <si>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</si>
  <si>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</si>
  <si>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</si>
  <si>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</si>
  <si>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</si>
  <si>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</si>
  <si>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</si>
  <si>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</si>
  <si>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</si>
  <si>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</si>
  <si>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</si>
  <si>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</si>
  <si>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</si>
  <si>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</si>
  <si>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</si>
  <si>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</si>
  <si>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</si>
  <si>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</si>
  <si>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</si>
  <si>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</si>
  <si>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</si>
  <si>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</si>
  <si>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</si>
  <si>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</si>
  <si>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</si>
  <si>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</si>
  <si>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</si>
  <si>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</si>
  <si>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</si>
  <si>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</si>
  <si>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</si>
  <si>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</si>
  <si>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</si>
  <si>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</si>
  <si>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</si>
  <si>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</si>
  <si>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</si>
  <si>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</si>
  <si>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</si>
  <si>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</si>
  <si>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</si>
  <si>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</si>
  <si>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</si>
  <si>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</si>
  <si>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</si>
  <si>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</si>
  <si>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</si>
  <si>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</si>
  <si>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</si>
  <si>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</si>
  <si>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</si>
  <si>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</si>
  <si>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</si>
  <si>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</si>
  <si>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</si>
  <si>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</si>
  <si>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</si>
  <si>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</si>
  <si>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</si>
  <si>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</si>
  <si>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</si>
  <si>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</si>
  <si>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</si>
  <si>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</si>
  <si>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</si>
  <si>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</si>
  <si>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</si>
  <si>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</si>
  <si>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</si>
  <si>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</si>
  <si>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</si>
  <si>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</si>
  <si>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</si>
  <si>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</si>
  <si>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</si>
  <si>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</si>
  <si>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</si>
  <si>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</si>
  <si>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</si>
  <si>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</si>
  <si>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</si>
  <si>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</si>
  <si>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</si>
  <si>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</si>
  <si>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</si>
  <si>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</si>
  <si>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</si>
  <si>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</si>
  <si>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</si>
  <si>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</si>
  <si>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</si>
  <si>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</si>
  <si>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</si>
  <si>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</si>
  <si>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</si>
  <si>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</si>
  <si>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</si>
  <si>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</si>
  <si>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</si>
  <si>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</si>
  <si>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</si>
  <si>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</si>
  <si>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</si>
  <si>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</si>
  <si>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</si>
  <si>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</si>
  <si>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</si>
  <si>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</si>
  <si>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</si>
  <si>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</si>
  <si>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</si>
  <si>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</si>
  <si>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</si>
  <si>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</si>
  <si>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</si>
  <si>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</si>
  <si>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</si>
  <si>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</si>
  <si>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</si>
  <si>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</si>
  <si>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</si>
  <si>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</si>
  <si>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</si>
  <si>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</si>
  <si>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</si>
  <si>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</si>
  <si>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</si>
  <si>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</si>
  <si>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</si>
  <si>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</si>
  <si>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</si>
  <si>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</si>
  <si>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Responsable: Jose Eduardo Noj Pajarito</t>
  </si>
  <si>
    <t>PILOTO I VEHÍCULOS LIVIANOS</t>
  </si>
  <si>
    <t xml:space="preserve">CARPINTERO I </t>
  </si>
  <si>
    <t xml:space="preserve">PEÓN  </t>
  </si>
  <si>
    <t>Mes/ año: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</si>
</sst>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22" fillId="0" borderId="5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26" fillId="0" borderId="13" xfId="2" applyFont="1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26" fillId="0" borderId="20" xfId="2" applyFont="1" applyFill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/>
    <cellStyle name="Normal" xfId="0" builtinId="0"/>
    <cellStyle name="Normal 10" xfId="7"/>
    <cellStyle name="Normal 2" xfId="2"/>
    <cellStyle name="Normal 4" xfId="4"/>
    <cellStyle name="Normal 5 2 2" xfId="5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X219"/>
  <sheetViews>
    <sheetView tabSelected="1" zoomScaleNormal="100" zoomScaleSheetLayoutView="40" zoomScalePageLayoutView="85" workbookViewId="0">
      <selection activeCell="D28" sqref="D28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3" customWidth="1"/>
    <col min="8" max="8" width="8.85546875" style="8" customWidth="1"/>
    <col min="9" max="9" width="10.5703125" style="493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9.5703125" style="3" customWidth="1"/>
    <col min="20" max="20" width="9.5703125" style="4" customWidth="1"/>
    <col min="21" max="21" width="9.5703125" style="3" customWidth="1"/>
    <col min="22" max="22" width="9.5703125" style="4" customWidth="1"/>
    <col min="23" max="23" width="9.5703125" style="3" customWidth="1"/>
    <col min="24" max="24" width="9.5703125" style="4" customWidth="1"/>
    <col min="25" max="25" width="9.5703125" style="3" customWidth="1"/>
    <col min="26" max="26" width="9.5703125" style="4" customWidth="1"/>
    <col min="27" max="27" width="9.570312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8"/>
      <c r="H1" s="396"/>
    </row>
    <row r="2" spans="2:47" x14ac:dyDescent="0.25">
      <c r="D2" s="8"/>
      <c r="E2" s="8"/>
      <c r="F2" s="396"/>
      <c r="G2" s="488"/>
      <c r="H2" s="396"/>
    </row>
    <row r="3" spans="2:47" x14ac:dyDescent="0.25">
      <c r="D3" s="8"/>
      <c r="E3" s="8"/>
      <c r="F3" s="396"/>
      <c r="G3" s="488"/>
      <c r="H3" s="396"/>
    </row>
    <row r="4" spans="2:47" x14ac:dyDescent="0.25">
      <c r="D4" s="8"/>
      <c r="E4" s="8"/>
      <c r="F4" s="396"/>
      <c r="G4" s="488"/>
      <c r="H4" s="396"/>
    </row>
    <row r="5" spans="2:47" x14ac:dyDescent="0.25">
      <c r="D5" s="8"/>
      <c r="E5" s="8"/>
      <c r="F5" s="396"/>
      <c r="G5" s="488"/>
      <c r="H5" s="396"/>
    </row>
    <row r="6" spans="2:47" x14ac:dyDescent="0.25">
      <c r="D6" s="8"/>
      <c r="E6" s="8"/>
      <c r="F6" s="396"/>
      <c r="G6" s="488"/>
      <c r="H6" s="396"/>
    </row>
    <row r="7" spans="2:47" ht="26.25" x14ac:dyDescent="0.25">
      <c r="B7" s="539" t="s">
        <v>27</v>
      </c>
      <c r="C7" s="539"/>
      <c r="D7" s="539"/>
      <c r="E7" s="8"/>
      <c r="F7" s="396"/>
      <c r="G7" s="488"/>
      <c r="H7" s="396"/>
    </row>
    <row r="8" spans="2:47" ht="18.75" customHeight="1" x14ac:dyDescent="0.25">
      <c r="B8" s="540" t="s">
        <v>28</v>
      </c>
      <c r="C8" s="540"/>
      <c r="D8" s="540"/>
      <c r="E8" s="540"/>
      <c r="F8" s="540"/>
      <c r="G8" s="489"/>
      <c r="H8" s="399"/>
    </row>
    <row r="9" spans="2:47" ht="23.25" customHeight="1" x14ac:dyDescent="0.25">
      <c r="B9" s="519" t="s">
        <v>29</v>
      </c>
      <c r="C9" s="519"/>
      <c r="D9" s="519"/>
      <c r="E9" s="519"/>
      <c r="F9" s="519"/>
      <c r="G9" s="488"/>
      <c r="H9" s="396"/>
    </row>
    <row r="10" spans="2:47" ht="18.75" customHeight="1" x14ac:dyDescent="0.25">
      <c r="B10" s="541" t="s">
        <v>32</v>
      </c>
      <c r="C10" s="541"/>
      <c r="D10" s="541"/>
      <c r="E10" s="8"/>
      <c r="F10" s="396"/>
      <c r="G10" s="488"/>
      <c r="H10" s="396"/>
    </row>
    <row r="11" spans="2:47" ht="18.75" customHeight="1" x14ac:dyDescent="0.25">
      <c r="B11" s="541" t="s">
        <v>147</v>
      </c>
      <c r="C11" s="541"/>
      <c r="D11" s="541"/>
      <c r="E11" s="541"/>
      <c r="F11" s="541"/>
      <c r="G11" s="488"/>
      <c r="H11" s="396"/>
    </row>
    <row r="12" spans="2:47" ht="18.75" customHeight="1" x14ac:dyDescent="0.25">
      <c r="B12" s="542" t="s">
        <v>151</v>
      </c>
      <c r="C12" s="542"/>
      <c r="D12" s="542"/>
      <c r="E12" s="8"/>
      <c r="F12" s="396"/>
      <c r="G12" s="488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90"/>
      <c r="H13" s="11"/>
      <c r="I13" s="490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8" customHeight="1" x14ac:dyDescent="0.25">
      <c r="B14" s="520" t="s">
        <v>0</v>
      </c>
      <c r="C14" s="523" t="s">
        <v>1</v>
      </c>
      <c r="D14" s="526" t="s">
        <v>2</v>
      </c>
      <c r="E14" s="529" t="s">
        <v>3</v>
      </c>
      <c r="F14" s="532" t="s">
        <v>4</v>
      </c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4"/>
      <c r="AD14" s="523" t="s">
        <v>5</v>
      </c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65" t="s">
        <v>6</v>
      </c>
    </row>
    <row r="15" spans="2:47" s="5" customFormat="1" ht="18" customHeight="1" x14ac:dyDescent="0.25">
      <c r="B15" s="521"/>
      <c r="C15" s="524"/>
      <c r="D15" s="527"/>
      <c r="E15" s="530"/>
      <c r="F15" s="535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7"/>
      <c r="AD15" s="538" t="s">
        <v>7</v>
      </c>
      <c r="AE15" s="538"/>
      <c r="AF15" s="538" t="s">
        <v>7</v>
      </c>
      <c r="AG15" s="538"/>
      <c r="AH15" s="538" t="s">
        <v>7</v>
      </c>
      <c r="AI15" s="538"/>
      <c r="AJ15" s="538" t="s">
        <v>7</v>
      </c>
      <c r="AK15" s="538"/>
      <c r="AL15" s="549" t="s">
        <v>8</v>
      </c>
      <c r="AM15" s="550"/>
      <c r="AN15" s="550"/>
      <c r="AO15" s="550"/>
      <c r="AP15" s="550"/>
      <c r="AQ15" s="551"/>
      <c r="AR15" s="543" t="s">
        <v>9</v>
      </c>
      <c r="AS15" s="543" t="s">
        <v>10</v>
      </c>
      <c r="AT15" s="543" t="s">
        <v>11</v>
      </c>
      <c r="AU15" s="566"/>
    </row>
    <row r="16" spans="2:47" s="5" customFormat="1" ht="18" customHeight="1" x14ac:dyDescent="0.25">
      <c r="B16" s="521"/>
      <c r="C16" s="524"/>
      <c r="D16" s="527"/>
      <c r="E16" s="530"/>
      <c r="F16" s="524" t="s">
        <v>12</v>
      </c>
      <c r="G16" s="524"/>
      <c r="H16" s="524" t="s">
        <v>13</v>
      </c>
      <c r="I16" s="524"/>
      <c r="J16" s="524" t="s">
        <v>14</v>
      </c>
      <c r="K16" s="524"/>
      <c r="L16" s="524" t="s">
        <v>15</v>
      </c>
      <c r="M16" s="524"/>
      <c r="N16" s="563" t="s">
        <v>16</v>
      </c>
      <c r="O16" s="564"/>
      <c r="P16" s="563" t="s">
        <v>17</v>
      </c>
      <c r="Q16" s="564"/>
      <c r="R16" s="563" t="s">
        <v>18</v>
      </c>
      <c r="S16" s="564"/>
      <c r="T16" s="524" t="s">
        <v>19</v>
      </c>
      <c r="U16" s="524"/>
      <c r="V16" s="524" t="s">
        <v>20</v>
      </c>
      <c r="W16" s="524"/>
      <c r="X16" s="524" t="s">
        <v>21</v>
      </c>
      <c r="Y16" s="524"/>
      <c r="Z16" s="524" t="s">
        <v>22</v>
      </c>
      <c r="AA16" s="524"/>
      <c r="AB16" s="524" t="s">
        <v>23</v>
      </c>
      <c r="AC16" s="524"/>
      <c r="AD16" s="524" t="s">
        <v>24</v>
      </c>
      <c r="AE16" s="524" t="s">
        <v>25</v>
      </c>
      <c r="AF16" s="524" t="s">
        <v>24</v>
      </c>
      <c r="AG16" s="524" t="s">
        <v>25</v>
      </c>
      <c r="AH16" s="524" t="s">
        <v>24</v>
      </c>
      <c r="AI16" s="524" t="s">
        <v>25</v>
      </c>
      <c r="AJ16" s="524" t="s">
        <v>24</v>
      </c>
      <c r="AK16" s="524" t="s">
        <v>25</v>
      </c>
      <c r="AL16" s="524" t="s">
        <v>24</v>
      </c>
      <c r="AM16" s="545" t="s">
        <v>25</v>
      </c>
      <c r="AN16" s="545" t="s">
        <v>25</v>
      </c>
      <c r="AO16" s="545" t="s">
        <v>25</v>
      </c>
      <c r="AP16" s="545" t="s">
        <v>25</v>
      </c>
      <c r="AQ16" s="547" t="s">
        <v>146</v>
      </c>
      <c r="AR16" s="543"/>
      <c r="AS16" s="543"/>
      <c r="AT16" s="543"/>
      <c r="AU16" s="566"/>
    </row>
    <row r="17" spans="2:47" s="5" customFormat="1" ht="47.25" customHeight="1" thickBot="1" x14ac:dyDescent="0.3">
      <c r="B17" s="522"/>
      <c r="C17" s="525"/>
      <c r="D17" s="528"/>
      <c r="E17" s="531"/>
      <c r="F17" s="394" t="s">
        <v>26</v>
      </c>
      <c r="G17" s="491" t="s">
        <v>6</v>
      </c>
      <c r="H17" s="394" t="s">
        <v>26</v>
      </c>
      <c r="I17" s="491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46"/>
      <c r="AN17" s="546"/>
      <c r="AO17" s="546"/>
      <c r="AP17" s="546"/>
      <c r="AQ17" s="548"/>
      <c r="AR17" s="544"/>
      <c r="AS17" s="544"/>
      <c r="AT17" s="544"/>
      <c r="AU17" s="567"/>
    </row>
    <row r="18" spans="2:47" s="5" customFormat="1" ht="15" customHeight="1" thickBot="1" x14ac:dyDescent="0.3">
      <c r="B18" s="560" t="s">
        <v>86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</row>
    <row r="19" spans="2:47" s="17" customFormat="1" ht="15.75" thickBot="1" x14ac:dyDescent="0.3">
      <c r="B19" s="435">
        <v>1</v>
      </c>
      <c r="C19" s="572" t="s">
        <v>33</v>
      </c>
      <c r="D19" s="439" t="s">
        <v>47</v>
      </c>
      <c r="E19" s="440">
        <v>71.400000000000006</v>
      </c>
      <c r="F19" s="441">
        <v>1</v>
      </c>
      <c r="G19" s="494">
        <f>+E19*F19*31</f>
        <v>2213.4</v>
      </c>
      <c r="H19" s="441">
        <v>1</v>
      </c>
      <c r="I19" s="494">
        <f>+E19*29*H19</f>
        <v>2070.6000000000004</v>
      </c>
      <c r="J19" s="441">
        <v>1</v>
      </c>
      <c r="K19" s="494">
        <f>+E19*31*J19</f>
        <v>2213.4</v>
      </c>
      <c r="L19" s="441">
        <v>1</v>
      </c>
      <c r="M19" s="494">
        <f>+E19*30*L19</f>
        <v>2142</v>
      </c>
      <c r="N19" s="407">
        <v>1</v>
      </c>
      <c r="O19" s="494">
        <f>+E19*31*N19</f>
        <v>2213.4</v>
      </c>
      <c r="P19" s="407">
        <v>1</v>
      </c>
      <c r="Q19" s="494">
        <f>+E19*30*P19</f>
        <v>2142</v>
      </c>
      <c r="R19" s="407"/>
      <c r="S19" s="406"/>
      <c r="T19" s="407"/>
      <c r="U19" s="406"/>
      <c r="V19" s="407"/>
      <c r="W19" s="404"/>
      <c r="X19" s="407"/>
      <c r="Y19" s="404"/>
      <c r="Z19" s="407"/>
      <c r="AA19" s="404"/>
      <c r="AB19" s="407"/>
      <c r="AC19" s="442"/>
      <c r="AD19" s="436">
        <f t="shared" ref="AD19:AD107" si="0">+AE19*12</f>
        <v>420</v>
      </c>
      <c r="AE19" s="406">
        <v>35</v>
      </c>
      <c r="AF19" s="406">
        <f t="shared" ref="AF19:AF107" si="1">+AG19*12</f>
        <v>420</v>
      </c>
      <c r="AG19" s="406">
        <v>35</v>
      </c>
      <c r="AH19" s="406">
        <f t="shared" ref="AH19:AH107" si="2">+AI19*12</f>
        <v>420</v>
      </c>
      <c r="AI19" s="406">
        <v>35</v>
      </c>
      <c r="AJ19" s="406">
        <f>+AK19*12</f>
        <v>1020</v>
      </c>
      <c r="AK19" s="406">
        <v>85</v>
      </c>
      <c r="AL19" s="406">
        <f>+AP19*12</f>
        <v>454420.64516129036</v>
      </c>
      <c r="AM19" s="406">
        <f t="shared" ref="AM19:AM28" si="3">1760*F19</f>
        <v>1760</v>
      </c>
      <c r="AN19" s="406">
        <f t="shared" ref="AN19:AN28" si="4">1760*H19</f>
        <v>1760</v>
      </c>
      <c r="AO19" s="406">
        <f t="shared" ref="AO19:AO28" si="5">1760*H19</f>
        <v>1760</v>
      </c>
      <c r="AP19" s="406">
        <v>37868.387096774197</v>
      </c>
      <c r="AQ19" s="406">
        <v>0</v>
      </c>
      <c r="AR19" s="406">
        <v>0</v>
      </c>
      <c r="AS19" s="406">
        <v>0</v>
      </c>
      <c r="AT19" s="406">
        <v>0</v>
      </c>
      <c r="AU19" s="391">
        <f>+G19+I19+K19+M19+O19+Q19+S19+AN19+AI19+U19+W19+Y19+AA19+AC19+AE19+AG19+AM19+AO19+AQ19+AR19+AS19+AT19+AK19+AP19</f>
        <v>56333.1870967742</v>
      </c>
    </row>
    <row r="20" spans="2:47" s="17" customFormat="1" ht="15.75" thickBot="1" x14ac:dyDescent="0.3">
      <c r="B20" s="435">
        <f>+B19+1</f>
        <v>2</v>
      </c>
      <c r="C20" s="576"/>
      <c r="D20" s="432" t="s">
        <v>34</v>
      </c>
      <c r="E20" s="433">
        <v>71.400000000000006</v>
      </c>
      <c r="F20" s="434">
        <v>18</v>
      </c>
      <c r="G20" s="495">
        <f t="shared" ref="G20:G31" si="6">+E20*F20*31</f>
        <v>39841.200000000004</v>
      </c>
      <c r="H20" s="434">
        <v>18</v>
      </c>
      <c r="I20" s="495">
        <f t="shared" ref="I20:I88" si="7">+E20*29*H20</f>
        <v>37270.800000000003</v>
      </c>
      <c r="J20" s="434">
        <v>18</v>
      </c>
      <c r="K20" s="495">
        <f t="shared" ref="K20:K84" si="8">+E20*31*J20</f>
        <v>39841.200000000004</v>
      </c>
      <c r="L20" s="434">
        <v>18</v>
      </c>
      <c r="M20" s="495">
        <f t="shared" ref="M20:M84" si="9">+E20*30*L20</f>
        <v>38556</v>
      </c>
      <c r="N20" s="409">
        <v>18</v>
      </c>
      <c r="O20" s="495">
        <f t="shared" ref="O20:O84" si="10">+E20*31*N20</f>
        <v>39841.200000000004</v>
      </c>
      <c r="P20" s="409">
        <v>18</v>
      </c>
      <c r="Q20" s="495">
        <f t="shared" ref="Q20:Q83" si="11">+E20*30*P20</f>
        <v>38556</v>
      </c>
      <c r="R20" s="409"/>
      <c r="S20" s="387"/>
      <c r="T20" s="409"/>
      <c r="U20" s="387"/>
      <c r="V20" s="409"/>
      <c r="W20" s="387"/>
      <c r="X20" s="409"/>
      <c r="Y20" s="387"/>
      <c r="Z20" s="409"/>
      <c r="AA20" s="387"/>
      <c r="AB20" s="409"/>
      <c r="AC20" s="443"/>
      <c r="AD20" s="437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391"/>
    </row>
    <row r="21" spans="2:47" s="5" customFormat="1" ht="15.75" thickBot="1" x14ac:dyDescent="0.3">
      <c r="B21" s="435">
        <f t="shared" ref="B21:B90" si="12">+B20+1</f>
        <v>3</v>
      </c>
      <c r="C21" s="576"/>
      <c r="D21" s="432" t="s">
        <v>34</v>
      </c>
      <c r="E21" s="433">
        <v>71.400000000000006</v>
      </c>
      <c r="F21" s="434">
        <v>1</v>
      </c>
      <c r="G21" s="495">
        <f t="shared" si="6"/>
        <v>2213.4</v>
      </c>
      <c r="H21" s="434">
        <v>1</v>
      </c>
      <c r="I21" s="495">
        <f t="shared" si="7"/>
        <v>2070.6000000000004</v>
      </c>
      <c r="J21" s="434">
        <v>1</v>
      </c>
      <c r="K21" s="495">
        <f t="shared" si="8"/>
        <v>2213.4</v>
      </c>
      <c r="L21" s="434">
        <v>1</v>
      </c>
      <c r="M21" s="495">
        <f t="shared" si="9"/>
        <v>2142</v>
      </c>
      <c r="N21" s="388">
        <v>1</v>
      </c>
      <c r="O21" s="495">
        <f t="shared" si="10"/>
        <v>2213.4</v>
      </c>
      <c r="P21" s="388">
        <v>0</v>
      </c>
      <c r="Q21" s="495">
        <f t="shared" si="11"/>
        <v>0</v>
      </c>
      <c r="R21" s="388"/>
      <c r="S21" s="387"/>
      <c r="T21" s="388"/>
      <c r="U21" s="387"/>
      <c r="V21" s="388"/>
      <c r="W21" s="387"/>
      <c r="X21" s="388"/>
      <c r="Y21" s="387"/>
      <c r="Z21" s="388"/>
      <c r="AA21" s="387"/>
      <c r="AB21" s="388"/>
      <c r="AC21" s="443"/>
      <c r="AD21" s="438">
        <f t="shared" ref="AD21" si="13">+AE21*12</f>
        <v>600</v>
      </c>
      <c r="AE21" s="387">
        <v>50</v>
      </c>
      <c r="AF21" s="387">
        <f t="shared" ref="AF21" si="14">+AG21*12</f>
        <v>600</v>
      </c>
      <c r="AG21" s="387">
        <v>50</v>
      </c>
      <c r="AH21" s="387">
        <f t="shared" ref="AH21" si="15">+AI21*12</f>
        <v>600</v>
      </c>
      <c r="AI21" s="387">
        <v>50</v>
      </c>
      <c r="AJ21" s="387">
        <f t="shared" ref="AJ21" si="16">+AK21*12</f>
        <v>600</v>
      </c>
      <c r="AK21" s="387">
        <v>50</v>
      </c>
      <c r="AL21" s="387">
        <f t="shared" ref="AL21:AL26" si="17">+AP21*12</f>
        <v>126720</v>
      </c>
      <c r="AM21" s="387">
        <f t="shared" ref="AM21" si="18">1760*F21</f>
        <v>1760</v>
      </c>
      <c r="AN21" s="387">
        <f t="shared" ref="AN21" si="19">1760*H21</f>
        <v>1760</v>
      </c>
      <c r="AO21" s="387">
        <f t="shared" ref="AO21" si="20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1">+G21+I21+K21+M21+O21+Q21+S21+AN21+AI21+U21+W21+Y21+AA21+AC21+AE21+AG21+AM21+AO21+AQ21+AR21+AS21+AT21+AK21+AP21</f>
        <v>26892.799999999999</v>
      </c>
    </row>
    <row r="22" spans="2:47" s="5" customFormat="1" ht="15.75" thickBot="1" x14ac:dyDescent="0.3">
      <c r="B22" s="435">
        <f t="shared" si="12"/>
        <v>4</v>
      </c>
      <c r="C22" s="573"/>
      <c r="D22" s="432" t="s">
        <v>51</v>
      </c>
      <c r="E22" s="433">
        <v>72.540000000000006</v>
      </c>
      <c r="F22" s="434">
        <v>1</v>
      </c>
      <c r="G22" s="495">
        <f t="shared" si="6"/>
        <v>2248.7400000000002</v>
      </c>
      <c r="H22" s="434">
        <v>1</v>
      </c>
      <c r="I22" s="495">
        <f t="shared" si="7"/>
        <v>2103.6600000000003</v>
      </c>
      <c r="J22" s="434">
        <v>1</v>
      </c>
      <c r="K22" s="495">
        <f t="shared" si="8"/>
        <v>2248.7400000000002</v>
      </c>
      <c r="L22" s="434">
        <v>1</v>
      </c>
      <c r="M22" s="495">
        <f t="shared" si="9"/>
        <v>2176.2000000000003</v>
      </c>
      <c r="N22" s="388">
        <v>1</v>
      </c>
      <c r="O22" s="495">
        <f t="shared" si="10"/>
        <v>2248.7400000000002</v>
      </c>
      <c r="P22" s="388">
        <v>1</v>
      </c>
      <c r="Q22" s="495">
        <f t="shared" si="11"/>
        <v>2176.2000000000003</v>
      </c>
      <c r="R22" s="388"/>
      <c r="S22" s="387"/>
      <c r="T22" s="388"/>
      <c r="U22" s="387"/>
      <c r="V22" s="388"/>
      <c r="W22" s="387"/>
      <c r="X22" s="388"/>
      <c r="Y22" s="387"/>
      <c r="Z22" s="388"/>
      <c r="AA22" s="387"/>
      <c r="AB22" s="388"/>
      <c r="AC22" s="443"/>
      <c r="AD22" s="438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89" si="22">+AK22*12</f>
        <v>600</v>
      </c>
      <c r="AK22" s="387">
        <v>50</v>
      </c>
      <c r="AL22" s="387">
        <f t="shared" si="17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1"/>
        <v>29242.280000000002</v>
      </c>
    </row>
    <row r="23" spans="2:47" s="5" customFormat="1" ht="15.75" thickBot="1" x14ac:dyDescent="0.3">
      <c r="B23" s="435">
        <f t="shared" si="12"/>
        <v>5</v>
      </c>
      <c r="C23" s="573"/>
      <c r="D23" s="432" t="s">
        <v>37</v>
      </c>
      <c r="E23" s="433">
        <v>71.400000000000006</v>
      </c>
      <c r="F23" s="434">
        <v>2</v>
      </c>
      <c r="G23" s="495">
        <f t="shared" si="6"/>
        <v>4426.8</v>
      </c>
      <c r="H23" s="434">
        <v>2</v>
      </c>
      <c r="I23" s="495">
        <f t="shared" si="7"/>
        <v>4141.2000000000007</v>
      </c>
      <c r="J23" s="434">
        <v>2</v>
      </c>
      <c r="K23" s="495">
        <f t="shared" si="8"/>
        <v>4426.8</v>
      </c>
      <c r="L23" s="434">
        <v>2</v>
      </c>
      <c r="M23" s="495">
        <f t="shared" si="9"/>
        <v>4284</v>
      </c>
      <c r="N23" s="388">
        <v>2</v>
      </c>
      <c r="O23" s="495">
        <f t="shared" si="10"/>
        <v>4426.8</v>
      </c>
      <c r="P23" s="388">
        <v>2</v>
      </c>
      <c r="Q23" s="495">
        <f t="shared" si="11"/>
        <v>4284</v>
      </c>
      <c r="R23" s="388"/>
      <c r="S23" s="387"/>
      <c r="T23" s="388"/>
      <c r="U23" s="387"/>
      <c r="V23" s="388"/>
      <c r="W23" s="387"/>
      <c r="X23" s="388"/>
      <c r="Y23" s="387"/>
      <c r="Z23" s="388"/>
      <c r="AA23" s="387"/>
      <c r="AB23" s="388"/>
      <c r="AC23" s="443"/>
      <c r="AD23" s="438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2"/>
        <v>600</v>
      </c>
      <c r="AK23" s="387">
        <v>50</v>
      </c>
      <c r="AL23" s="387">
        <f t="shared" si="17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1"/>
        <v>38509.599999999999</v>
      </c>
    </row>
    <row r="24" spans="2:47" s="5" customFormat="1" ht="15.75" thickBot="1" x14ac:dyDescent="0.3">
      <c r="B24" s="435">
        <f t="shared" si="12"/>
        <v>6</v>
      </c>
      <c r="C24" s="573"/>
      <c r="D24" s="432" t="s">
        <v>37</v>
      </c>
      <c r="E24" s="433">
        <v>71.400000000000006</v>
      </c>
      <c r="F24" s="434">
        <v>0</v>
      </c>
      <c r="G24" s="495">
        <f t="shared" ref="G24" si="23">+E24*F24*31</f>
        <v>0</v>
      </c>
      <c r="H24" s="434">
        <v>0</v>
      </c>
      <c r="I24" s="495">
        <f t="shared" ref="I24" si="24">+E24*29*H24</f>
        <v>0</v>
      </c>
      <c r="J24" s="434">
        <v>1</v>
      </c>
      <c r="K24" s="495">
        <f>+E24*45*J24</f>
        <v>3213.0000000000005</v>
      </c>
      <c r="L24" s="434">
        <v>1</v>
      </c>
      <c r="M24" s="495">
        <f t="shared" si="9"/>
        <v>2142</v>
      </c>
      <c r="N24" s="388">
        <v>1</v>
      </c>
      <c r="O24" s="495">
        <f t="shared" si="10"/>
        <v>2213.4</v>
      </c>
      <c r="P24" s="388">
        <v>1</v>
      </c>
      <c r="Q24" s="495">
        <f t="shared" si="11"/>
        <v>2142</v>
      </c>
      <c r="R24" s="388"/>
      <c r="S24" s="387"/>
      <c r="T24" s="388"/>
      <c r="U24" s="387"/>
      <c r="V24" s="388"/>
      <c r="W24" s="387"/>
      <c r="X24" s="388"/>
      <c r="Y24" s="387"/>
      <c r="Z24" s="388"/>
      <c r="AA24" s="387"/>
      <c r="AB24" s="388"/>
      <c r="AC24" s="443"/>
      <c r="AD24" s="438">
        <f t="shared" ref="AD24" si="25">+AE24*12</f>
        <v>600</v>
      </c>
      <c r="AE24" s="387">
        <v>50</v>
      </c>
      <c r="AF24" s="387">
        <f t="shared" ref="AF24" si="26">+AG24*12</f>
        <v>600</v>
      </c>
      <c r="AG24" s="387">
        <v>50</v>
      </c>
      <c r="AH24" s="387">
        <f t="shared" ref="AH24" si="27">+AI24*12</f>
        <v>600</v>
      </c>
      <c r="AI24" s="387">
        <v>50</v>
      </c>
      <c r="AJ24" s="387">
        <f t="shared" ref="AJ24" si="28">+AK24*12</f>
        <v>600</v>
      </c>
      <c r="AK24" s="387">
        <v>50</v>
      </c>
      <c r="AL24" s="387">
        <f t="shared" si="17"/>
        <v>21120</v>
      </c>
      <c r="AM24" s="387">
        <f t="shared" ref="AM24" si="29">1760*F24</f>
        <v>0</v>
      </c>
      <c r="AN24" s="387">
        <f t="shared" ref="AN24" si="30">1760*H24</f>
        <v>0</v>
      </c>
      <c r="AO24" s="387">
        <f t="shared" ref="AO24" si="31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1"/>
        <v>11670.4</v>
      </c>
    </row>
    <row r="25" spans="2:47" s="5" customFormat="1" ht="15.75" thickBot="1" x14ac:dyDescent="0.3">
      <c r="B25" s="435">
        <f t="shared" si="12"/>
        <v>7</v>
      </c>
      <c r="C25" s="573"/>
      <c r="D25" s="432" t="s">
        <v>38</v>
      </c>
      <c r="E25" s="433">
        <v>78.25</v>
      </c>
      <c r="F25" s="434">
        <v>1</v>
      </c>
      <c r="G25" s="495">
        <f t="shared" si="6"/>
        <v>2425.75</v>
      </c>
      <c r="H25" s="434">
        <v>1</v>
      </c>
      <c r="I25" s="495">
        <f t="shared" si="7"/>
        <v>2269.25</v>
      </c>
      <c r="J25" s="434">
        <v>1</v>
      </c>
      <c r="K25" s="495">
        <f t="shared" si="8"/>
        <v>2425.75</v>
      </c>
      <c r="L25" s="434">
        <v>1</v>
      </c>
      <c r="M25" s="495">
        <f t="shared" si="9"/>
        <v>2347.5</v>
      </c>
      <c r="N25" s="388">
        <v>1</v>
      </c>
      <c r="O25" s="495">
        <f t="shared" si="10"/>
        <v>2425.75</v>
      </c>
      <c r="P25" s="388">
        <v>1</v>
      </c>
      <c r="Q25" s="495">
        <f t="shared" si="11"/>
        <v>2347.5</v>
      </c>
      <c r="R25" s="388"/>
      <c r="S25" s="387"/>
      <c r="T25" s="388"/>
      <c r="U25" s="387"/>
      <c r="V25" s="388"/>
      <c r="W25" s="387"/>
      <c r="X25" s="388"/>
      <c r="Y25" s="387"/>
      <c r="Z25" s="388"/>
      <c r="AA25" s="387"/>
      <c r="AB25" s="388"/>
      <c r="AC25" s="443"/>
      <c r="AD25" s="438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2"/>
        <v>0</v>
      </c>
      <c r="AK25" s="387">
        <v>0</v>
      </c>
      <c r="AL25" s="387">
        <f t="shared" si="17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1"/>
        <v>23041.5</v>
      </c>
    </row>
    <row r="26" spans="2:47" s="5" customFormat="1" ht="15.75" thickBot="1" x14ac:dyDescent="0.3">
      <c r="B26" s="435">
        <f t="shared" si="12"/>
        <v>8</v>
      </c>
      <c r="C26" s="573"/>
      <c r="D26" s="432" t="s">
        <v>30</v>
      </c>
      <c r="E26" s="433">
        <v>72.540000000000006</v>
      </c>
      <c r="F26" s="434">
        <v>1</v>
      </c>
      <c r="G26" s="495">
        <f t="shared" si="6"/>
        <v>2248.7400000000002</v>
      </c>
      <c r="H26" s="434">
        <v>1</v>
      </c>
      <c r="I26" s="495">
        <f t="shared" si="7"/>
        <v>2103.6600000000003</v>
      </c>
      <c r="J26" s="434">
        <v>1</v>
      </c>
      <c r="K26" s="495">
        <f t="shared" si="8"/>
        <v>2248.7400000000002</v>
      </c>
      <c r="L26" s="434">
        <v>1</v>
      </c>
      <c r="M26" s="495">
        <f t="shared" si="9"/>
        <v>2176.2000000000003</v>
      </c>
      <c r="N26" s="388">
        <v>0</v>
      </c>
      <c r="O26" s="495">
        <f t="shared" si="10"/>
        <v>0</v>
      </c>
      <c r="P26" s="388">
        <v>0</v>
      </c>
      <c r="Q26" s="495">
        <f t="shared" si="11"/>
        <v>0</v>
      </c>
      <c r="R26" s="388"/>
      <c r="S26" s="387"/>
      <c r="T26" s="388"/>
      <c r="U26" s="387"/>
      <c r="V26" s="388"/>
      <c r="W26" s="387"/>
      <c r="X26" s="388"/>
      <c r="Y26" s="387"/>
      <c r="Z26" s="388"/>
      <c r="AA26" s="387"/>
      <c r="AB26" s="388"/>
      <c r="AC26" s="443"/>
      <c r="AD26" s="438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2"/>
        <v>900</v>
      </c>
      <c r="AK26" s="387">
        <v>75</v>
      </c>
      <c r="AL26" s="387">
        <f t="shared" si="17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1"/>
        <v>19637.340000000004</v>
      </c>
    </row>
    <row r="27" spans="2:47" s="5" customFormat="1" ht="15.75" thickBot="1" x14ac:dyDescent="0.3">
      <c r="B27" s="435">
        <f t="shared" si="12"/>
        <v>9</v>
      </c>
      <c r="C27" s="573"/>
      <c r="D27" s="432" t="s">
        <v>39</v>
      </c>
      <c r="E27" s="433">
        <v>73.59</v>
      </c>
      <c r="F27" s="434">
        <v>2</v>
      </c>
      <c r="G27" s="495">
        <f t="shared" si="6"/>
        <v>4562.58</v>
      </c>
      <c r="H27" s="434">
        <v>2</v>
      </c>
      <c r="I27" s="495">
        <f t="shared" si="7"/>
        <v>4268.22</v>
      </c>
      <c r="J27" s="434">
        <v>2</v>
      </c>
      <c r="K27" s="495">
        <f t="shared" si="8"/>
        <v>4562.58</v>
      </c>
      <c r="L27" s="434">
        <v>2</v>
      </c>
      <c r="M27" s="495">
        <f t="shared" si="9"/>
        <v>4415.4000000000005</v>
      </c>
      <c r="N27" s="388">
        <v>2</v>
      </c>
      <c r="O27" s="495">
        <f t="shared" si="10"/>
        <v>4562.58</v>
      </c>
      <c r="P27" s="388">
        <v>2</v>
      </c>
      <c r="Q27" s="495">
        <f t="shared" si="11"/>
        <v>4415.4000000000005</v>
      </c>
      <c r="R27" s="388"/>
      <c r="S27" s="387"/>
      <c r="T27" s="388"/>
      <c r="U27" s="387"/>
      <c r="V27" s="388"/>
      <c r="W27" s="387"/>
      <c r="X27" s="388"/>
      <c r="Y27" s="387"/>
      <c r="Z27" s="388"/>
      <c r="AA27" s="387"/>
      <c r="AB27" s="388"/>
      <c r="AC27" s="443"/>
      <c r="AD27" s="438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5">
        <f t="shared" si="12"/>
        <v>10</v>
      </c>
      <c r="C28" s="573"/>
      <c r="D28" s="432" t="s">
        <v>40</v>
      </c>
      <c r="E28" s="433">
        <v>75.64</v>
      </c>
      <c r="F28" s="434">
        <v>5</v>
      </c>
      <c r="G28" s="495">
        <f t="shared" si="6"/>
        <v>11724.199999999999</v>
      </c>
      <c r="H28" s="434">
        <v>5</v>
      </c>
      <c r="I28" s="495">
        <f t="shared" si="7"/>
        <v>10967.8</v>
      </c>
      <c r="J28" s="434">
        <v>5</v>
      </c>
      <c r="K28" s="495">
        <f t="shared" si="8"/>
        <v>11724.2</v>
      </c>
      <c r="L28" s="434">
        <v>5</v>
      </c>
      <c r="M28" s="495">
        <f t="shared" si="9"/>
        <v>11346</v>
      </c>
      <c r="N28" s="388">
        <v>5</v>
      </c>
      <c r="O28" s="495">
        <f t="shared" si="10"/>
        <v>11724.2</v>
      </c>
      <c r="P28" s="388">
        <v>5</v>
      </c>
      <c r="Q28" s="495">
        <f t="shared" si="11"/>
        <v>11346</v>
      </c>
      <c r="R28" s="388"/>
      <c r="S28" s="387"/>
      <c r="T28" s="388"/>
      <c r="U28" s="387"/>
      <c r="V28" s="388"/>
      <c r="W28" s="387"/>
      <c r="X28" s="388"/>
      <c r="Y28" s="387"/>
      <c r="Z28" s="388"/>
      <c r="AA28" s="387"/>
      <c r="AB28" s="388"/>
      <c r="AC28" s="443"/>
      <c r="AD28" s="438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2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104282.4</v>
      </c>
    </row>
    <row r="29" spans="2:47" s="5" customFormat="1" ht="15.75" thickBot="1" x14ac:dyDescent="0.3">
      <c r="B29" s="435">
        <f t="shared" si="12"/>
        <v>11</v>
      </c>
      <c r="C29" s="573"/>
      <c r="D29" s="432" t="s">
        <v>41</v>
      </c>
      <c r="E29" s="433">
        <v>75.64</v>
      </c>
      <c r="F29" s="434">
        <v>2</v>
      </c>
      <c r="G29" s="495">
        <f t="shared" si="6"/>
        <v>4689.68</v>
      </c>
      <c r="H29" s="434">
        <v>2</v>
      </c>
      <c r="I29" s="495">
        <f t="shared" si="7"/>
        <v>4387.12</v>
      </c>
      <c r="J29" s="434">
        <v>2</v>
      </c>
      <c r="K29" s="495">
        <f t="shared" si="8"/>
        <v>4689.68</v>
      </c>
      <c r="L29" s="434">
        <v>2</v>
      </c>
      <c r="M29" s="495">
        <f t="shared" si="9"/>
        <v>4538.3999999999996</v>
      </c>
      <c r="N29" s="388">
        <v>2</v>
      </c>
      <c r="O29" s="495">
        <f t="shared" si="10"/>
        <v>4689.68</v>
      </c>
      <c r="P29" s="388">
        <v>2</v>
      </c>
      <c r="Q29" s="495">
        <f t="shared" si="11"/>
        <v>4538.3999999999996</v>
      </c>
      <c r="R29" s="388"/>
      <c r="S29" s="387"/>
      <c r="T29" s="388"/>
      <c r="U29" s="387"/>
      <c r="V29" s="388"/>
      <c r="W29" s="387"/>
      <c r="X29" s="388"/>
      <c r="Y29" s="387"/>
      <c r="Z29" s="388"/>
      <c r="AA29" s="387"/>
      <c r="AB29" s="388"/>
      <c r="AC29" s="443"/>
      <c r="AD29" s="438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2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41812.959999999999</v>
      </c>
    </row>
    <row r="30" spans="2:47" s="5" customFormat="1" ht="15.75" thickBot="1" x14ac:dyDescent="0.3">
      <c r="B30" s="435">
        <f t="shared" si="12"/>
        <v>12</v>
      </c>
      <c r="C30" s="573"/>
      <c r="D30" s="432" t="s">
        <v>36</v>
      </c>
      <c r="E30" s="433">
        <v>80.86</v>
      </c>
      <c r="F30" s="434">
        <v>1</v>
      </c>
      <c r="G30" s="495">
        <f>+E30*F30*29</f>
        <v>2344.94</v>
      </c>
      <c r="H30" s="434">
        <v>1</v>
      </c>
      <c r="I30" s="495">
        <f t="shared" si="7"/>
        <v>2344.94</v>
      </c>
      <c r="J30" s="434">
        <v>1</v>
      </c>
      <c r="K30" s="495">
        <f t="shared" si="8"/>
        <v>2506.66</v>
      </c>
      <c r="L30" s="434">
        <v>1</v>
      </c>
      <c r="M30" s="495">
        <f t="shared" si="9"/>
        <v>2425.8000000000002</v>
      </c>
      <c r="N30" s="388">
        <v>1</v>
      </c>
      <c r="O30" s="495">
        <f t="shared" si="10"/>
        <v>2506.66</v>
      </c>
      <c r="P30" s="388">
        <v>1</v>
      </c>
      <c r="Q30" s="495">
        <f t="shared" si="11"/>
        <v>2425.8000000000002</v>
      </c>
      <c r="R30" s="388"/>
      <c r="S30" s="387"/>
      <c r="T30" s="388"/>
      <c r="U30" s="387"/>
      <c r="V30" s="388"/>
      <c r="W30" s="387"/>
      <c r="X30" s="388"/>
      <c r="Y30" s="387"/>
      <c r="Z30" s="388"/>
      <c r="AA30" s="387"/>
      <c r="AB30" s="388"/>
      <c r="AC30" s="443"/>
      <c r="AD30" s="438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5">
        <f t="shared" si="12"/>
        <v>13</v>
      </c>
      <c r="C31" s="574"/>
      <c r="D31" s="444" t="s">
        <v>36</v>
      </c>
      <c r="E31" s="445">
        <v>80.86</v>
      </c>
      <c r="F31" s="446">
        <v>3</v>
      </c>
      <c r="G31" s="496">
        <f t="shared" si="6"/>
        <v>7519.98</v>
      </c>
      <c r="H31" s="446">
        <v>3</v>
      </c>
      <c r="I31" s="496">
        <f t="shared" si="7"/>
        <v>7034.82</v>
      </c>
      <c r="J31" s="446">
        <v>3</v>
      </c>
      <c r="K31" s="496">
        <f t="shared" si="8"/>
        <v>7519.98</v>
      </c>
      <c r="L31" s="446">
        <v>3</v>
      </c>
      <c r="M31" s="496">
        <f t="shared" si="9"/>
        <v>7277.4000000000005</v>
      </c>
      <c r="N31" s="447">
        <v>3</v>
      </c>
      <c r="O31" s="496">
        <f t="shared" si="10"/>
        <v>7519.98</v>
      </c>
      <c r="P31" s="447">
        <v>3</v>
      </c>
      <c r="Q31" s="496">
        <f t="shared" si="11"/>
        <v>7277.4000000000005</v>
      </c>
      <c r="R31" s="447"/>
      <c r="S31" s="390"/>
      <c r="T31" s="447"/>
      <c r="U31" s="390"/>
      <c r="V31" s="447"/>
      <c r="W31" s="390"/>
      <c r="X31" s="447"/>
      <c r="Y31" s="390"/>
      <c r="Z31" s="447"/>
      <c r="AA31" s="390"/>
      <c r="AB31" s="447"/>
      <c r="AC31" s="449"/>
      <c r="AD31" s="438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2"/>
        <v>420</v>
      </c>
      <c r="AK31" s="387">
        <v>35</v>
      </c>
      <c r="AL31" s="387">
        <f>+AP31*12</f>
        <v>63360</v>
      </c>
      <c r="AM31" s="387">
        <f t="shared" ref="AM31:AM62" si="32">1760*F31</f>
        <v>5280</v>
      </c>
      <c r="AN31" s="387">
        <f t="shared" ref="AN31:AN43" si="33">1760*H31</f>
        <v>5280</v>
      </c>
      <c r="AO31" s="387">
        <f t="shared" ref="AO31:AO43" si="34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65409.560000000005</v>
      </c>
    </row>
    <row r="32" spans="2:47" s="5" customFormat="1" ht="25.5" customHeight="1" thickBot="1" x14ac:dyDescent="0.3">
      <c r="B32" s="435">
        <f t="shared" si="12"/>
        <v>14</v>
      </c>
      <c r="C32" s="572" t="s">
        <v>42</v>
      </c>
      <c r="D32" s="475" t="s">
        <v>136</v>
      </c>
      <c r="E32" s="450">
        <v>72.540000000000006</v>
      </c>
      <c r="F32" s="451">
        <v>7</v>
      </c>
      <c r="G32" s="494">
        <f t="shared" ref="G32:G107" si="35">+E32*F32*31</f>
        <v>15741.18</v>
      </c>
      <c r="H32" s="451">
        <v>7</v>
      </c>
      <c r="I32" s="494">
        <f t="shared" si="7"/>
        <v>14725.620000000003</v>
      </c>
      <c r="J32" s="451">
        <v>7</v>
      </c>
      <c r="K32" s="495">
        <f t="shared" si="8"/>
        <v>15741.180000000002</v>
      </c>
      <c r="L32" s="451">
        <v>7</v>
      </c>
      <c r="M32" s="495">
        <f t="shared" si="9"/>
        <v>15233.400000000001</v>
      </c>
      <c r="N32" s="451">
        <v>7</v>
      </c>
      <c r="O32" s="495">
        <f t="shared" si="10"/>
        <v>15741.180000000002</v>
      </c>
      <c r="P32" s="451">
        <v>7</v>
      </c>
      <c r="Q32" s="495">
        <f t="shared" si="11"/>
        <v>15233.400000000001</v>
      </c>
      <c r="R32" s="451"/>
      <c r="S32" s="406"/>
      <c r="T32" s="451"/>
      <c r="U32" s="406"/>
      <c r="V32" s="407"/>
      <c r="W32" s="406"/>
      <c r="X32" s="407"/>
      <c r="Y32" s="406"/>
      <c r="Z32" s="407"/>
      <c r="AA32" s="406"/>
      <c r="AB32" s="407"/>
      <c r="AC32" s="442"/>
      <c r="AD32" s="438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2"/>
        <v>4200</v>
      </c>
      <c r="AK32" s="387">
        <v>350</v>
      </c>
      <c r="AL32" s="387">
        <f>+AP32*12</f>
        <v>147840</v>
      </c>
      <c r="AM32" s="387">
        <f t="shared" si="32"/>
        <v>12320</v>
      </c>
      <c r="AN32" s="387">
        <f t="shared" si="33"/>
        <v>12320</v>
      </c>
      <c r="AO32" s="387">
        <f t="shared" si="34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143095.96000000002</v>
      </c>
    </row>
    <row r="33" spans="2:47" s="5" customFormat="1" ht="25.5" customHeight="1" thickBot="1" x14ac:dyDescent="0.3">
      <c r="B33" s="435">
        <f t="shared" si="12"/>
        <v>15</v>
      </c>
      <c r="C33" s="573"/>
      <c r="D33" s="472" t="s">
        <v>34</v>
      </c>
      <c r="E33" s="411">
        <v>71.400000000000006</v>
      </c>
      <c r="F33" s="413">
        <v>4</v>
      </c>
      <c r="G33" s="495">
        <f t="shared" si="35"/>
        <v>8853.6</v>
      </c>
      <c r="H33" s="413">
        <v>4</v>
      </c>
      <c r="I33" s="495">
        <f t="shared" si="7"/>
        <v>8282.4000000000015</v>
      </c>
      <c r="J33" s="413">
        <v>4</v>
      </c>
      <c r="K33" s="495">
        <f t="shared" si="8"/>
        <v>8853.6</v>
      </c>
      <c r="L33" s="413">
        <v>4</v>
      </c>
      <c r="M33" s="495">
        <f t="shared" si="9"/>
        <v>8568</v>
      </c>
      <c r="N33" s="413">
        <v>4</v>
      </c>
      <c r="O33" s="495">
        <f t="shared" si="10"/>
        <v>8853.6</v>
      </c>
      <c r="P33" s="413">
        <v>4</v>
      </c>
      <c r="Q33" s="495">
        <f t="shared" si="11"/>
        <v>8568</v>
      </c>
      <c r="R33" s="413"/>
      <c r="S33" s="387"/>
      <c r="T33" s="413"/>
      <c r="U33" s="387"/>
      <c r="V33" s="388"/>
      <c r="W33" s="387"/>
      <c r="X33" s="388"/>
      <c r="Y33" s="387"/>
      <c r="Z33" s="388"/>
      <c r="AA33" s="387"/>
      <c r="AB33" s="388"/>
      <c r="AC33" s="443"/>
      <c r="AD33" s="438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5">
        <f t="shared" si="12"/>
        <v>16</v>
      </c>
      <c r="C34" s="574"/>
      <c r="D34" s="452" t="s">
        <v>41</v>
      </c>
      <c r="E34" s="453">
        <v>75.64</v>
      </c>
      <c r="F34" s="454">
        <v>1</v>
      </c>
      <c r="G34" s="496">
        <f t="shared" ref="G34" si="36">+E34*F34*31</f>
        <v>2344.84</v>
      </c>
      <c r="H34" s="454">
        <v>1</v>
      </c>
      <c r="I34" s="496">
        <f t="shared" si="7"/>
        <v>2193.56</v>
      </c>
      <c r="J34" s="454">
        <v>1</v>
      </c>
      <c r="K34" s="501">
        <f t="shared" si="8"/>
        <v>2344.84</v>
      </c>
      <c r="L34" s="454">
        <v>1</v>
      </c>
      <c r="M34" s="501">
        <f t="shared" si="9"/>
        <v>2269.1999999999998</v>
      </c>
      <c r="N34" s="454">
        <v>1</v>
      </c>
      <c r="O34" s="501">
        <f t="shared" si="10"/>
        <v>2344.84</v>
      </c>
      <c r="P34" s="454">
        <v>1</v>
      </c>
      <c r="Q34" s="501">
        <f t="shared" si="11"/>
        <v>2269.1999999999998</v>
      </c>
      <c r="R34" s="454"/>
      <c r="S34" s="390"/>
      <c r="T34" s="454"/>
      <c r="U34" s="390"/>
      <c r="V34" s="447"/>
      <c r="W34" s="390"/>
      <c r="X34" s="447"/>
      <c r="Y34" s="390"/>
      <c r="Z34" s="447"/>
      <c r="AA34" s="390"/>
      <c r="AB34" s="447"/>
      <c r="AC34" s="449"/>
      <c r="AD34" s="438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5">
        <f t="shared" si="12"/>
        <v>17</v>
      </c>
      <c r="C35" s="572" t="s">
        <v>44</v>
      </c>
      <c r="D35" s="475" t="s">
        <v>43</v>
      </c>
      <c r="E35" s="440">
        <v>72.540000000000006</v>
      </c>
      <c r="F35" s="441">
        <v>25</v>
      </c>
      <c r="G35" s="497">
        <f>+F35*E35*31</f>
        <v>56218.500000000007</v>
      </c>
      <c r="H35" s="441">
        <v>25</v>
      </c>
      <c r="I35" s="497">
        <f t="shared" si="7"/>
        <v>52591.500000000007</v>
      </c>
      <c r="J35" s="441">
        <v>24</v>
      </c>
      <c r="K35" s="494">
        <f t="shared" si="8"/>
        <v>53969.760000000009</v>
      </c>
      <c r="L35" s="441">
        <v>24</v>
      </c>
      <c r="M35" s="494">
        <f t="shared" si="9"/>
        <v>52228.800000000003</v>
      </c>
      <c r="N35" s="441">
        <v>24</v>
      </c>
      <c r="O35" s="494">
        <f t="shared" si="10"/>
        <v>53969.760000000009</v>
      </c>
      <c r="P35" s="441">
        <v>24</v>
      </c>
      <c r="Q35" s="494">
        <f t="shared" si="11"/>
        <v>52228.800000000003</v>
      </c>
      <c r="R35" s="451"/>
      <c r="S35" s="406"/>
      <c r="T35" s="451"/>
      <c r="U35" s="406"/>
      <c r="V35" s="407"/>
      <c r="W35" s="406"/>
      <c r="X35" s="407"/>
      <c r="Y35" s="406"/>
      <c r="Z35" s="407"/>
      <c r="AA35" s="406"/>
      <c r="AB35" s="407"/>
      <c r="AC35" s="442"/>
      <c r="AD35" s="438">
        <f t="shared" si="0"/>
        <v>22800</v>
      </c>
      <c r="AE35" s="415">
        <v>1900</v>
      </c>
      <c r="AF35" s="387">
        <f t="shared" si="1"/>
        <v>22800</v>
      </c>
      <c r="AG35" s="415">
        <v>1900</v>
      </c>
      <c r="AH35" s="387">
        <f t="shared" si="2"/>
        <v>22800</v>
      </c>
      <c r="AI35" s="415">
        <v>1900</v>
      </c>
      <c r="AJ35" s="387">
        <f t="shared" si="22"/>
        <v>23100</v>
      </c>
      <c r="AK35" s="387">
        <v>1925</v>
      </c>
      <c r="AL35" s="387">
        <f t="shared" ref="AL35:AL45" si="37">+AP35*12</f>
        <v>549120</v>
      </c>
      <c r="AM35" s="387">
        <f t="shared" si="32"/>
        <v>44000</v>
      </c>
      <c r="AN35" s="387">
        <f t="shared" si="33"/>
        <v>44000</v>
      </c>
      <c r="AO35" s="387">
        <f t="shared" si="34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38">+G35+I35+K35+M35+O35+Q35+S35+AN35+AI35+U35+W35+Y35+AA35+AC35+AE35+AG35+AM35+AO35+AQ35+AR35+AS35+AT35+AK35+AP35</f>
        <v>506592.12</v>
      </c>
    </row>
    <row r="36" spans="2:47" s="5" customFormat="1" ht="15" customHeight="1" thickBot="1" x14ac:dyDescent="0.3">
      <c r="B36" s="435">
        <f t="shared" si="12"/>
        <v>18</v>
      </c>
      <c r="C36" s="573"/>
      <c r="D36" s="472" t="s">
        <v>43</v>
      </c>
      <c r="E36" s="433">
        <v>72.540000000000006</v>
      </c>
      <c r="F36" s="434">
        <v>1</v>
      </c>
      <c r="G36" s="498">
        <v>0</v>
      </c>
      <c r="H36" s="434">
        <v>1</v>
      </c>
      <c r="I36" s="498">
        <v>0</v>
      </c>
      <c r="J36" s="434">
        <v>2</v>
      </c>
      <c r="K36" s="495">
        <v>0</v>
      </c>
      <c r="L36" s="434">
        <v>0</v>
      </c>
      <c r="M36" s="495">
        <f t="shared" si="9"/>
        <v>0</v>
      </c>
      <c r="N36" s="434">
        <v>0</v>
      </c>
      <c r="O36" s="495">
        <f t="shared" si="10"/>
        <v>0</v>
      </c>
      <c r="P36" s="434">
        <v>0</v>
      </c>
      <c r="Q36" s="495">
        <f t="shared" si="11"/>
        <v>0</v>
      </c>
      <c r="R36" s="412"/>
      <c r="S36" s="387"/>
      <c r="T36" s="413"/>
      <c r="U36" s="387"/>
      <c r="V36" s="388"/>
      <c r="W36" s="387"/>
      <c r="X36" s="388"/>
      <c r="Y36" s="387"/>
      <c r="Z36" s="388"/>
      <c r="AA36" s="387"/>
      <c r="AB36" s="388"/>
      <c r="AC36" s="443"/>
      <c r="AD36" s="438">
        <f t="shared" si="0"/>
        <v>16800</v>
      </c>
      <c r="AE36" s="415">
        <v>1400</v>
      </c>
      <c r="AF36" s="387">
        <f t="shared" si="1"/>
        <v>16800</v>
      </c>
      <c r="AG36" s="415">
        <v>1400</v>
      </c>
      <c r="AH36" s="387">
        <f t="shared" si="2"/>
        <v>16800</v>
      </c>
      <c r="AI36" s="415">
        <v>1400</v>
      </c>
      <c r="AJ36" s="387">
        <f t="shared" si="22"/>
        <v>16800</v>
      </c>
      <c r="AK36" s="387">
        <v>1400</v>
      </c>
      <c r="AL36" s="387">
        <f t="shared" si="37"/>
        <v>401280</v>
      </c>
      <c r="AM36" s="387">
        <f t="shared" si="32"/>
        <v>1760</v>
      </c>
      <c r="AN36" s="387">
        <f t="shared" si="33"/>
        <v>1760</v>
      </c>
      <c r="AO36" s="387">
        <f t="shared" si="34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38"/>
        <v>44320</v>
      </c>
    </row>
    <row r="37" spans="2:47" s="5" customFormat="1" ht="15" customHeight="1" thickBot="1" x14ac:dyDescent="0.3">
      <c r="B37" s="435">
        <f t="shared" si="12"/>
        <v>19</v>
      </c>
      <c r="C37" s="573"/>
      <c r="D37" s="472" t="s">
        <v>45</v>
      </c>
      <c r="E37" s="433">
        <v>73.59</v>
      </c>
      <c r="F37" s="434">
        <v>18</v>
      </c>
      <c r="G37" s="498">
        <f>+F37*E37*31</f>
        <v>41063.22</v>
      </c>
      <c r="H37" s="434">
        <v>17</v>
      </c>
      <c r="I37" s="498">
        <f t="shared" si="7"/>
        <v>36279.870000000003</v>
      </c>
      <c r="J37" s="434">
        <v>18</v>
      </c>
      <c r="K37" s="495">
        <f t="shared" si="8"/>
        <v>41063.22</v>
      </c>
      <c r="L37" s="434">
        <v>18</v>
      </c>
      <c r="M37" s="495">
        <f t="shared" si="9"/>
        <v>39738.600000000006</v>
      </c>
      <c r="N37" s="434">
        <v>18</v>
      </c>
      <c r="O37" s="495">
        <f t="shared" si="10"/>
        <v>41063.22</v>
      </c>
      <c r="P37" s="434">
        <v>18</v>
      </c>
      <c r="Q37" s="495">
        <f t="shared" si="11"/>
        <v>39738.600000000006</v>
      </c>
      <c r="R37" s="412"/>
      <c r="S37" s="387"/>
      <c r="T37" s="413"/>
      <c r="U37" s="387"/>
      <c r="V37" s="388"/>
      <c r="W37" s="387"/>
      <c r="X37" s="388"/>
      <c r="Y37" s="387"/>
      <c r="Z37" s="388"/>
      <c r="AA37" s="387"/>
      <c r="AB37" s="388"/>
      <c r="AC37" s="443"/>
      <c r="AD37" s="438">
        <f t="shared" si="0"/>
        <v>12600</v>
      </c>
      <c r="AE37" s="415">
        <v>1050</v>
      </c>
      <c r="AF37" s="387">
        <f t="shared" si="1"/>
        <v>12600</v>
      </c>
      <c r="AG37" s="415">
        <v>1050</v>
      </c>
      <c r="AH37" s="387">
        <f t="shared" si="2"/>
        <v>12600</v>
      </c>
      <c r="AI37" s="415">
        <v>1050</v>
      </c>
      <c r="AJ37" s="387">
        <f t="shared" si="22"/>
        <v>12600</v>
      </c>
      <c r="AK37" s="387">
        <v>1050</v>
      </c>
      <c r="AL37" s="387">
        <f t="shared" si="37"/>
        <v>295680</v>
      </c>
      <c r="AM37" s="387">
        <f t="shared" si="32"/>
        <v>31680</v>
      </c>
      <c r="AN37" s="387">
        <f t="shared" si="33"/>
        <v>29920</v>
      </c>
      <c r="AO37" s="387">
        <f t="shared" si="34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38"/>
        <v>359306.73</v>
      </c>
    </row>
    <row r="38" spans="2:47" s="5" customFormat="1" ht="15" customHeight="1" thickBot="1" x14ac:dyDescent="0.3">
      <c r="B38" s="435">
        <f t="shared" si="12"/>
        <v>20</v>
      </c>
      <c r="C38" s="573"/>
      <c r="D38" s="472" t="s">
        <v>45</v>
      </c>
      <c r="E38" s="465">
        <v>73.59</v>
      </c>
      <c r="F38" s="434">
        <v>1</v>
      </c>
      <c r="G38" s="498">
        <f>+F38*E38*0</f>
        <v>0</v>
      </c>
      <c r="H38" s="434">
        <v>2</v>
      </c>
      <c r="I38" s="498">
        <f>735.9+1766.16</f>
        <v>2502.06</v>
      </c>
      <c r="J38" s="434">
        <v>1</v>
      </c>
      <c r="K38" s="495">
        <f>+E38*37*J38</f>
        <v>2722.83</v>
      </c>
      <c r="L38" s="434">
        <v>1</v>
      </c>
      <c r="M38" s="495">
        <f t="shared" si="9"/>
        <v>2207.7000000000003</v>
      </c>
      <c r="N38" s="434">
        <v>1</v>
      </c>
      <c r="O38" s="495">
        <f t="shared" si="10"/>
        <v>2281.29</v>
      </c>
      <c r="P38" s="434">
        <v>1</v>
      </c>
      <c r="Q38" s="495">
        <f t="shared" si="11"/>
        <v>2207.7000000000003</v>
      </c>
      <c r="R38" s="412"/>
      <c r="S38" s="387"/>
      <c r="T38" s="413"/>
      <c r="U38" s="387"/>
      <c r="V38" s="388"/>
      <c r="W38" s="387"/>
      <c r="X38" s="388"/>
      <c r="Y38" s="387"/>
      <c r="Z38" s="388"/>
      <c r="AA38" s="387"/>
      <c r="AB38" s="388"/>
      <c r="AC38" s="443"/>
      <c r="AD38" s="438">
        <f t="shared" si="0"/>
        <v>0</v>
      </c>
      <c r="AE38" s="415"/>
      <c r="AF38" s="387">
        <f t="shared" si="1"/>
        <v>0</v>
      </c>
      <c r="AG38" s="415"/>
      <c r="AH38" s="387">
        <f t="shared" si="2"/>
        <v>0</v>
      </c>
      <c r="AI38" s="415"/>
      <c r="AJ38" s="387">
        <f t="shared" si="22"/>
        <v>0</v>
      </c>
      <c r="AK38" s="387"/>
      <c r="AL38" s="387">
        <f t="shared" si="37"/>
        <v>316800</v>
      </c>
      <c r="AM38" s="387">
        <f t="shared" si="32"/>
        <v>1760</v>
      </c>
      <c r="AN38" s="387">
        <f t="shared" si="33"/>
        <v>3520</v>
      </c>
      <c r="AO38" s="387">
        <f t="shared" si="34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8"/>
        <v>47121.58</v>
      </c>
    </row>
    <row r="39" spans="2:47" s="5" customFormat="1" ht="15" customHeight="1" thickBot="1" x14ac:dyDescent="0.3">
      <c r="B39" s="435">
        <f t="shared" si="12"/>
        <v>21</v>
      </c>
      <c r="C39" s="573"/>
      <c r="D39" s="472" t="s">
        <v>46</v>
      </c>
      <c r="E39" s="465">
        <v>74.63</v>
      </c>
      <c r="F39" s="434">
        <v>14</v>
      </c>
      <c r="G39" s="498">
        <f>+F39*E39*31</f>
        <v>32389.42</v>
      </c>
      <c r="H39" s="434">
        <v>14</v>
      </c>
      <c r="I39" s="498">
        <f t="shared" si="7"/>
        <v>30299.78</v>
      </c>
      <c r="J39" s="434">
        <v>14</v>
      </c>
      <c r="K39" s="495">
        <f t="shared" si="8"/>
        <v>32389.42</v>
      </c>
      <c r="L39" s="434">
        <v>14</v>
      </c>
      <c r="M39" s="495">
        <f t="shared" si="9"/>
        <v>31344.599999999995</v>
      </c>
      <c r="N39" s="434">
        <v>14</v>
      </c>
      <c r="O39" s="495">
        <f t="shared" si="10"/>
        <v>32389.42</v>
      </c>
      <c r="P39" s="434">
        <v>14</v>
      </c>
      <c r="Q39" s="495">
        <f t="shared" si="11"/>
        <v>31344.599999999995</v>
      </c>
      <c r="R39" s="412"/>
      <c r="S39" s="387"/>
      <c r="T39" s="413"/>
      <c r="U39" s="387"/>
      <c r="V39" s="388"/>
      <c r="W39" s="387"/>
      <c r="X39" s="388"/>
      <c r="Y39" s="387"/>
      <c r="Z39" s="388"/>
      <c r="AA39" s="387"/>
      <c r="AB39" s="388"/>
      <c r="AC39" s="443"/>
      <c r="AD39" s="438">
        <f t="shared" si="0"/>
        <v>0</v>
      </c>
      <c r="AE39" s="415"/>
      <c r="AF39" s="387">
        <f t="shared" si="1"/>
        <v>0</v>
      </c>
      <c r="AG39" s="415"/>
      <c r="AH39" s="387">
        <f t="shared" si="2"/>
        <v>0</v>
      </c>
      <c r="AI39" s="415"/>
      <c r="AJ39" s="387">
        <f t="shared" si="22"/>
        <v>0</v>
      </c>
      <c r="AK39" s="387"/>
      <c r="AL39" s="387">
        <f t="shared" si="37"/>
        <v>443520</v>
      </c>
      <c r="AM39" s="387">
        <f t="shared" si="32"/>
        <v>24640</v>
      </c>
      <c r="AN39" s="387">
        <f t="shared" si="33"/>
        <v>24640</v>
      </c>
      <c r="AO39" s="387">
        <f t="shared" si="34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8"/>
        <v>301037.24</v>
      </c>
    </row>
    <row r="40" spans="2:47" s="5" customFormat="1" ht="15" customHeight="1" thickBot="1" x14ac:dyDescent="0.3">
      <c r="B40" s="435">
        <f t="shared" si="12"/>
        <v>22</v>
      </c>
      <c r="C40" s="573"/>
      <c r="D40" s="472" t="s">
        <v>46</v>
      </c>
      <c r="E40" s="465">
        <v>74.63</v>
      </c>
      <c r="F40" s="434">
        <v>1</v>
      </c>
      <c r="G40" s="498">
        <v>0</v>
      </c>
      <c r="H40" s="434">
        <v>1</v>
      </c>
      <c r="I40" s="498">
        <v>0</v>
      </c>
      <c r="J40" s="434">
        <v>1</v>
      </c>
      <c r="K40" s="495">
        <v>0</v>
      </c>
      <c r="L40" s="434">
        <v>0</v>
      </c>
      <c r="M40" s="495">
        <f t="shared" si="9"/>
        <v>0</v>
      </c>
      <c r="N40" s="434">
        <v>0</v>
      </c>
      <c r="O40" s="495">
        <f t="shared" si="10"/>
        <v>0</v>
      </c>
      <c r="P40" s="434">
        <v>0</v>
      </c>
      <c r="Q40" s="495">
        <f t="shared" si="11"/>
        <v>0</v>
      </c>
      <c r="R40" s="412"/>
      <c r="S40" s="387"/>
      <c r="T40" s="413"/>
      <c r="U40" s="387"/>
      <c r="V40" s="388"/>
      <c r="W40" s="387"/>
      <c r="X40" s="388"/>
      <c r="Y40" s="387"/>
      <c r="Z40" s="388"/>
      <c r="AA40" s="387"/>
      <c r="AB40" s="388"/>
      <c r="AC40" s="443"/>
      <c r="AD40" s="438">
        <f t="shared" si="0"/>
        <v>4200</v>
      </c>
      <c r="AE40" s="415">
        <v>350</v>
      </c>
      <c r="AF40" s="387">
        <f t="shared" si="1"/>
        <v>4200</v>
      </c>
      <c r="AG40" s="415">
        <v>350</v>
      </c>
      <c r="AH40" s="387">
        <f t="shared" si="2"/>
        <v>4200</v>
      </c>
      <c r="AI40" s="415">
        <v>350</v>
      </c>
      <c r="AJ40" s="387">
        <f t="shared" si="22"/>
        <v>4200</v>
      </c>
      <c r="AK40" s="387">
        <v>350</v>
      </c>
      <c r="AL40" s="387">
        <f t="shared" si="37"/>
        <v>126720</v>
      </c>
      <c r="AM40" s="387">
        <f t="shared" si="32"/>
        <v>1760</v>
      </c>
      <c r="AN40" s="387">
        <f t="shared" si="33"/>
        <v>1760</v>
      </c>
      <c r="AO40" s="387">
        <f t="shared" si="34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38"/>
        <v>17240</v>
      </c>
    </row>
    <row r="41" spans="2:47" s="5" customFormat="1" ht="15.75" thickBot="1" x14ac:dyDescent="0.3">
      <c r="B41" s="435">
        <f t="shared" si="12"/>
        <v>23</v>
      </c>
      <c r="C41" s="573"/>
      <c r="D41" s="472" t="s">
        <v>87</v>
      </c>
      <c r="E41" s="433">
        <v>75.64</v>
      </c>
      <c r="F41" s="434">
        <v>15</v>
      </c>
      <c r="G41" s="498">
        <f t="shared" ref="G41:G48" si="39">+F41*E41*31</f>
        <v>35172.6</v>
      </c>
      <c r="H41" s="434">
        <v>15</v>
      </c>
      <c r="I41" s="498">
        <f t="shared" si="7"/>
        <v>32903.4</v>
      </c>
      <c r="J41" s="434">
        <v>15</v>
      </c>
      <c r="K41" s="495">
        <f t="shared" si="8"/>
        <v>35172.600000000006</v>
      </c>
      <c r="L41" s="434">
        <v>15</v>
      </c>
      <c r="M41" s="495">
        <f t="shared" si="9"/>
        <v>34038</v>
      </c>
      <c r="N41" s="434">
        <v>15</v>
      </c>
      <c r="O41" s="495">
        <f t="shared" si="10"/>
        <v>35172.600000000006</v>
      </c>
      <c r="P41" s="434">
        <v>15</v>
      </c>
      <c r="Q41" s="495">
        <f t="shared" si="11"/>
        <v>34038</v>
      </c>
      <c r="R41" s="412"/>
      <c r="S41" s="387"/>
      <c r="T41" s="413"/>
      <c r="U41" s="387"/>
      <c r="V41" s="388"/>
      <c r="W41" s="387"/>
      <c r="X41" s="388"/>
      <c r="Y41" s="387"/>
      <c r="Z41" s="388"/>
      <c r="AA41" s="387"/>
      <c r="AB41" s="388"/>
      <c r="AC41" s="443"/>
      <c r="AD41" s="438">
        <f t="shared" si="0"/>
        <v>0</v>
      </c>
      <c r="AE41" s="415"/>
      <c r="AF41" s="387">
        <f t="shared" si="1"/>
        <v>0</v>
      </c>
      <c r="AG41" s="415"/>
      <c r="AH41" s="387">
        <f t="shared" si="2"/>
        <v>0</v>
      </c>
      <c r="AI41" s="415"/>
      <c r="AJ41" s="387">
        <f t="shared" si="22"/>
        <v>0</v>
      </c>
      <c r="AK41" s="387"/>
      <c r="AL41" s="387">
        <f t="shared" si="37"/>
        <v>21120</v>
      </c>
      <c r="AM41" s="387">
        <f t="shared" si="32"/>
        <v>26400</v>
      </c>
      <c r="AN41" s="387">
        <f t="shared" si="33"/>
        <v>26400</v>
      </c>
      <c r="AO41" s="387">
        <f t="shared" si="34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38"/>
        <v>287457.2</v>
      </c>
    </row>
    <row r="42" spans="2:47" s="5" customFormat="1" ht="15" customHeight="1" thickBot="1" x14ac:dyDescent="0.3">
      <c r="B42" s="435">
        <f t="shared" si="12"/>
        <v>24</v>
      </c>
      <c r="C42" s="573"/>
      <c r="D42" s="472" t="s">
        <v>58</v>
      </c>
      <c r="E42" s="433">
        <v>77.59</v>
      </c>
      <c r="F42" s="434">
        <v>21</v>
      </c>
      <c r="G42" s="498">
        <f t="shared" si="39"/>
        <v>50511.090000000004</v>
      </c>
      <c r="H42" s="434">
        <v>21</v>
      </c>
      <c r="I42" s="498">
        <f t="shared" si="7"/>
        <v>47252.310000000005</v>
      </c>
      <c r="J42" s="434">
        <v>21</v>
      </c>
      <c r="K42" s="495">
        <f t="shared" si="8"/>
        <v>50511.09</v>
      </c>
      <c r="L42" s="434">
        <v>21</v>
      </c>
      <c r="M42" s="495">
        <f t="shared" si="9"/>
        <v>48881.700000000004</v>
      </c>
      <c r="N42" s="434">
        <v>21</v>
      </c>
      <c r="O42" s="495">
        <f t="shared" si="10"/>
        <v>50511.09</v>
      </c>
      <c r="P42" s="434">
        <v>21</v>
      </c>
      <c r="Q42" s="495">
        <f t="shared" si="11"/>
        <v>48881.700000000004</v>
      </c>
      <c r="R42" s="412"/>
      <c r="S42" s="387"/>
      <c r="T42" s="416"/>
      <c r="U42" s="387"/>
      <c r="V42" s="388"/>
      <c r="W42" s="387"/>
      <c r="X42" s="388"/>
      <c r="Y42" s="387"/>
      <c r="Z42" s="388"/>
      <c r="AA42" s="387"/>
      <c r="AB42" s="388"/>
      <c r="AC42" s="443"/>
      <c r="AD42" s="438">
        <f t="shared" si="0"/>
        <v>600</v>
      </c>
      <c r="AE42" s="415">
        <v>50</v>
      </c>
      <c r="AF42" s="387">
        <f t="shared" si="1"/>
        <v>600</v>
      </c>
      <c r="AG42" s="415">
        <v>50</v>
      </c>
      <c r="AH42" s="387">
        <f t="shared" si="2"/>
        <v>600</v>
      </c>
      <c r="AI42" s="415">
        <v>50</v>
      </c>
      <c r="AJ42" s="387">
        <f t="shared" si="22"/>
        <v>600</v>
      </c>
      <c r="AK42" s="387">
        <v>50</v>
      </c>
      <c r="AL42" s="387">
        <f t="shared" si="37"/>
        <v>21120</v>
      </c>
      <c r="AM42" s="387">
        <f t="shared" si="32"/>
        <v>36960</v>
      </c>
      <c r="AN42" s="387">
        <f t="shared" si="33"/>
        <v>36960</v>
      </c>
      <c r="AO42" s="387">
        <f t="shared" si="34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38"/>
        <v>409388.98</v>
      </c>
    </row>
    <row r="43" spans="2:47" ht="15" customHeight="1" thickBot="1" x14ac:dyDescent="0.3">
      <c r="B43" s="435">
        <f t="shared" si="12"/>
        <v>25</v>
      </c>
      <c r="C43" s="573"/>
      <c r="D43" s="472" t="s">
        <v>71</v>
      </c>
      <c r="E43" s="433">
        <v>71.400000000000006</v>
      </c>
      <c r="F43" s="434">
        <v>6</v>
      </c>
      <c r="G43" s="498">
        <f t="shared" si="39"/>
        <v>13280.400000000001</v>
      </c>
      <c r="H43" s="434">
        <v>6</v>
      </c>
      <c r="I43" s="498">
        <f t="shared" si="7"/>
        <v>12423.600000000002</v>
      </c>
      <c r="J43" s="434">
        <v>5</v>
      </c>
      <c r="K43" s="495">
        <f t="shared" si="8"/>
        <v>11067</v>
      </c>
      <c r="L43" s="434">
        <v>5</v>
      </c>
      <c r="M43" s="495">
        <f t="shared" si="9"/>
        <v>10710</v>
      </c>
      <c r="N43" s="434">
        <v>5</v>
      </c>
      <c r="O43" s="495">
        <f t="shared" si="10"/>
        <v>11067</v>
      </c>
      <c r="P43" s="434">
        <v>5</v>
      </c>
      <c r="Q43" s="495">
        <f t="shared" si="11"/>
        <v>10710</v>
      </c>
      <c r="R43" s="412"/>
      <c r="S43" s="387"/>
      <c r="T43" s="416"/>
      <c r="U43" s="387"/>
      <c r="V43" s="388"/>
      <c r="W43" s="387"/>
      <c r="X43" s="388"/>
      <c r="Y43" s="387"/>
      <c r="Z43" s="388"/>
      <c r="AA43" s="387"/>
      <c r="AB43" s="388"/>
      <c r="AC43" s="443"/>
      <c r="AD43" s="438">
        <f t="shared" si="0"/>
        <v>900</v>
      </c>
      <c r="AE43" s="415">
        <v>75</v>
      </c>
      <c r="AF43" s="387">
        <f t="shared" si="1"/>
        <v>900</v>
      </c>
      <c r="AG43" s="415">
        <v>75</v>
      </c>
      <c r="AH43" s="387">
        <f t="shared" si="2"/>
        <v>900</v>
      </c>
      <c r="AI43" s="415">
        <v>75</v>
      </c>
      <c r="AJ43" s="387">
        <f t="shared" si="22"/>
        <v>900</v>
      </c>
      <c r="AK43" s="387">
        <v>75</v>
      </c>
      <c r="AL43" s="387">
        <f t="shared" si="37"/>
        <v>21120</v>
      </c>
      <c r="AM43" s="387">
        <f t="shared" si="32"/>
        <v>10560</v>
      </c>
      <c r="AN43" s="387">
        <f t="shared" si="33"/>
        <v>10560</v>
      </c>
      <c r="AO43" s="387">
        <f t="shared" si="34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38"/>
        <v>102998</v>
      </c>
    </row>
    <row r="44" spans="2:47" ht="15" customHeight="1" thickBot="1" x14ac:dyDescent="0.3">
      <c r="B44" s="435">
        <f t="shared" si="12"/>
        <v>26</v>
      </c>
      <c r="C44" s="573"/>
      <c r="D44" s="472" t="s">
        <v>71</v>
      </c>
      <c r="E44" s="433">
        <v>71.400000000000006</v>
      </c>
      <c r="F44" s="434">
        <v>0</v>
      </c>
      <c r="G44" s="498">
        <v>0</v>
      </c>
      <c r="H44" s="434">
        <v>0</v>
      </c>
      <c r="I44" s="498">
        <f t="shared" ref="I44" si="40">+E44*29*H44</f>
        <v>0</v>
      </c>
      <c r="J44" s="434">
        <v>1</v>
      </c>
      <c r="K44" s="495">
        <f>+E44*10*J44</f>
        <v>714</v>
      </c>
      <c r="L44" s="434">
        <v>0</v>
      </c>
      <c r="M44" s="495">
        <v>0</v>
      </c>
      <c r="N44" s="434">
        <v>0</v>
      </c>
      <c r="O44" s="495">
        <f t="shared" si="10"/>
        <v>0</v>
      </c>
      <c r="P44" s="434">
        <v>0</v>
      </c>
      <c r="Q44" s="495">
        <f t="shared" si="11"/>
        <v>0</v>
      </c>
      <c r="R44" s="412"/>
      <c r="S44" s="387"/>
      <c r="T44" s="416"/>
      <c r="U44" s="387"/>
      <c r="V44" s="388"/>
      <c r="W44" s="387"/>
      <c r="X44" s="388"/>
      <c r="Y44" s="387"/>
      <c r="Z44" s="388"/>
      <c r="AA44" s="387"/>
      <c r="AB44" s="388"/>
      <c r="AC44" s="443"/>
      <c r="AD44" s="438">
        <f t="shared" ref="AD44" si="41">+AE44*12</f>
        <v>900</v>
      </c>
      <c r="AE44" s="415">
        <v>75</v>
      </c>
      <c r="AF44" s="387">
        <f t="shared" ref="AF44" si="42">+AG44*12</f>
        <v>900</v>
      </c>
      <c r="AG44" s="415">
        <v>75</v>
      </c>
      <c r="AH44" s="387">
        <f t="shared" ref="AH44" si="43">+AI44*12</f>
        <v>900</v>
      </c>
      <c r="AI44" s="415">
        <v>75</v>
      </c>
      <c r="AJ44" s="387">
        <f t="shared" ref="AJ44" si="44">+AK44*12</f>
        <v>900</v>
      </c>
      <c r="AK44" s="387">
        <v>75</v>
      </c>
      <c r="AL44" s="387">
        <f t="shared" ref="AL44" si="45">+AP44*12</f>
        <v>21120</v>
      </c>
      <c r="AM44" s="387">
        <f t="shared" ref="AM44" si="46">1760*F44</f>
        <v>0</v>
      </c>
      <c r="AN44" s="387">
        <f t="shared" ref="AN44" si="47">1760*H44</f>
        <v>0</v>
      </c>
      <c r="AO44" s="387">
        <f t="shared" ref="AO44" si="48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49">+G44+I44+K44+M44+O44+Q44+S44+AN44+AI44+U44+W44+Y44+AA44+AC44+AE44+AG44+AM44+AO44+AQ44+AR44+AS44+AT44+AK44+AP44</f>
        <v>2774</v>
      </c>
    </row>
    <row r="45" spans="2:47" ht="15" customHeight="1" thickBot="1" x14ac:dyDescent="0.3">
      <c r="B45" s="435">
        <f>+B43+1</f>
        <v>26</v>
      </c>
      <c r="C45" s="573"/>
      <c r="D45" s="472" t="s">
        <v>47</v>
      </c>
      <c r="E45" s="433">
        <v>71.400000000000006</v>
      </c>
      <c r="F45" s="434">
        <v>1</v>
      </c>
      <c r="G45" s="498">
        <f t="shared" si="39"/>
        <v>2213.4</v>
      </c>
      <c r="H45" s="434">
        <v>1</v>
      </c>
      <c r="I45" s="498">
        <f t="shared" si="7"/>
        <v>2070.6000000000004</v>
      </c>
      <c r="J45" s="434">
        <v>1</v>
      </c>
      <c r="K45" s="495">
        <f t="shared" si="8"/>
        <v>2213.4</v>
      </c>
      <c r="L45" s="434">
        <v>1</v>
      </c>
      <c r="M45" s="495">
        <f t="shared" si="9"/>
        <v>2142</v>
      </c>
      <c r="N45" s="434">
        <v>1</v>
      </c>
      <c r="O45" s="495">
        <f t="shared" si="10"/>
        <v>2213.4</v>
      </c>
      <c r="P45" s="434">
        <v>1</v>
      </c>
      <c r="Q45" s="495">
        <f t="shared" si="11"/>
        <v>2142</v>
      </c>
      <c r="R45" s="412"/>
      <c r="S45" s="387"/>
      <c r="T45" s="416"/>
      <c r="U45" s="387"/>
      <c r="V45" s="388"/>
      <c r="W45" s="387"/>
      <c r="X45" s="388"/>
      <c r="Y45" s="387"/>
      <c r="Z45" s="388"/>
      <c r="AA45" s="387"/>
      <c r="AB45" s="388"/>
      <c r="AC45" s="443"/>
      <c r="AD45" s="438">
        <f t="shared" si="0"/>
        <v>4200</v>
      </c>
      <c r="AE45" s="415">
        <v>350</v>
      </c>
      <c r="AF45" s="387">
        <f t="shared" si="1"/>
        <v>3780</v>
      </c>
      <c r="AG45" s="415">
        <v>315</v>
      </c>
      <c r="AH45" s="387">
        <f t="shared" si="2"/>
        <v>3780</v>
      </c>
      <c r="AI45" s="415">
        <v>315</v>
      </c>
      <c r="AJ45" s="387">
        <f t="shared" si="22"/>
        <v>3948</v>
      </c>
      <c r="AK45" s="387">
        <v>329</v>
      </c>
      <c r="AL45" s="387">
        <f t="shared" si="37"/>
        <v>690312.00000000012</v>
      </c>
      <c r="AM45" s="387">
        <f t="shared" si="32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38"/>
        <v>172649.80000000002</v>
      </c>
    </row>
    <row r="46" spans="2:47" ht="15" customHeight="1" thickBot="1" x14ac:dyDescent="0.3">
      <c r="B46" s="435">
        <f t="shared" si="12"/>
        <v>27</v>
      </c>
      <c r="C46" s="573"/>
      <c r="D46" s="472" t="s">
        <v>72</v>
      </c>
      <c r="E46" s="433">
        <v>71.400000000000006</v>
      </c>
      <c r="F46" s="434">
        <v>1</v>
      </c>
      <c r="G46" s="498">
        <f t="shared" si="39"/>
        <v>2213.4</v>
      </c>
      <c r="H46" s="434">
        <v>1</v>
      </c>
      <c r="I46" s="498">
        <f t="shared" si="7"/>
        <v>2070.6000000000004</v>
      </c>
      <c r="J46" s="434">
        <v>1</v>
      </c>
      <c r="K46" s="495">
        <f t="shared" si="8"/>
        <v>2213.4</v>
      </c>
      <c r="L46" s="434">
        <v>1</v>
      </c>
      <c r="M46" s="495">
        <f t="shared" si="9"/>
        <v>2142</v>
      </c>
      <c r="N46" s="434">
        <v>1</v>
      </c>
      <c r="O46" s="495">
        <f t="shared" si="10"/>
        <v>2213.4</v>
      </c>
      <c r="P46" s="434">
        <v>1</v>
      </c>
      <c r="Q46" s="495">
        <f t="shared" si="11"/>
        <v>2142</v>
      </c>
      <c r="R46" s="412"/>
      <c r="S46" s="387"/>
      <c r="T46" s="416"/>
      <c r="U46" s="387"/>
      <c r="V46" s="388"/>
      <c r="W46" s="387"/>
      <c r="X46" s="388"/>
      <c r="Y46" s="387"/>
      <c r="Z46" s="388"/>
      <c r="AA46" s="387"/>
      <c r="AB46" s="388"/>
      <c r="AC46" s="443"/>
      <c r="AD46" s="438"/>
      <c r="AE46" s="415"/>
      <c r="AF46" s="387"/>
      <c r="AG46" s="415"/>
      <c r="AH46" s="387"/>
      <c r="AI46" s="415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5">
        <f t="shared" si="12"/>
        <v>28</v>
      </c>
      <c r="C47" s="573"/>
      <c r="D47" s="472" t="s">
        <v>48</v>
      </c>
      <c r="E47" s="433">
        <v>74.63</v>
      </c>
      <c r="F47" s="434">
        <v>1</v>
      </c>
      <c r="G47" s="498">
        <f t="shared" si="39"/>
        <v>2313.5299999999997</v>
      </c>
      <c r="H47" s="434">
        <v>1</v>
      </c>
      <c r="I47" s="498">
        <f t="shared" si="7"/>
        <v>2164.27</v>
      </c>
      <c r="J47" s="434">
        <v>1</v>
      </c>
      <c r="K47" s="495">
        <f t="shared" si="8"/>
        <v>2313.5299999999997</v>
      </c>
      <c r="L47" s="434">
        <v>1</v>
      </c>
      <c r="M47" s="495">
        <f t="shared" si="9"/>
        <v>2238.8999999999996</v>
      </c>
      <c r="N47" s="434">
        <v>1</v>
      </c>
      <c r="O47" s="495">
        <f t="shared" si="10"/>
        <v>2313.5299999999997</v>
      </c>
      <c r="P47" s="434">
        <v>1</v>
      </c>
      <c r="Q47" s="495">
        <f t="shared" si="11"/>
        <v>2238.8999999999996</v>
      </c>
      <c r="R47" s="412"/>
      <c r="S47" s="387"/>
      <c r="T47" s="416"/>
      <c r="U47" s="387"/>
      <c r="V47" s="388"/>
      <c r="W47" s="387"/>
      <c r="X47" s="388"/>
      <c r="Y47" s="387"/>
      <c r="Z47" s="388"/>
      <c r="AA47" s="387"/>
      <c r="AB47" s="388"/>
      <c r="AC47" s="443"/>
      <c r="AD47" s="438"/>
      <c r="AE47" s="415"/>
      <c r="AF47" s="387"/>
      <c r="AG47" s="415"/>
      <c r="AH47" s="387"/>
      <c r="AI47" s="415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5">
        <f t="shared" si="12"/>
        <v>29</v>
      </c>
      <c r="C48" s="573"/>
      <c r="D48" s="472" t="s">
        <v>129</v>
      </c>
      <c r="E48" s="433">
        <v>71.400000000000006</v>
      </c>
      <c r="F48" s="434">
        <v>30</v>
      </c>
      <c r="G48" s="498">
        <f t="shared" si="39"/>
        <v>66402</v>
      </c>
      <c r="H48" s="434">
        <v>29</v>
      </c>
      <c r="I48" s="498">
        <f t="shared" si="7"/>
        <v>60047.400000000009</v>
      </c>
      <c r="J48" s="434">
        <v>29</v>
      </c>
      <c r="K48" s="495">
        <f t="shared" si="8"/>
        <v>64188.600000000006</v>
      </c>
      <c r="L48" s="434">
        <v>29</v>
      </c>
      <c r="M48" s="495">
        <f t="shared" si="9"/>
        <v>62118</v>
      </c>
      <c r="N48" s="434">
        <v>29</v>
      </c>
      <c r="O48" s="495">
        <f t="shared" si="10"/>
        <v>64188.600000000006</v>
      </c>
      <c r="P48" s="434">
        <v>29</v>
      </c>
      <c r="Q48" s="495">
        <f t="shared" si="11"/>
        <v>62118</v>
      </c>
      <c r="R48" s="412"/>
      <c r="S48" s="387"/>
      <c r="T48" s="416"/>
      <c r="U48" s="387"/>
      <c r="V48" s="388"/>
      <c r="W48" s="387"/>
      <c r="X48" s="388"/>
      <c r="Y48" s="387"/>
      <c r="Z48" s="388"/>
      <c r="AA48" s="387"/>
      <c r="AB48" s="388"/>
      <c r="AC48" s="443"/>
      <c r="AD48" s="438">
        <f t="shared" si="0"/>
        <v>3600</v>
      </c>
      <c r="AE48" s="415">
        <v>300</v>
      </c>
      <c r="AF48" s="387">
        <f t="shared" si="1"/>
        <v>3600</v>
      </c>
      <c r="AG48" s="415">
        <v>300</v>
      </c>
      <c r="AH48" s="387">
        <f t="shared" si="2"/>
        <v>3600</v>
      </c>
      <c r="AI48" s="415">
        <v>300</v>
      </c>
      <c r="AJ48" s="387">
        <f t="shared" si="22"/>
        <v>3600</v>
      </c>
      <c r="AK48" s="387">
        <v>300</v>
      </c>
      <c r="AL48" s="387">
        <f>+AP48*12</f>
        <v>84480</v>
      </c>
      <c r="AM48" s="387">
        <f t="shared" si="32"/>
        <v>52800</v>
      </c>
      <c r="AN48" s="387">
        <f t="shared" ref="AN48:AN62" si="50">1760*H48</f>
        <v>51040</v>
      </c>
      <c r="AO48" s="387">
        <f t="shared" ref="AO48:AO62" si="51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542182.6</v>
      </c>
    </row>
    <row r="49" spans="2:50" ht="15" customHeight="1" thickBot="1" x14ac:dyDescent="0.3">
      <c r="B49" s="435">
        <f t="shared" si="12"/>
        <v>30</v>
      </c>
      <c r="C49" s="573"/>
      <c r="D49" s="472" t="s">
        <v>129</v>
      </c>
      <c r="E49" s="433">
        <v>71.400000000000006</v>
      </c>
      <c r="F49" s="434">
        <v>1</v>
      </c>
      <c r="G49" s="498">
        <v>0</v>
      </c>
      <c r="H49" s="434">
        <v>2</v>
      </c>
      <c r="I49" s="498">
        <v>0</v>
      </c>
      <c r="J49" s="434">
        <v>2</v>
      </c>
      <c r="K49" s="495">
        <v>0</v>
      </c>
      <c r="L49" s="434">
        <v>0</v>
      </c>
      <c r="M49" s="495">
        <f t="shared" si="9"/>
        <v>0</v>
      </c>
      <c r="N49" s="434">
        <v>0</v>
      </c>
      <c r="O49" s="495">
        <f t="shared" si="10"/>
        <v>0</v>
      </c>
      <c r="P49" s="434">
        <v>0</v>
      </c>
      <c r="Q49" s="495">
        <f t="shared" si="11"/>
        <v>0</v>
      </c>
      <c r="R49" s="412"/>
      <c r="S49" s="387"/>
      <c r="T49" s="416"/>
      <c r="U49" s="387"/>
      <c r="V49" s="388"/>
      <c r="W49" s="387"/>
      <c r="X49" s="388"/>
      <c r="Y49" s="387"/>
      <c r="Z49" s="388"/>
      <c r="AA49" s="387"/>
      <c r="AB49" s="388"/>
      <c r="AC49" s="443"/>
      <c r="AD49" s="438">
        <f t="shared" si="0"/>
        <v>1500</v>
      </c>
      <c r="AE49" s="415">
        <v>125</v>
      </c>
      <c r="AF49" s="387">
        <f t="shared" si="1"/>
        <v>1500</v>
      </c>
      <c r="AG49" s="415">
        <v>125</v>
      </c>
      <c r="AH49" s="387">
        <f t="shared" si="2"/>
        <v>1500</v>
      </c>
      <c r="AI49" s="415">
        <v>125</v>
      </c>
      <c r="AJ49" s="387">
        <f t="shared" si="22"/>
        <v>1800</v>
      </c>
      <c r="AK49" s="387">
        <v>150</v>
      </c>
      <c r="AL49" s="387">
        <f>+AP49*12</f>
        <v>42240</v>
      </c>
      <c r="AM49" s="387">
        <f t="shared" si="32"/>
        <v>1760</v>
      </c>
      <c r="AN49" s="387">
        <f t="shared" si="50"/>
        <v>3520</v>
      </c>
      <c r="AO49" s="387">
        <f t="shared" si="51"/>
        <v>3520</v>
      </c>
      <c r="AP49" s="387">
        <v>3520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12845</v>
      </c>
    </row>
    <row r="50" spans="2:50" ht="15" customHeight="1" thickBot="1" x14ac:dyDescent="0.3">
      <c r="B50" s="435">
        <f t="shared" si="12"/>
        <v>31</v>
      </c>
      <c r="C50" s="573"/>
      <c r="D50" s="472" t="s">
        <v>66</v>
      </c>
      <c r="E50" s="433">
        <v>73.59</v>
      </c>
      <c r="F50" s="434">
        <v>4</v>
      </c>
      <c r="G50" s="498">
        <f t="shared" ref="G50:G61" si="52">+F50*E50*31</f>
        <v>9125.16</v>
      </c>
      <c r="H50" s="434">
        <v>4</v>
      </c>
      <c r="I50" s="498">
        <f t="shared" si="7"/>
        <v>8536.44</v>
      </c>
      <c r="J50" s="434">
        <v>4</v>
      </c>
      <c r="K50" s="495">
        <f t="shared" si="8"/>
        <v>9125.16</v>
      </c>
      <c r="L50" s="434">
        <v>4</v>
      </c>
      <c r="M50" s="495">
        <f t="shared" si="9"/>
        <v>8830.8000000000011</v>
      </c>
      <c r="N50" s="434">
        <v>4</v>
      </c>
      <c r="O50" s="495">
        <f t="shared" si="10"/>
        <v>9125.16</v>
      </c>
      <c r="P50" s="434">
        <v>4</v>
      </c>
      <c r="Q50" s="495">
        <f t="shared" si="11"/>
        <v>8830.8000000000011</v>
      </c>
      <c r="R50" s="412"/>
      <c r="S50" s="387"/>
      <c r="T50" s="416"/>
      <c r="U50" s="387"/>
      <c r="V50" s="388"/>
      <c r="W50" s="387"/>
      <c r="X50" s="388"/>
      <c r="Y50" s="387"/>
      <c r="Z50" s="388"/>
      <c r="AA50" s="387"/>
      <c r="AB50" s="388"/>
      <c r="AC50" s="443"/>
      <c r="AD50" s="438">
        <f t="shared" si="0"/>
        <v>900</v>
      </c>
      <c r="AE50" s="415">
        <v>75</v>
      </c>
      <c r="AF50" s="387">
        <f t="shared" si="1"/>
        <v>900</v>
      </c>
      <c r="AG50" s="415">
        <v>75</v>
      </c>
      <c r="AH50" s="387">
        <f t="shared" si="2"/>
        <v>900</v>
      </c>
      <c r="AI50" s="415">
        <v>75</v>
      </c>
      <c r="AJ50" s="387">
        <f t="shared" si="22"/>
        <v>900</v>
      </c>
      <c r="AK50" s="387">
        <v>75</v>
      </c>
      <c r="AL50" s="387">
        <f>+AP50*12</f>
        <v>21120</v>
      </c>
      <c r="AM50" s="387">
        <f t="shared" si="32"/>
        <v>7040</v>
      </c>
      <c r="AN50" s="387">
        <f t="shared" si="50"/>
        <v>7040</v>
      </c>
      <c r="AO50" s="387">
        <f t="shared" si="51"/>
        <v>7040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76753.52</v>
      </c>
    </row>
    <row r="51" spans="2:50" ht="15" customHeight="1" thickBot="1" x14ac:dyDescent="0.3">
      <c r="B51" s="435">
        <f t="shared" si="12"/>
        <v>32</v>
      </c>
      <c r="C51" s="573"/>
      <c r="D51" s="472" t="s">
        <v>49</v>
      </c>
      <c r="E51" s="433">
        <v>74.63</v>
      </c>
      <c r="F51" s="434">
        <v>2</v>
      </c>
      <c r="G51" s="498">
        <f t="shared" si="52"/>
        <v>4627.0599999999995</v>
      </c>
      <c r="H51" s="434">
        <v>2</v>
      </c>
      <c r="I51" s="498">
        <f t="shared" si="7"/>
        <v>4328.54</v>
      </c>
      <c r="J51" s="434">
        <v>2</v>
      </c>
      <c r="K51" s="495">
        <f t="shared" si="8"/>
        <v>4627.0599999999995</v>
      </c>
      <c r="L51" s="434">
        <v>2</v>
      </c>
      <c r="M51" s="495">
        <f t="shared" si="9"/>
        <v>4477.7999999999993</v>
      </c>
      <c r="N51" s="434">
        <v>2</v>
      </c>
      <c r="O51" s="495">
        <f t="shared" si="10"/>
        <v>4627.0599999999995</v>
      </c>
      <c r="P51" s="434">
        <v>2</v>
      </c>
      <c r="Q51" s="495">
        <f t="shared" si="11"/>
        <v>4477.7999999999993</v>
      </c>
      <c r="R51" s="412"/>
      <c r="S51" s="387"/>
      <c r="T51" s="416"/>
      <c r="U51" s="387"/>
      <c r="V51" s="388"/>
      <c r="W51" s="387"/>
      <c r="X51" s="388"/>
      <c r="Y51" s="387"/>
      <c r="Z51" s="388"/>
      <c r="AA51" s="387"/>
      <c r="AB51" s="388"/>
      <c r="AC51" s="443"/>
      <c r="AD51" s="438"/>
      <c r="AE51" s="415"/>
      <c r="AF51" s="387"/>
      <c r="AG51" s="415"/>
      <c r="AH51" s="387"/>
      <c r="AI51" s="415"/>
      <c r="AJ51" s="387"/>
      <c r="AK51" s="387"/>
      <c r="AL51" s="387"/>
      <c r="AM51" s="387">
        <f t="shared" si="32"/>
        <v>3520</v>
      </c>
      <c r="AN51" s="387">
        <f t="shared" si="50"/>
        <v>3520</v>
      </c>
      <c r="AO51" s="387">
        <f t="shared" si="51"/>
        <v>3520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435">
        <f t="shared" si="12"/>
        <v>33</v>
      </c>
      <c r="C52" s="573"/>
      <c r="D52" s="472" t="s">
        <v>50</v>
      </c>
      <c r="E52" s="433">
        <v>74.63</v>
      </c>
      <c r="F52" s="434">
        <v>1</v>
      </c>
      <c r="G52" s="498">
        <f t="shared" si="52"/>
        <v>2313.5299999999997</v>
      </c>
      <c r="H52" s="434">
        <v>1</v>
      </c>
      <c r="I52" s="498">
        <f t="shared" si="7"/>
        <v>2164.27</v>
      </c>
      <c r="J52" s="434">
        <v>1</v>
      </c>
      <c r="K52" s="495">
        <f t="shared" si="8"/>
        <v>2313.5299999999997</v>
      </c>
      <c r="L52" s="434">
        <v>1</v>
      </c>
      <c r="M52" s="495">
        <f t="shared" si="9"/>
        <v>2238.8999999999996</v>
      </c>
      <c r="N52" s="434">
        <v>1</v>
      </c>
      <c r="O52" s="495">
        <f t="shared" si="10"/>
        <v>2313.5299999999997</v>
      </c>
      <c r="P52" s="434">
        <v>1</v>
      </c>
      <c r="Q52" s="495">
        <f t="shared" si="11"/>
        <v>2238.8999999999996</v>
      </c>
      <c r="R52" s="412"/>
      <c r="S52" s="387"/>
      <c r="T52" s="416"/>
      <c r="U52" s="387"/>
      <c r="V52" s="388"/>
      <c r="W52" s="387"/>
      <c r="X52" s="388"/>
      <c r="Y52" s="387"/>
      <c r="Z52" s="388"/>
      <c r="AA52" s="387"/>
      <c r="AB52" s="388"/>
      <c r="AC52" s="443"/>
      <c r="AD52" s="438">
        <f t="shared" si="0"/>
        <v>0</v>
      </c>
      <c r="AE52" s="415"/>
      <c r="AF52" s="387">
        <f t="shared" si="1"/>
        <v>0</v>
      </c>
      <c r="AG52" s="415"/>
      <c r="AH52" s="387">
        <f t="shared" si="2"/>
        <v>0</v>
      </c>
      <c r="AI52" s="415"/>
      <c r="AJ52" s="387">
        <f t="shared" si="22"/>
        <v>0</v>
      </c>
      <c r="AK52" s="387"/>
      <c r="AL52" s="387">
        <f>+AP52*12</f>
        <v>84480</v>
      </c>
      <c r="AM52" s="387">
        <f t="shared" si="32"/>
        <v>1760</v>
      </c>
      <c r="AN52" s="387">
        <f t="shared" si="50"/>
        <v>1760</v>
      </c>
      <c r="AO52" s="387">
        <f t="shared" si="51"/>
        <v>1760</v>
      </c>
      <c r="AP52" s="387">
        <v>7040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25902.659999999996</v>
      </c>
    </row>
    <row r="53" spans="2:50" ht="15" customHeight="1" thickBot="1" x14ac:dyDescent="0.3">
      <c r="B53" s="435">
        <f t="shared" si="12"/>
        <v>34</v>
      </c>
      <c r="C53" s="573"/>
      <c r="D53" s="472" t="s">
        <v>60</v>
      </c>
      <c r="E53" s="433">
        <v>77.59</v>
      </c>
      <c r="F53" s="434">
        <v>4</v>
      </c>
      <c r="G53" s="498">
        <f t="shared" si="52"/>
        <v>9621.16</v>
      </c>
      <c r="H53" s="434">
        <v>4</v>
      </c>
      <c r="I53" s="498">
        <f t="shared" si="7"/>
        <v>9000.44</v>
      </c>
      <c r="J53" s="434">
        <v>4</v>
      </c>
      <c r="K53" s="495">
        <f t="shared" si="8"/>
        <v>9621.16</v>
      </c>
      <c r="L53" s="434">
        <v>4</v>
      </c>
      <c r="M53" s="495">
        <f t="shared" si="9"/>
        <v>9310.8000000000011</v>
      </c>
      <c r="N53" s="434">
        <v>4</v>
      </c>
      <c r="O53" s="495">
        <f t="shared" si="10"/>
        <v>9621.16</v>
      </c>
      <c r="P53" s="434">
        <v>4</v>
      </c>
      <c r="Q53" s="495">
        <f t="shared" si="11"/>
        <v>9310.8000000000011</v>
      </c>
      <c r="R53" s="412"/>
      <c r="S53" s="387"/>
      <c r="T53" s="416"/>
      <c r="U53" s="387"/>
      <c r="V53" s="388"/>
      <c r="W53" s="387"/>
      <c r="X53" s="388"/>
      <c r="Y53" s="387"/>
      <c r="Z53" s="388"/>
      <c r="AA53" s="387"/>
      <c r="AB53" s="388"/>
      <c r="AC53" s="443"/>
      <c r="AD53" s="438">
        <f t="shared" si="0"/>
        <v>900</v>
      </c>
      <c r="AE53" s="415">
        <v>75</v>
      </c>
      <c r="AF53" s="387">
        <f t="shared" si="1"/>
        <v>900</v>
      </c>
      <c r="AG53" s="415">
        <v>75</v>
      </c>
      <c r="AH53" s="387">
        <f t="shared" si="2"/>
        <v>900</v>
      </c>
      <c r="AI53" s="415">
        <v>75</v>
      </c>
      <c r="AJ53" s="387">
        <f t="shared" si="22"/>
        <v>900</v>
      </c>
      <c r="AK53" s="387">
        <v>75</v>
      </c>
      <c r="AL53" s="387">
        <f>+AP53*12</f>
        <v>21120</v>
      </c>
      <c r="AM53" s="387">
        <f t="shared" si="32"/>
        <v>7040</v>
      </c>
      <c r="AN53" s="387">
        <f t="shared" si="50"/>
        <v>7040</v>
      </c>
      <c r="AO53" s="387">
        <f t="shared" si="51"/>
        <v>7040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79665.52</v>
      </c>
    </row>
    <row r="54" spans="2:50" ht="15" customHeight="1" thickBot="1" x14ac:dyDescent="0.3">
      <c r="B54" s="435">
        <f t="shared" si="12"/>
        <v>35</v>
      </c>
      <c r="C54" s="573"/>
      <c r="D54" s="472" t="s">
        <v>76</v>
      </c>
      <c r="E54" s="433">
        <v>72.540000000000006</v>
      </c>
      <c r="F54" s="434">
        <v>1</v>
      </c>
      <c r="G54" s="498">
        <f t="shared" si="52"/>
        <v>2248.7400000000002</v>
      </c>
      <c r="H54" s="434">
        <v>1</v>
      </c>
      <c r="I54" s="498">
        <f t="shared" si="7"/>
        <v>2103.6600000000003</v>
      </c>
      <c r="J54" s="434">
        <v>1</v>
      </c>
      <c r="K54" s="495">
        <f t="shared" si="8"/>
        <v>2248.7400000000002</v>
      </c>
      <c r="L54" s="434">
        <v>1</v>
      </c>
      <c r="M54" s="495">
        <f t="shared" si="9"/>
        <v>2176.2000000000003</v>
      </c>
      <c r="N54" s="434">
        <v>1</v>
      </c>
      <c r="O54" s="495">
        <f t="shared" si="10"/>
        <v>2248.7400000000002</v>
      </c>
      <c r="P54" s="434">
        <v>1</v>
      </c>
      <c r="Q54" s="495">
        <f t="shared" si="11"/>
        <v>2176.2000000000003</v>
      </c>
      <c r="R54" s="412"/>
      <c r="S54" s="387"/>
      <c r="T54" s="416"/>
      <c r="U54" s="387"/>
      <c r="V54" s="388"/>
      <c r="W54" s="387"/>
      <c r="X54" s="388"/>
      <c r="Y54" s="387"/>
      <c r="Z54" s="388"/>
      <c r="AA54" s="387"/>
      <c r="AB54" s="388"/>
      <c r="AC54" s="443"/>
      <c r="AD54" s="438">
        <f t="shared" si="0"/>
        <v>900</v>
      </c>
      <c r="AE54" s="415">
        <v>75</v>
      </c>
      <c r="AF54" s="387">
        <f t="shared" si="1"/>
        <v>900</v>
      </c>
      <c r="AG54" s="415">
        <v>75</v>
      </c>
      <c r="AH54" s="387">
        <f t="shared" si="2"/>
        <v>900</v>
      </c>
      <c r="AI54" s="415">
        <v>75</v>
      </c>
      <c r="AJ54" s="387">
        <f t="shared" si="22"/>
        <v>900</v>
      </c>
      <c r="AK54" s="387">
        <v>75</v>
      </c>
      <c r="AL54" s="387">
        <f>+AP54*12</f>
        <v>21120</v>
      </c>
      <c r="AM54" s="387">
        <f t="shared" si="32"/>
        <v>1760</v>
      </c>
      <c r="AN54" s="387">
        <f t="shared" si="50"/>
        <v>1760</v>
      </c>
      <c r="AO54" s="387">
        <f t="shared" si="51"/>
        <v>1760</v>
      </c>
      <c r="AP54" s="387">
        <v>1760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20542.280000000002</v>
      </c>
      <c r="AW54" s="76"/>
      <c r="AX54" s="76"/>
    </row>
    <row r="55" spans="2:50" ht="15" customHeight="1" thickBot="1" x14ac:dyDescent="0.3">
      <c r="B55" s="435">
        <f t="shared" si="12"/>
        <v>36</v>
      </c>
      <c r="C55" s="573"/>
      <c r="D55" s="473" t="s">
        <v>52</v>
      </c>
      <c r="E55" s="433">
        <v>72.540000000000006</v>
      </c>
      <c r="F55" s="434">
        <v>1</v>
      </c>
      <c r="G55" s="498">
        <f t="shared" si="52"/>
        <v>2248.7400000000002</v>
      </c>
      <c r="H55" s="434">
        <v>1</v>
      </c>
      <c r="I55" s="498">
        <f t="shared" si="7"/>
        <v>2103.6600000000003</v>
      </c>
      <c r="J55" s="434">
        <v>1</v>
      </c>
      <c r="K55" s="495">
        <f t="shared" si="8"/>
        <v>2248.7400000000002</v>
      </c>
      <c r="L55" s="434">
        <v>1</v>
      </c>
      <c r="M55" s="495">
        <f t="shared" si="9"/>
        <v>2176.2000000000003</v>
      </c>
      <c r="N55" s="434">
        <v>1</v>
      </c>
      <c r="O55" s="495">
        <f t="shared" si="10"/>
        <v>2248.7400000000002</v>
      </c>
      <c r="P55" s="434">
        <v>1</v>
      </c>
      <c r="Q55" s="495">
        <f t="shared" si="11"/>
        <v>2176.2000000000003</v>
      </c>
      <c r="R55" s="412"/>
      <c r="S55" s="387"/>
      <c r="T55" s="416"/>
      <c r="U55" s="387"/>
      <c r="V55" s="388"/>
      <c r="W55" s="387"/>
      <c r="X55" s="388"/>
      <c r="Y55" s="387"/>
      <c r="Z55" s="388"/>
      <c r="AA55" s="387"/>
      <c r="AB55" s="388"/>
      <c r="AC55" s="443"/>
      <c r="AD55" s="438">
        <f t="shared" si="0"/>
        <v>2400</v>
      </c>
      <c r="AE55" s="415">
        <v>200</v>
      </c>
      <c r="AF55" s="387">
        <f t="shared" si="1"/>
        <v>2400</v>
      </c>
      <c r="AG55" s="415">
        <v>200</v>
      </c>
      <c r="AH55" s="387">
        <f t="shared" si="2"/>
        <v>2400</v>
      </c>
      <c r="AI55" s="415">
        <v>200</v>
      </c>
      <c r="AJ55" s="387">
        <f t="shared" si="22"/>
        <v>2400</v>
      </c>
      <c r="AK55" s="387">
        <v>200</v>
      </c>
      <c r="AL55" s="387">
        <f>+AP55*12</f>
        <v>84480</v>
      </c>
      <c r="AM55" s="387">
        <f t="shared" si="32"/>
        <v>1760</v>
      </c>
      <c r="AN55" s="387">
        <f t="shared" si="50"/>
        <v>1760</v>
      </c>
      <c r="AO55" s="387">
        <f t="shared" si="51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26322.280000000002</v>
      </c>
      <c r="AW55" s="76"/>
      <c r="AX55" s="76"/>
    </row>
    <row r="56" spans="2:50" ht="15" customHeight="1" thickBot="1" x14ac:dyDescent="0.3">
      <c r="B56" s="435">
        <f t="shared" si="12"/>
        <v>37</v>
      </c>
      <c r="C56" s="573"/>
      <c r="D56" s="472" t="s">
        <v>37</v>
      </c>
      <c r="E56" s="433">
        <v>71.400000000000006</v>
      </c>
      <c r="F56" s="434">
        <v>7</v>
      </c>
      <c r="G56" s="498">
        <f t="shared" si="52"/>
        <v>15493.800000000003</v>
      </c>
      <c r="H56" s="434">
        <v>6</v>
      </c>
      <c r="I56" s="498">
        <f t="shared" si="7"/>
        <v>12423.600000000002</v>
      </c>
      <c r="J56" s="434">
        <v>6</v>
      </c>
      <c r="K56" s="495">
        <f t="shared" si="8"/>
        <v>13280.400000000001</v>
      </c>
      <c r="L56" s="434">
        <v>6</v>
      </c>
      <c r="M56" s="495">
        <f t="shared" si="9"/>
        <v>12852</v>
      </c>
      <c r="N56" s="434">
        <v>6</v>
      </c>
      <c r="O56" s="495">
        <f t="shared" si="10"/>
        <v>13280.400000000001</v>
      </c>
      <c r="P56" s="434">
        <v>6</v>
      </c>
      <c r="Q56" s="495">
        <f t="shared" si="11"/>
        <v>12852</v>
      </c>
      <c r="R56" s="412"/>
      <c r="S56" s="387"/>
      <c r="T56" s="416"/>
      <c r="U56" s="387"/>
      <c r="V56" s="388"/>
      <c r="W56" s="387"/>
      <c r="X56" s="388"/>
      <c r="Y56" s="387"/>
      <c r="Z56" s="388"/>
      <c r="AA56" s="387"/>
      <c r="AB56" s="388"/>
      <c r="AC56" s="443"/>
      <c r="AD56" s="438"/>
      <c r="AE56" s="415"/>
      <c r="AF56" s="387"/>
      <c r="AG56" s="415"/>
      <c r="AH56" s="387"/>
      <c r="AI56" s="415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435">
        <f t="shared" si="12"/>
        <v>38</v>
      </c>
      <c r="C57" s="573"/>
      <c r="D57" s="472" t="s">
        <v>37</v>
      </c>
      <c r="E57" s="433">
        <v>71.400000000000006</v>
      </c>
      <c r="F57" s="434">
        <v>0</v>
      </c>
      <c r="G57" s="498">
        <f t="shared" ref="G57" si="53">+F57*E57*31</f>
        <v>0</v>
      </c>
      <c r="H57" s="434">
        <v>0</v>
      </c>
      <c r="I57" s="498">
        <f t="shared" ref="I57" si="54">+E57*29*H57</f>
        <v>0</v>
      </c>
      <c r="J57" s="434">
        <v>1</v>
      </c>
      <c r="K57" s="495">
        <f>+E57*44*J57</f>
        <v>3141.6000000000004</v>
      </c>
      <c r="L57" s="434">
        <v>1</v>
      </c>
      <c r="M57" s="495">
        <f t="shared" si="9"/>
        <v>2142</v>
      </c>
      <c r="N57" s="434">
        <v>1</v>
      </c>
      <c r="O57" s="495">
        <f t="shared" si="10"/>
        <v>2213.4</v>
      </c>
      <c r="P57" s="434">
        <v>1</v>
      </c>
      <c r="Q57" s="495">
        <f t="shared" si="11"/>
        <v>2142</v>
      </c>
      <c r="R57" s="412"/>
      <c r="S57" s="387"/>
      <c r="T57" s="416"/>
      <c r="U57" s="387"/>
      <c r="V57" s="388"/>
      <c r="W57" s="387"/>
      <c r="X57" s="388"/>
      <c r="Y57" s="387"/>
      <c r="Z57" s="388"/>
      <c r="AA57" s="387"/>
      <c r="AB57" s="388"/>
      <c r="AC57" s="443"/>
      <c r="AD57" s="438"/>
      <c r="AE57" s="415"/>
      <c r="AF57" s="387"/>
      <c r="AG57" s="415"/>
      <c r="AH57" s="387"/>
      <c r="AI57" s="415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435">
        <f t="shared" si="12"/>
        <v>39</v>
      </c>
      <c r="C58" s="573"/>
      <c r="D58" s="472" t="s">
        <v>61</v>
      </c>
      <c r="E58" s="433">
        <v>75.64</v>
      </c>
      <c r="F58" s="434">
        <v>2</v>
      </c>
      <c r="G58" s="498">
        <f t="shared" si="52"/>
        <v>4689.68</v>
      </c>
      <c r="H58" s="434">
        <v>2</v>
      </c>
      <c r="I58" s="498">
        <f t="shared" si="7"/>
        <v>4387.12</v>
      </c>
      <c r="J58" s="434">
        <v>2</v>
      </c>
      <c r="K58" s="495">
        <f t="shared" si="8"/>
        <v>4689.68</v>
      </c>
      <c r="L58" s="434">
        <v>2</v>
      </c>
      <c r="M58" s="495">
        <f t="shared" si="9"/>
        <v>4538.3999999999996</v>
      </c>
      <c r="N58" s="434">
        <v>1</v>
      </c>
      <c r="O58" s="495">
        <f t="shared" si="10"/>
        <v>2344.84</v>
      </c>
      <c r="P58" s="434">
        <v>1</v>
      </c>
      <c r="Q58" s="495">
        <f t="shared" si="11"/>
        <v>2269.1999999999998</v>
      </c>
      <c r="R58" s="412"/>
      <c r="S58" s="387"/>
      <c r="T58" s="416"/>
      <c r="U58" s="387"/>
      <c r="V58" s="388"/>
      <c r="W58" s="387"/>
      <c r="X58" s="388"/>
      <c r="Y58" s="387"/>
      <c r="Z58" s="388"/>
      <c r="AA58" s="387"/>
      <c r="AB58" s="388"/>
      <c r="AC58" s="443"/>
      <c r="AD58" s="438">
        <f t="shared" si="0"/>
        <v>0</v>
      </c>
      <c r="AE58" s="415"/>
      <c r="AF58" s="387">
        <f t="shared" si="1"/>
        <v>0</v>
      </c>
      <c r="AG58" s="415"/>
      <c r="AH58" s="387">
        <f t="shared" si="2"/>
        <v>0</v>
      </c>
      <c r="AI58" s="415"/>
      <c r="AJ58" s="387">
        <f t="shared" si="22"/>
        <v>0</v>
      </c>
      <c r="AK58" s="387"/>
      <c r="AL58" s="387">
        <f>+AP58*12</f>
        <v>42240</v>
      </c>
      <c r="AM58" s="387">
        <f t="shared" si="32"/>
        <v>3520</v>
      </c>
      <c r="AN58" s="387">
        <f t="shared" si="50"/>
        <v>3520</v>
      </c>
      <c r="AO58" s="387">
        <f t="shared" si="51"/>
        <v>3520</v>
      </c>
      <c r="AP58" s="387">
        <v>3520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36998.92</v>
      </c>
      <c r="AV58" s="76"/>
    </row>
    <row r="59" spans="2:50" ht="15" customHeight="1" thickBot="1" x14ac:dyDescent="0.3">
      <c r="B59" s="435">
        <f t="shared" si="12"/>
        <v>40</v>
      </c>
      <c r="C59" s="573"/>
      <c r="D59" s="472" t="s">
        <v>62</v>
      </c>
      <c r="E59" s="433">
        <v>80.86</v>
      </c>
      <c r="F59" s="434">
        <v>1</v>
      </c>
      <c r="G59" s="498">
        <f t="shared" si="52"/>
        <v>2506.66</v>
      </c>
      <c r="H59" s="434">
        <v>1</v>
      </c>
      <c r="I59" s="498">
        <f t="shared" si="7"/>
        <v>2344.94</v>
      </c>
      <c r="J59" s="434">
        <v>1</v>
      </c>
      <c r="K59" s="495">
        <f t="shared" si="8"/>
        <v>2506.66</v>
      </c>
      <c r="L59" s="434">
        <v>1</v>
      </c>
      <c r="M59" s="495">
        <f>+E59*5*L59</f>
        <v>404.3</v>
      </c>
      <c r="N59" s="434">
        <v>1</v>
      </c>
      <c r="O59" s="495">
        <f>+E59*26*N59</f>
        <v>2102.36</v>
      </c>
      <c r="P59" s="434">
        <v>1</v>
      </c>
      <c r="Q59" s="495">
        <f t="shared" si="11"/>
        <v>2425.8000000000002</v>
      </c>
      <c r="R59" s="412"/>
      <c r="S59" s="387"/>
      <c r="T59" s="416"/>
      <c r="U59" s="387"/>
      <c r="V59" s="388"/>
      <c r="W59" s="387"/>
      <c r="X59" s="388"/>
      <c r="Y59" s="387"/>
      <c r="Z59" s="388"/>
      <c r="AA59" s="387"/>
      <c r="AB59" s="388"/>
      <c r="AC59" s="443"/>
      <c r="AD59" s="438">
        <f t="shared" si="0"/>
        <v>0</v>
      </c>
      <c r="AE59" s="415"/>
      <c r="AF59" s="387">
        <f t="shared" si="1"/>
        <v>0</v>
      </c>
      <c r="AG59" s="415"/>
      <c r="AH59" s="387">
        <f t="shared" si="2"/>
        <v>0</v>
      </c>
      <c r="AI59" s="415"/>
      <c r="AJ59" s="387">
        <f t="shared" si="22"/>
        <v>0</v>
      </c>
      <c r="AK59" s="387"/>
      <c r="AL59" s="387">
        <f>+AP59*12</f>
        <v>21120</v>
      </c>
      <c r="AM59" s="387">
        <f t="shared" si="32"/>
        <v>1760</v>
      </c>
      <c r="AN59" s="387">
        <f t="shared" si="50"/>
        <v>1760</v>
      </c>
      <c r="AO59" s="387">
        <f t="shared" si="51"/>
        <v>1760</v>
      </c>
      <c r="AP59" s="387">
        <v>1760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19330.72</v>
      </c>
    </row>
    <row r="60" spans="2:50" ht="15" customHeight="1" thickBot="1" x14ac:dyDescent="0.3">
      <c r="B60" s="435">
        <f t="shared" si="12"/>
        <v>41</v>
      </c>
      <c r="C60" s="573"/>
      <c r="D60" s="472" t="s">
        <v>63</v>
      </c>
      <c r="E60" s="433">
        <v>71.400000000000006</v>
      </c>
      <c r="F60" s="434">
        <v>1</v>
      </c>
      <c r="G60" s="498">
        <f t="shared" si="52"/>
        <v>2213.4</v>
      </c>
      <c r="H60" s="434">
        <v>1</v>
      </c>
      <c r="I60" s="498">
        <f t="shared" si="7"/>
        <v>2070.6000000000004</v>
      </c>
      <c r="J60" s="434">
        <v>1</v>
      </c>
      <c r="K60" s="495">
        <f t="shared" si="8"/>
        <v>2213.4</v>
      </c>
      <c r="L60" s="434">
        <v>1</v>
      </c>
      <c r="M60" s="495">
        <f t="shared" si="9"/>
        <v>2142</v>
      </c>
      <c r="N60" s="434">
        <v>1</v>
      </c>
      <c r="O60" s="495">
        <f t="shared" si="10"/>
        <v>2213.4</v>
      </c>
      <c r="P60" s="434">
        <v>1</v>
      </c>
      <c r="Q60" s="495">
        <f t="shared" si="11"/>
        <v>2142</v>
      </c>
      <c r="R60" s="412"/>
      <c r="S60" s="387"/>
      <c r="T60" s="416"/>
      <c r="U60" s="387"/>
      <c r="V60" s="388"/>
      <c r="W60" s="387"/>
      <c r="X60" s="388"/>
      <c r="Y60" s="387"/>
      <c r="Z60" s="388"/>
      <c r="AA60" s="387"/>
      <c r="AB60" s="388"/>
      <c r="AC60" s="443"/>
      <c r="AD60" s="438"/>
      <c r="AE60" s="415"/>
      <c r="AF60" s="387"/>
      <c r="AG60" s="415"/>
      <c r="AH60" s="387"/>
      <c r="AI60" s="415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</row>
    <row r="61" spans="2:50" ht="15" customHeight="1" thickBot="1" x14ac:dyDescent="0.3">
      <c r="B61" s="435">
        <f t="shared" si="12"/>
        <v>42</v>
      </c>
      <c r="C61" s="573"/>
      <c r="D61" s="472" t="s">
        <v>38</v>
      </c>
      <c r="E61" s="433">
        <v>78.25</v>
      </c>
      <c r="F61" s="434">
        <v>38</v>
      </c>
      <c r="G61" s="498">
        <f t="shared" si="52"/>
        <v>92178.5</v>
      </c>
      <c r="H61" s="434">
        <v>38</v>
      </c>
      <c r="I61" s="498">
        <f t="shared" si="7"/>
        <v>86231.5</v>
      </c>
      <c r="J61" s="434">
        <v>38</v>
      </c>
      <c r="K61" s="495">
        <f t="shared" si="8"/>
        <v>92178.5</v>
      </c>
      <c r="L61" s="434">
        <v>38</v>
      </c>
      <c r="M61" s="495">
        <f t="shared" si="9"/>
        <v>89205</v>
      </c>
      <c r="N61" s="434">
        <v>38</v>
      </c>
      <c r="O61" s="495">
        <f t="shared" si="10"/>
        <v>92178.5</v>
      </c>
      <c r="P61" s="434">
        <v>38</v>
      </c>
      <c r="Q61" s="495">
        <f t="shared" si="11"/>
        <v>89205</v>
      </c>
      <c r="R61" s="412"/>
      <c r="S61" s="387"/>
      <c r="T61" s="416"/>
      <c r="U61" s="387"/>
      <c r="V61" s="388"/>
      <c r="W61" s="387"/>
      <c r="X61" s="388"/>
      <c r="Y61" s="387"/>
      <c r="Z61" s="388"/>
      <c r="AA61" s="387"/>
      <c r="AB61" s="388"/>
      <c r="AC61" s="443"/>
      <c r="AD61" s="438">
        <f t="shared" si="0"/>
        <v>28620</v>
      </c>
      <c r="AE61" s="415">
        <v>2385</v>
      </c>
      <c r="AF61" s="387">
        <f t="shared" si="1"/>
        <v>28920</v>
      </c>
      <c r="AG61" s="415">
        <v>2410</v>
      </c>
      <c r="AH61" s="387">
        <f t="shared" si="2"/>
        <v>28920</v>
      </c>
      <c r="AI61" s="415">
        <v>2410</v>
      </c>
      <c r="AJ61" s="387">
        <f t="shared" si="22"/>
        <v>28920</v>
      </c>
      <c r="AK61" s="387">
        <v>2410</v>
      </c>
      <c r="AL61" s="387">
        <f>+AP61*12</f>
        <v>823680</v>
      </c>
      <c r="AM61" s="387">
        <f t="shared" si="32"/>
        <v>66880</v>
      </c>
      <c r="AN61" s="387">
        <f t="shared" si="50"/>
        <v>66880</v>
      </c>
      <c r="AO61" s="387">
        <f t="shared" si="51"/>
        <v>66880</v>
      </c>
      <c r="AP61" s="387">
        <v>68640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820072</v>
      </c>
    </row>
    <row r="62" spans="2:50" ht="15" customHeight="1" thickBot="1" x14ac:dyDescent="0.3">
      <c r="B62" s="435">
        <f t="shared" si="12"/>
        <v>43</v>
      </c>
      <c r="C62" s="573"/>
      <c r="D62" s="472" t="s">
        <v>38</v>
      </c>
      <c r="E62" s="433">
        <v>78.25</v>
      </c>
      <c r="F62" s="434">
        <v>1</v>
      </c>
      <c r="G62" s="498">
        <f>+F62*E62*14</f>
        <v>1095.5</v>
      </c>
      <c r="H62" s="434">
        <v>1</v>
      </c>
      <c r="I62" s="498">
        <v>0</v>
      </c>
      <c r="J62" s="434">
        <v>1</v>
      </c>
      <c r="K62" s="495">
        <v>0</v>
      </c>
      <c r="L62" s="434">
        <v>0</v>
      </c>
      <c r="M62" s="495">
        <f t="shared" si="9"/>
        <v>0</v>
      </c>
      <c r="N62" s="434">
        <v>0</v>
      </c>
      <c r="O62" s="495">
        <f t="shared" si="10"/>
        <v>0</v>
      </c>
      <c r="P62" s="434">
        <v>0</v>
      </c>
      <c r="Q62" s="495">
        <f t="shared" si="11"/>
        <v>0</v>
      </c>
      <c r="R62" s="412"/>
      <c r="S62" s="387"/>
      <c r="T62" s="413"/>
      <c r="U62" s="387"/>
      <c r="V62" s="388"/>
      <c r="W62" s="387"/>
      <c r="X62" s="388"/>
      <c r="Y62" s="387"/>
      <c r="Z62" s="388"/>
      <c r="AA62" s="387"/>
      <c r="AB62" s="388"/>
      <c r="AC62" s="443"/>
      <c r="AD62" s="438">
        <f t="shared" si="0"/>
        <v>1800</v>
      </c>
      <c r="AE62" s="415">
        <v>150</v>
      </c>
      <c r="AF62" s="387">
        <f t="shared" si="1"/>
        <v>1800</v>
      </c>
      <c r="AG62" s="415">
        <v>150</v>
      </c>
      <c r="AH62" s="387">
        <f t="shared" si="2"/>
        <v>1800</v>
      </c>
      <c r="AI62" s="415">
        <v>150</v>
      </c>
      <c r="AJ62" s="387">
        <f t="shared" si="22"/>
        <v>1800</v>
      </c>
      <c r="AK62" s="387">
        <v>150</v>
      </c>
      <c r="AL62" s="387">
        <f>+AP62*12</f>
        <v>42240</v>
      </c>
      <c r="AM62" s="387">
        <f t="shared" si="32"/>
        <v>1760</v>
      </c>
      <c r="AN62" s="387">
        <f t="shared" si="50"/>
        <v>1760</v>
      </c>
      <c r="AO62" s="387">
        <f t="shared" si="51"/>
        <v>1760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10495.5</v>
      </c>
    </row>
    <row r="63" spans="2:50" ht="15" customHeight="1" thickBot="1" x14ac:dyDescent="0.3">
      <c r="B63" s="513">
        <f t="shared" si="12"/>
        <v>44</v>
      </c>
      <c r="C63" s="573"/>
      <c r="D63" s="472" t="s">
        <v>39</v>
      </c>
      <c r="E63" s="433">
        <v>73.59</v>
      </c>
      <c r="F63" s="434"/>
      <c r="G63" s="498"/>
      <c r="H63" s="434"/>
      <c r="I63" s="498"/>
      <c r="J63" s="434"/>
      <c r="K63" s="495"/>
      <c r="L63" s="434"/>
      <c r="M63" s="495"/>
      <c r="N63" s="434">
        <v>1</v>
      </c>
      <c r="O63" s="495">
        <f>+E63*30*N63</f>
        <v>2207.7000000000003</v>
      </c>
      <c r="P63" s="434">
        <v>1</v>
      </c>
      <c r="Q63" s="495">
        <f t="shared" si="11"/>
        <v>2207.7000000000003</v>
      </c>
      <c r="R63" s="412"/>
      <c r="S63" s="387"/>
      <c r="T63" s="413"/>
      <c r="U63" s="387"/>
      <c r="V63" s="388"/>
      <c r="W63" s="387"/>
      <c r="X63" s="388"/>
      <c r="Y63" s="387"/>
      <c r="Z63" s="388"/>
      <c r="AA63" s="387"/>
      <c r="AB63" s="388"/>
      <c r="AC63" s="443"/>
      <c r="AD63" s="438"/>
      <c r="AE63" s="415"/>
      <c r="AF63" s="387"/>
      <c r="AG63" s="415"/>
      <c r="AH63" s="387"/>
      <c r="AI63" s="415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3">
        <f t="shared" si="12"/>
        <v>45</v>
      </c>
      <c r="C64" s="573"/>
      <c r="D64" s="472" t="s">
        <v>77</v>
      </c>
      <c r="E64" s="433">
        <v>72.540000000000006</v>
      </c>
      <c r="F64" s="434">
        <v>2</v>
      </c>
      <c r="G64" s="498">
        <f>+F64*E64*31</f>
        <v>4497.4800000000005</v>
      </c>
      <c r="H64" s="434">
        <v>2</v>
      </c>
      <c r="I64" s="498">
        <f t="shared" si="7"/>
        <v>4207.3200000000006</v>
      </c>
      <c r="J64" s="434">
        <v>2</v>
      </c>
      <c r="K64" s="495">
        <f t="shared" si="8"/>
        <v>4497.4800000000005</v>
      </c>
      <c r="L64" s="434">
        <v>2</v>
      </c>
      <c r="M64" s="495">
        <f t="shared" si="9"/>
        <v>4352.4000000000005</v>
      </c>
      <c r="N64" s="434">
        <v>2</v>
      </c>
      <c r="O64" s="495">
        <f t="shared" si="10"/>
        <v>4497.4800000000005</v>
      </c>
      <c r="P64" s="434">
        <v>2</v>
      </c>
      <c r="Q64" s="495">
        <f t="shared" si="11"/>
        <v>4352.4000000000005</v>
      </c>
      <c r="R64" s="412"/>
      <c r="S64" s="387"/>
      <c r="T64" s="413"/>
      <c r="U64" s="387"/>
      <c r="V64" s="388"/>
      <c r="W64" s="387"/>
      <c r="X64" s="388"/>
      <c r="Y64" s="387"/>
      <c r="Z64" s="388"/>
      <c r="AA64" s="387"/>
      <c r="AB64" s="388"/>
      <c r="AC64" s="443"/>
      <c r="AD64" s="438">
        <f t="shared" si="0"/>
        <v>61740</v>
      </c>
      <c r="AE64" s="415">
        <v>5145</v>
      </c>
      <c r="AF64" s="387">
        <f t="shared" si="1"/>
        <v>60000</v>
      </c>
      <c r="AG64" s="415">
        <v>5000</v>
      </c>
      <c r="AH64" s="387">
        <f t="shared" si="2"/>
        <v>60300</v>
      </c>
      <c r="AI64" s="415">
        <v>5025</v>
      </c>
      <c r="AJ64" s="387">
        <f t="shared" si="22"/>
        <v>61200</v>
      </c>
      <c r="AK64" s="387">
        <v>5100</v>
      </c>
      <c r="AL64" s="387">
        <f>+AP64*12</f>
        <v>1978060.6451612902</v>
      </c>
      <c r="AM64" s="387">
        <f>1760*92</f>
        <v>161920</v>
      </c>
      <c r="AN64" s="387">
        <f>1760*92+500</f>
        <v>162420</v>
      </c>
      <c r="AO64" s="387">
        <v>162170</v>
      </c>
      <c r="AP64" s="387">
        <v>164838.38709677418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698022.94709677424</v>
      </c>
    </row>
    <row r="65" spans="2:47" ht="15" customHeight="1" thickBot="1" x14ac:dyDescent="0.3">
      <c r="B65" s="435">
        <f t="shared" si="12"/>
        <v>46</v>
      </c>
      <c r="C65" s="573"/>
      <c r="D65" s="472" t="s">
        <v>31</v>
      </c>
      <c r="E65" s="433">
        <v>71.400000000000006</v>
      </c>
      <c r="F65" s="434">
        <v>1</v>
      </c>
      <c r="G65" s="498">
        <v>0</v>
      </c>
      <c r="H65" s="434">
        <v>2</v>
      </c>
      <c r="I65" s="498">
        <v>0</v>
      </c>
      <c r="J65" s="434">
        <v>2</v>
      </c>
      <c r="K65" s="495">
        <v>0</v>
      </c>
      <c r="L65" s="434">
        <v>0</v>
      </c>
      <c r="M65" s="495">
        <f>+E65*15*L65</f>
        <v>0</v>
      </c>
      <c r="N65" s="434">
        <v>1</v>
      </c>
      <c r="O65" s="495">
        <f>+E65*16*N65</f>
        <v>1142.4000000000001</v>
      </c>
      <c r="P65" s="434">
        <v>1</v>
      </c>
      <c r="Q65" s="495">
        <f t="shared" si="11"/>
        <v>2142</v>
      </c>
      <c r="R65" s="412"/>
      <c r="S65" s="387"/>
      <c r="T65" s="413"/>
      <c r="U65" s="387"/>
      <c r="V65" s="388"/>
      <c r="W65" s="387"/>
      <c r="X65" s="388"/>
      <c r="Y65" s="387"/>
      <c r="Z65" s="388"/>
      <c r="AA65" s="387"/>
      <c r="AB65" s="388"/>
      <c r="AC65" s="443"/>
      <c r="AD65" s="438"/>
      <c r="AE65" s="415"/>
      <c r="AF65" s="387"/>
      <c r="AG65" s="415"/>
      <c r="AH65" s="387"/>
      <c r="AI65" s="415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435">
        <f t="shared" si="12"/>
        <v>47</v>
      </c>
      <c r="C66" s="573"/>
      <c r="D66" s="472" t="s">
        <v>31</v>
      </c>
      <c r="E66" s="433">
        <v>71.400000000000006</v>
      </c>
      <c r="F66" s="434">
        <v>88</v>
      </c>
      <c r="G66" s="498">
        <f>+F66*E66*31</f>
        <v>194779.2</v>
      </c>
      <c r="H66" s="434">
        <v>87</v>
      </c>
      <c r="I66" s="498">
        <f t="shared" si="7"/>
        <v>180142.20000000004</v>
      </c>
      <c r="J66" s="434">
        <v>87</v>
      </c>
      <c r="K66" s="495">
        <f t="shared" si="8"/>
        <v>192565.80000000002</v>
      </c>
      <c r="L66" s="434">
        <v>87</v>
      </c>
      <c r="M66" s="495">
        <f t="shared" si="9"/>
        <v>186354</v>
      </c>
      <c r="N66" s="434">
        <v>85</v>
      </c>
      <c r="O66" s="495">
        <f t="shared" si="10"/>
        <v>188139</v>
      </c>
      <c r="P66" s="434">
        <v>85</v>
      </c>
      <c r="Q66" s="495">
        <f t="shared" si="11"/>
        <v>182070</v>
      </c>
      <c r="R66" s="412"/>
      <c r="S66" s="387"/>
      <c r="T66" s="413"/>
      <c r="U66" s="387"/>
      <c r="V66" s="388"/>
      <c r="W66" s="387"/>
      <c r="X66" s="388"/>
      <c r="Y66" s="387"/>
      <c r="Z66" s="388"/>
      <c r="AA66" s="387"/>
      <c r="AB66" s="388"/>
      <c r="AC66" s="443"/>
      <c r="AD66" s="438"/>
      <c r="AE66" s="415"/>
      <c r="AF66" s="387"/>
      <c r="AG66" s="415"/>
      <c r="AH66" s="387"/>
      <c r="AI66" s="415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435">
        <f t="shared" si="12"/>
        <v>48</v>
      </c>
      <c r="C67" s="573"/>
      <c r="D67" s="472" t="s">
        <v>53</v>
      </c>
      <c r="E67" s="433">
        <v>71.400000000000006</v>
      </c>
      <c r="F67" s="434">
        <v>175</v>
      </c>
      <c r="G67" s="498">
        <f>+F67*E67*31</f>
        <v>387345.00000000006</v>
      </c>
      <c r="H67" s="434">
        <v>174</v>
      </c>
      <c r="I67" s="498">
        <f t="shared" si="7"/>
        <v>360284.40000000008</v>
      </c>
      <c r="J67" s="434">
        <v>170</v>
      </c>
      <c r="K67" s="495">
        <f>+E67*31*J67-285.6</f>
        <v>375992.4</v>
      </c>
      <c r="L67" s="434">
        <v>170</v>
      </c>
      <c r="M67" s="495">
        <f>+E67*30*L67-4271.96</f>
        <v>359868.04</v>
      </c>
      <c r="N67" s="434">
        <v>168</v>
      </c>
      <c r="O67" s="495">
        <f t="shared" si="10"/>
        <v>371851.2</v>
      </c>
      <c r="P67" s="434">
        <v>167</v>
      </c>
      <c r="Q67" s="495">
        <f t="shared" si="11"/>
        <v>357714</v>
      </c>
      <c r="R67" s="412"/>
      <c r="S67" s="387"/>
      <c r="T67" s="413"/>
      <c r="U67" s="387"/>
      <c r="V67" s="388"/>
      <c r="W67" s="387"/>
      <c r="X67" s="388"/>
      <c r="Y67" s="387"/>
      <c r="Z67" s="388"/>
      <c r="AA67" s="387"/>
      <c r="AB67" s="388"/>
      <c r="AC67" s="443"/>
      <c r="AD67" s="438">
        <f t="shared" si="0"/>
        <v>110880</v>
      </c>
      <c r="AE67" s="415">
        <v>9240</v>
      </c>
      <c r="AF67" s="387">
        <f t="shared" si="1"/>
        <v>114180</v>
      </c>
      <c r="AG67" s="415">
        <v>9515</v>
      </c>
      <c r="AH67" s="387">
        <f t="shared" si="2"/>
        <v>114180</v>
      </c>
      <c r="AI67" s="415">
        <v>9515</v>
      </c>
      <c r="AJ67" s="387">
        <f t="shared" si="22"/>
        <v>115380</v>
      </c>
      <c r="AK67" s="387">
        <v>9615</v>
      </c>
      <c r="AL67" s="387">
        <f>+AP67*12</f>
        <v>3812500.6451612902</v>
      </c>
      <c r="AM67" s="387">
        <f t="shared" ref="AM67:AM88" si="55">1760*F67</f>
        <v>308000</v>
      </c>
      <c r="AN67" s="387">
        <f>1760*H67</f>
        <v>306240</v>
      </c>
      <c r="AO67" s="387">
        <f>1760*H67</f>
        <v>306240</v>
      </c>
      <c r="AP67" s="387">
        <v>317708.38709677418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3489128.4270967743</v>
      </c>
    </row>
    <row r="68" spans="2:47" ht="15" customHeight="1" thickBot="1" x14ac:dyDescent="0.3">
      <c r="B68" s="435">
        <f t="shared" si="12"/>
        <v>49</v>
      </c>
      <c r="C68" s="573"/>
      <c r="D68" s="472" t="s">
        <v>53</v>
      </c>
      <c r="E68" s="433">
        <v>71.400000000000006</v>
      </c>
      <c r="F68" s="434">
        <v>0</v>
      </c>
      <c r="G68" s="498">
        <f>+F68*E68*31</f>
        <v>0</v>
      </c>
      <c r="H68" s="434">
        <v>1</v>
      </c>
      <c r="I68" s="498">
        <v>0</v>
      </c>
      <c r="J68" s="434">
        <v>5</v>
      </c>
      <c r="K68" s="495">
        <v>0</v>
      </c>
      <c r="L68" s="434">
        <v>1</v>
      </c>
      <c r="M68" s="495">
        <f>+E68*11*L68</f>
        <v>785.40000000000009</v>
      </c>
      <c r="N68" s="434">
        <v>0</v>
      </c>
      <c r="O68" s="495">
        <f t="shared" si="10"/>
        <v>0</v>
      </c>
      <c r="P68" s="434">
        <v>1</v>
      </c>
      <c r="Q68" s="495">
        <f>+E68*29*P68</f>
        <v>2070.6000000000004</v>
      </c>
      <c r="R68" s="412"/>
      <c r="S68" s="387"/>
      <c r="T68" s="413"/>
      <c r="U68" s="387"/>
      <c r="V68" s="388"/>
      <c r="W68" s="387"/>
      <c r="X68" s="388"/>
      <c r="Y68" s="387"/>
      <c r="Z68" s="388"/>
      <c r="AA68" s="387"/>
      <c r="AB68" s="388"/>
      <c r="AC68" s="443"/>
      <c r="AD68" s="438"/>
      <c r="AE68" s="415"/>
      <c r="AF68" s="387"/>
      <c r="AG68" s="415"/>
      <c r="AH68" s="387"/>
      <c r="AI68" s="415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5">
        <f t="shared" si="12"/>
        <v>50</v>
      </c>
      <c r="C69" s="573"/>
      <c r="D69" s="472" t="s">
        <v>53</v>
      </c>
      <c r="E69" s="433">
        <v>71.399999999999807</v>
      </c>
      <c r="F69" s="434">
        <v>3</v>
      </c>
      <c r="G69" s="498">
        <v>0</v>
      </c>
      <c r="H69" s="434">
        <v>3</v>
      </c>
      <c r="I69" s="498">
        <v>0</v>
      </c>
      <c r="J69" s="434">
        <v>3</v>
      </c>
      <c r="K69" s="495">
        <v>0</v>
      </c>
      <c r="L69" s="434">
        <v>1</v>
      </c>
      <c r="M69" s="495">
        <f>+E69*4*L69</f>
        <v>285.59999999999923</v>
      </c>
      <c r="N69" s="434">
        <v>0</v>
      </c>
      <c r="O69" s="495">
        <f t="shared" si="10"/>
        <v>0</v>
      </c>
      <c r="P69" s="434">
        <v>0</v>
      </c>
      <c r="Q69" s="495">
        <f t="shared" si="11"/>
        <v>0</v>
      </c>
      <c r="R69" s="412"/>
      <c r="S69" s="387"/>
      <c r="T69" s="413"/>
      <c r="U69" s="387"/>
      <c r="V69" s="388"/>
      <c r="W69" s="387"/>
      <c r="X69" s="388"/>
      <c r="Y69" s="387"/>
      <c r="Z69" s="388"/>
      <c r="AA69" s="387"/>
      <c r="AB69" s="388"/>
      <c r="AC69" s="443"/>
      <c r="AD69" s="438"/>
      <c r="AE69" s="415"/>
      <c r="AF69" s="387"/>
      <c r="AG69" s="415"/>
      <c r="AH69" s="387"/>
      <c r="AI69" s="415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435">
        <f t="shared" si="12"/>
        <v>51</v>
      </c>
      <c r="C70" s="573"/>
      <c r="D70" s="474" t="s">
        <v>54</v>
      </c>
      <c r="E70" s="469">
        <v>72.540000000000006</v>
      </c>
      <c r="F70" s="434">
        <v>10</v>
      </c>
      <c r="G70" s="498">
        <f>+F70*E70*31</f>
        <v>22487.4</v>
      </c>
      <c r="H70" s="434">
        <v>10</v>
      </c>
      <c r="I70" s="498">
        <f t="shared" si="7"/>
        <v>21036.600000000002</v>
      </c>
      <c r="J70" s="434">
        <v>10</v>
      </c>
      <c r="K70" s="495">
        <f t="shared" si="8"/>
        <v>22487.4</v>
      </c>
      <c r="L70" s="434">
        <v>10</v>
      </c>
      <c r="M70" s="495">
        <f t="shared" si="9"/>
        <v>21762.000000000004</v>
      </c>
      <c r="N70" s="434">
        <v>10</v>
      </c>
      <c r="O70" s="495">
        <f t="shared" si="10"/>
        <v>22487.4</v>
      </c>
      <c r="P70" s="434">
        <v>10</v>
      </c>
      <c r="Q70" s="495">
        <f t="shared" si="11"/>
        <v>21762.000000000004</v>
      </c>
      <c r="R70" s="412"/>
      <c r="S70" s="387"/>
      <c r="T70" s="413"/>
      <c r="U70" s="387"/>
      <c r="V70" s="388"/>
      <c r="W70" s="387"/>
      <c r="X70" s="388"/>
      <c r="Y70" s="387"/>
      <c r="Z70" s="388"/>
      <c r="AA70" s="387"/>
      <c r="AB70" s="388"/>
      <c r="AC70" s="443"/>
      <c r="AD70" s="438">
        <f t="shared" si="0"/>
        <v>6900</v>
      </c>
      <c r="AE70" s="415">
        <v>575</v>
      </c>
      <c r="AF70" s="387">
        <f t="shared" si="1"/>
        <v>6900</v>
      </c>
      <c r="AG70" s="415">
        <v>575</v>
      </c>
      <c r="AH70" s="387">
        <f t="shared" si="2"/>
        <v>7200</v>
      </c>
      <c r="AI70" s="415">
        <v>600</v>
      </c>
      <c r="AJ70" s="387">
        <f t="shared" si="22"/>
        <v>7200</v>
      </c>
      <c r="AK70" s="387">
        <v>600</v>
      </c>
      <c r="AL70" s="387">
        <f t="shared" ref="AL70:AL75" si="56">+AP70*12</f>
        <v>222100.6451612903</v>
      </c>
      <c r="AM70" s="387">
        <f t="shared" si="55"/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57">+G70+I70+K70+M70+O70+Q70+S70+AN70+AI70+U70+W70+Y70+AA70+AC70+AE70+AG70+AM70+AO70+AQ70+AR70+AS70+AT70+AK70+AP70</f>
        <v>205681.18709677417</v>
      </c>
    </row>
    <row r="71" spans="2:47" ht="15" customHeight="1" thickBot="1" x14ac:dyDescent="0.3">
      <c r="B71" s="435">
        <f t="shared" si="12"/>
        <v>52</v>
      </c>
      <c r="C71" s="573"/>
      <c r="D71" s="472" t="s">
        <v>55</v>
      </c>
      <c r="E71" s="433">
        <v>71.400000000000006</v>
      </c>
      <c r="F71" s="434">
        <v>1</v>
      </c>
      <c r="G71" s="498">
        <f>+F71*E71*31</f>
        <v>2213.4</v>
      </c>
      <c r="H71" s="434">
        <v>1</v>
      </c>
      <c r="I71" s="498">
        <f t="shared" si="7"/>
        <v>2070.6000000000004</v>
      </c>
      <c r="J71" s="434">
        <v>1</v>
      </c>
      <c r="K71" s="495">
        <f t="shared" si="8"/>
        <v>2213.4</v>
      </c>
      <c r="L71" s="434">
        <v>1</v>
      </c>
      <c r="M71" s="495">
        <f t="shared" si="9"/>
        <v>2142</v>
      </c>
      <c r="N71" s="434">
        <v>1</v>
      </c>
      <c r="O71" s="495">
        <f t="shared" si="10"/>
        <v>2213.4</v>
      </c>
      <c r="P71" s="434">
        <v>1</v>
      </c>
      <c r="Q71" s="495">
        <f t="shared" si="11"/>
        <v>2142</v>
      </c>
      <c r="R71" s="412"/>
      <c r="S71" s="387"/>
      <c r="T71" s="413"/>
      <c r="U71" s="387"/>
      <c r="V71" s="388"/>
      <c r="W71" s="387"/>
      <c r="X71" s="388"/>
      <c r="Y71" s="387"/>
      <c r="Z71" s="388"/>
      <c r="AA71" s="387"/>
      <c r="AB71" s="388"/>
      <c r="AC71" s="443"/>
      <c r="AD71" s="438">
        <f t="shared" si="0"/>
        <v>600</v>
      </c>
      <c r="AE71" s="415">
        <v>50</v>
      </c>
      <c r="AF71" s="387">
        <f t="shared" si="1"/>
        <v>600</v>
      </c>
      <c r="AG71" s="415">
        <v>50</v>
      </c>
      <c r="AH71" s="387">
        <f t="shared" si="2"/>
        <v>600</v>
      </c>
      <c r="AI71" s="415">
        <v>50</v>
      </c>
      <c r="AJ71" s="387">
        <f t="shared" si="22"/>
        <v>480</v>
      </c>
      <c r="AK71" s="387">
        <v>40</v>
      </c>
      <c r="AL71" s="387">
        <f t="shared" si="56"/>
        <v>16896</v>
      </c>
      <c r="AM71" s="387">
        <f t="shared" si="55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57"/>
        <v>19872.8</v>
      </c>
    </row>
    <row r="72" spans="2:47" ht="15" customHeight="1" thickBot="1" x14ac:dyDescent="0.3">
      <c r="B72" s="435">
        <f t="shared" si="12"/>
        <v>53</v>
      </c>
      <c r="C72" s="573"/>
      <c r="D72" s="472" t="s">
        <v>56</v>
      </c>
      <c r="E72" s="433">
        <v>74.63</v>
      </c>
      <c r="F72" s="434">
        <v>2</v>
      </c>
      <c r="G72" s="498">
        <f>+F72*E72*31</f>
        <v>4627.0599999999995</v>
      </c>
      <c r="H72" s="434">
        <v>2</v>
      </c>
      <c r="I72" s="498">
        <f t="shared" si="7"/>
        <v>4328.54</v>
      </c>
      <c r="J72" s="434">
        <v>2</v>
      </c>
      <c r="K72" s="495">
        <f t="shared" si="8"/>
        <v>4627.0599999999995</v>
      </c>
      <c r="L72" s="434">
        <v>2</v>
      </c>
      <c r="M72" s="495">
        <f t="shared" si="9"/>
        <v>4477.7999999999993</v>
      </c>
      <c r="N72" s="434">
        <v>2</v>
      </c>
      <c r="O72" s="495">
        <f t="shared" si="10"/>
        <v>4627.0599999999995</v>
      </c>
      <c r="P72" s="434">
        <v>2</v>
      </c>
      <c r="Q72" s="495">
        <f t="shared" si="11"/>
        <v>4477.7999999999993</v>
      </c>
      <c r="R72" s="412"/>
      <c r="S72" s="387"/>
      <c r="T72" s="413"/>
      <c r="U72" s="387"/>
      <c r="V72" s="388"/>
      <c r="W72" s="387"/>
      <c r="X72" s="388"/>
      <c r="Y72" s="387"/>
      <c r="Z72" s="388"/>
      <c r="AA72" s="387"/>
      <c r="AB72" s="388"/>
      <c r="AC72" s="443"/>
      <c r="AD72" s="438">
        <f t="shared" si="0"/>
        <v>1800</v>
      </c>
      <c r="AE72" s="415">
        <v>150</v>
      </c>
      <c r="AF72" s="387">
        <f t="shared" si="1"/>
        <v>1800</v>
      </c>
      <c r="AG72" s="415">
        <v>150</v>
      </c>
      <c r="AH72" s="387">
        <f t="shared" si="2"/>
        <v>1800</v>
      </c>
      <c r="AI72" s="415">
        <v>150</v>
      </c>
      <c r="AJ72" s="387">
        <f t="shared" si="22"/>
        <v>1800</v>
      </c>
      <c r="AK72" s="387">
        <v>150</v>
      </c>
      <c r="AL72" s="387">
        <f t="shared" si="56"/>
        <v>42240</v>
      </c>
      <c r="AM72" s="387">
        <f t="shared" si="55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57"/>
        <v>41845.319999999992</v>
      </c>
    </row>
    <row r="73" spans="2:47" ht="15" customHeight="1" thickBot="1" x14ac:dyDescent="0.3">
      <c r="B73" s="435">
        <f t="shared" si="12"/>
        <v>54</v>
      </c>
      <c r="C73" s="573"/>
      <c r="D73" s="472" t="s">
        <v>148</v>
      </c>
      <c r="E73" s="433">
        <v>75.64</v>
      </c>
      <c r="F73" s="434">
        <v>3</v>
      </c>
      <c r="G73" s="498">
        <f>+F73*E73*31</f>
        <v>7034.52</v>
      </c>
      <c r="H73" s="434">
        <v>3</v>
      </c>
      <c r="I73" s="498">
        <f t="shared" si="7"/>
        <v>6580.68</v>
      </c>
      <c r="J73" s="434">
        <v>3</v>
      </c>
      <c r="K73" s="495">
        <f t="shared" si="8"/>
        <v>7034.52</v>
      </c>
      <c r="L73" s="434">
        <v>3</v>
      </c>
      <c r="M73" s="495">
        <f t="shared" si="9"/>
        <v>6807.5999999999995</v>
      </c>
      <c r="N73" s="434">
        <v>3</v>
      </c>
      <c r="O73" s="495">
        <f t="shared" si="10"/>
        <v>7034.52</v>
      </c>
      <c r="P73" s="434">
        <v>3</v>
      </c>
      <c r="Q73" s="495">
        <f t="shared" si="11"/>
        <v>6807.5999999999995</v>
      </c>
      <c r="R73" s="412"/>
      <c r="S73" s="387"/>
      <c r="T73" s="413"/>
      <c r="U73" s="387"/>
      <c r="V73" s="388"/>
      <c r="W73" s="387"/>
      <c r="X73" s="388"/>
      <c r="Y73" s="387"/>
      <c r="Z73" s="388"/>
      <c r="AA73" s="387"/>
      <c r="AB73" s="388"/>
      <c r="AC73" s="443"/>
      <c r="AD73" s="438">
        <f t="shared" si="0"/>
        <v>900</v>
      </c>
      <c r="AE73" s="415">
        <v>75</v>
      </c>
      <c r="AF73" s="387">
        <f t="shared" si="1"/>
        <v>900</v>
      </c>
      <c r="AG73" s="415">
        <v>75</v>
      </c>
      <c r="AH73" s="387">
        <f t="shared" si="2"/>
        <v>900</v>
      </c>
      <c r="AI73" s="415">
        <v>75</v>
      </c>
      <c r="AJ73" s="387">
        <f t="shared" si="22"/>
        <v>900</v>
      </c>
      <c r="AK73" s="387">
        <v>75</v>
      </c>
      <c r="AL73" s="387">
        <f t="shared" si="56"/>
        <v>63360</v>
      </c>
      <c r="AM73" s="387">
        <f t="shared" si="55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57"/>
        <v>62719.439999999995</v>
      </c>
    </row>
    <row r="74" spans="2:47" ht="15" customHeight="1" thickBot="1" x14ac:dyDescent="0.3">
      <c r="B74" s="435">
        <f t="shared" si="12"/>
        <v>55</v>
      </c>
      <c r="C74" s="574"/>
      <c r="D74" s="476" t="s">
        <v>36</v>
      </c>
      <c r="E74" s="445">
        <v>80.86</v>
      </c>
      <c r="F74" s="446">
        <v>1</v>
      </c>
      <c r="G74" s="499">
        <f>+F74*E74*31</f>
        <v>2506.66</v>
      </c>
      <c r="H74" s="446">
        <v>1</v>
      </c>
      <c r="I74" s="499">
        <f t="shared" si="7"/>
        <v>2344.94</v>
      </c>
      <c r="J74" s="446">
        <v>1</v>
      </c>
      <c r="K74" s="496">
        <f t="shared" si="8"/>
        <v>2506.66</v>
      </c>
      <c r="L74" s="446">
        <v>1</v>
      </c>
      <c r="M74" s="496">
        <f t="shared" si="9"/>
        <v>2425.8000000000002</v>
      </c>
      <c r="N74" s="446">
        <v>1</v>
      </c>
      <c r="O74" s="496">
        <f t="shared" si="10"/>
        <v>2506.66</v>
      </c>
      <c r="P74" s="446">
        <v>1</v>
      </c>
      <c r="Q74" s="496">
        <f t="shared" si="11"/>
        <v>2425.8000000000002</v>
      </c>
      <c r="R74" s="448"/>
      <c r="S74" s="390"/>
      <c r="T74" s="454"/>
      <c r="U74" s="390"/>
      <c r="V74" s="447"/>
      <c r="W74" s="390"/>
      <c r="X74" s="447"/>
      <c r="Y74" s="390"/>
      <c r="Z74" s="447"/>
      <c r="AA74" s="390"/>
      <c r="AB74" s="447"/>
      <c r="AC74" s="449"/>
      <c r="AD74" s="438">
        <f t="shared" si="0"/>
        <v>0</v>
      </c>
      <c r="AE74" s="415"/>
      <c r="AF74" s="387">
        <f t="shared" si="1"/>
        <v>0</v>
      </c>
      <c r="AG74" s="415"/>
      <c r="AH74" s="387">
        <f t="shared" si="2"/>
        <v>0</v>
      </c>
      <c r="AI74" s="415"/>
      <c r="AJ74" s="387">
        <f t="shared" si="22"/>
        <v>0</v>
      </c>
      <c r="AK74" s="387"/>
      <c r="AL74" s="387">
        <f t="shared" si="56"/>
        <v>21120</v>
      </c>
      <c r="AM74" s="387">
        <f t="shared" si="55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57"/>
        <v>22699.38</v>
      </c>
    </row>
    <row r="75" spans="2:47" ht="15" customHeight="1" thickBot="1" x14ac:dyDescent="0.3">
      <c r="B75" s="435">
        <f t="shared" si="12"/>
        <v>56</v>
      </c>
      <c r="C75" s="572" t="s">
        <v>65</v>
      </c>
      <c r="D75" s="439" t="s">
        <v>129</v>
      </c>
      <c r="E75" s="440">
        <v>71.400000000000006</v>
      </c>
      <c r="F75" s="441">
        <v>13</v>
      </c>
      <c r="G75" s="494">
        <f t="shared" si="35"/>
        <v>28774.2</v>
      </c>
      <c r="H75" s="441">
        <v>13</v>
      </c>
      <c r="I75" s="494">
        <f t="shared" si="7"/>
        <v>26917.800000000003</v>
      </c>
      <c r="J75" s="441">
        <v>13</v>
      </c>
      <c r="K75" s="502">
        <f t="shared" si="8"/>
        <v>28774.2</v>
      </c>
      <c r="L75" s="441">
        <v>13</v>
      </c>
      <c r="M75" s="502">
        <f t="shared" si="9"/>
        <v>27846</v>
      </c>
      <c r="N75" s="441">
        <v>13</v>
      </c>
      <c r="O75" s="502">
        <f t="shared" si="10"/>
        <v>28774.2</v>
      </c>
      <c r="P75" s="441">
        <v>14</v>
      </c>
      <c r="Q75" s="502">
        <f t="shared" si="11"/>
        <v>29988</v>
      </c>
      <c r="R75" s="451"/>
      <c r="S75" s="406"/>
      <c r="T75" s="451"/>
      <c r="U75" s="406"/>
      <c r="V75" s="407"/>
      <c r="W75" s="406"/>
      <c r="X75" s="407"/>
      <c r="Y75" s="406"/>
      <c r="Z75" s="407"/>
      <c r="AA75" s="406"/>
      <c r="AB75" s="407"/>
      <c r="AC75" s="442"/>
      <c r="AD75" s="438">
        <f t="shared" si="0"/>
        <v>2820</v>
      </c>
      <c r="AE75" s="415">
        <v>235</v>
      </c>
      <c r="AF75" s="387">
        <f t="shared" si="1"/>
        <v>2820</v>
      </c>
      <c r="AG75" s="415">
        <v>235</v>
      </c>
      <c r="AH75" s="387">
        <f t="shared" si="2"/>
        <v>2820</v>
      </c>
      <c r="AI75" s="415">
        <v>235</v>
      </c>
      <c r="AJ75" s="387">
        <f t="shared" si="22"/>
        <v>2820</v>
      </c>
      <c r="AK75" s="387">
        <v>235</v>
      </c>
      <c r="AL75" s="387">
        <f t="shared" si="56"/>
        <v>211200</v>
      </c>
      <c r="AM75" s="387">
        <f t="shared" si="55"/>
        <v>22880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57"/>
        <v>245934.4</v>
      </c>
    </row>
    <row r="76" spans="2:47" ht="15" customHeight="1" thickBot="1" x14ac:dyDescent="0.3">
      <c r="B76" s="435">
        <f t="shared" si="12"/>
        <v>57</v>
      </c>
      <c r="C76" s="573"/>
      <c r="D76" s="432" t="s">
        <v>129</v>
      </c>
      <c r="E76" s="433">
        <v>71.400000000000006</v>
      </c>
      <c r="F76" s="434">
        <v>1</v>
      </c>
      <c r="G76" s="495">
        <v>0</v>
      </c>
      <c r="H76" s="434">
        <v>1</v>
      </c>
      <c r="I76" s="495">
        <v>0</v>
      </c>
      <c r="J76" s="434">
        <v>1</v>
      </c>
      <c r="K76" s="495">
        <v>0</v>
      </c>
      <c r="L76" s="434">
        <v>2</v>
      </c>
      <c r="M76" s="495">
        <f>+E76*44*L76</f>
        <v>6283.2000000000007</v>
      </c>
      <c r="N76" s="434">
        <v>2</v>
      </c>
      <c r="O76" s="495">
        <f t="shared" si="10"/>
        <v>4426.8</v>
      </c>
      <c r="P76" s="434">
        <v>0</v>
      </c>
      <c r="Q76" s="495">
        <f t="shared" si="11"/>
        <v>0</v>
      </c>
      <c r="R76" s="413"/>
      <c r="S76" s="387"/>
      <c r="T76" s="413"/>
      <c r="U76" s="387"/>
      <c r="V76" s="388"/>
      <c r="W76" s="387"/>
      <c r="X76" s="388"/>
      <c r="Y76" s="387"/>
      <c r="Z76" s="388"/>
      <c r="AA76" s="387"/>
      <c r="AB76" s="388"/>
      <c r="AC76" s="443"/>
      <c r="AD76" s="438"/>
      <c r="AE76" s="415"/>
      <c r="AF76" s="387"/>
      <c r="AG76" s="415"/>
      <c r="AH76" s="387"/>
      <c r="AI76" s="415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435">
        <f t="shared" si="12"/>
        <v>58</v>
      </c>
      <c r="C77" s="573"/>
      <c r="D77" s="432" t="s">
        <v>66</v>
      </c>
      <c r="E77" s="433">
        <v>73.59</v>
      </c>
      <c r="F77" s="434">
        <v>1</v>
      </c>
      <c r="G77" s="495">
        <f t="shared" si="35"/>
        <v>2281.29</v>
      </c>
      <c r="H77" s="434">
        <v>1</v>
      </c>
      <c r="I77" s="495">
        <f t="shared" si="7"/>
        <v>2134.11</v>
      </c>
      <c r="J77" s="434">
        <v>1</v>
      </c>
      <c r="K77" s="495">
        <f t="shared" si="8"/>
        <v>2281.29</v>
      </c>
      <c r="L77" s="434">
        <v>1</v>
      </c>
      <c r="M77" s="495">
        <f t="shared" si="9"/>
        <v>2207.7000000000003</v>
      </c>
      <c r="N77" s="434">
        <v>1</v>
      </c>
      <c r="O77" s="495">
        <f t="shared" si="10"/>
        <v>2281.29</v>
      </c>
      <c r="P77" s="434">
        <v>1</v>
      </c>
      <c r="Q77" s="495">
        <f t="shared" si="11"/>
        <v>2207.7000000000003</v>
      </c>
      <c r="R77" s="413"/>
      <c r="S77" s="387"/>
      <c r="T77" s="413"/>
      <c r="U77" s="387"/>
      <c r="V77" s="388"/>
      <c r="W77" s="387"/>
      <c r="X77" s="388"/>
      <c r="Y77" s="387"/>
      <c r="Z77" s="388"/>
      <c r="AA77" s="387"/>
      <c r="AB77" s="388"/>
      <c r="AC77" s="443"/>
      <c r="AD77" s="438">
        <f t="shared" si="0"/>
        <v>600</v>
      </c>
      <c r="AE77" s="415">
        <v>50</v>
      </c>
      <c r="AF77" s="387">
        <f t="shared" si="1"/>
        <v>600</v>
      </c>
      <c r="AG77" s="415">
        <v>50</v>
      </c>
      <c r="AH77" s="387">
        <f t="shared" si="2"/>
        <v>600</v>
      </c>
      <c r="AI77" s="415">
        <v>50</v>
      </c>
      <c r="AJ77" s="387">
        <f t="shared" si="22"/>
        <v>600</v>
      </c>
      <c r="AK77" s="387">
        <v>50</v>
      </c>
      <c r="AL77" s="387">
        <f>+AP77*12</f>
        <v>21120</v>
      </c>
      <c r="AM77" s="387">
        <f t="shared" si="55"/>
        <v>1760</v>
      </c>
      <c r="AN77" s="387">
        <f t="shared" ref="AN77:AN89" si="58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20633.38</v>
      </c>
    </row>
    <row r="78" spans="2:47" ht="15.75" thickBot="1" x14ac:dyDescent="0.3">
      <c r="B78" s="435">
        <f t="shared" si="12"/>
        <v>59</v>
      </c>
      <c r="C78" s="573"/>
      <c r="D78" s="432" t="s">
        <v>49</v>
      </c>
      <c r="E78" s="433">
        <v>74.63</v>
      </c>
      <c r="F78" s="434">
        <v>1</v>
      </c>
      <c r="G78" s="495">
        <f t="shared" si="35"/>
        <v>2313.5299999999997</v>
      </c>
      <c r="H78" s="434">
        <v>1</v>
      </c>
      <c r="I78" s="495">
        <f t="shared" si="7"/>
        <v>2164.27</v>
      </c>
      <c r="J78" s="434">
        <v>1</v>
      </c>
      <c r="K78" s="495">
        <f t="shared" si="8"/>
        <v>2313.5299999999997</v>
      </c>
      <c r="L78" s="434">
        <v>1</v>
      </c>
      <c r="M78" s="495">
        <f t="shared" si="9"/>
        <v>2238.8999999999996</v>
      </c>
      <c r="N78" s="434">
        <v>1</v>
      </c>
      <c r="O78" s="495">
        <f t="shared" si="10"/>
        <v>2313.5299999999997</v>
      </c>
      <c r="P78" s="434">
        <v>1</v>
      </c>
      <c r="Q78" s="495">
        <f t="shared" si="11"/>
        <v>2238.8999999999996</v>
      </c>
      <c r="R78" s="413"/>
      <c r="S78" s="387"/>
      <c r="T78" s="413"/>
      <c r="U78" s="387"/>
      <c r="V78" s="388"/>
      <c r="W78" s="387"/>
      <c r="X78" s="388"/>
      <c r="Y78" s="387"/>
      <c r="Z78" s="388"/>
      <c r="AA78" s="387"/>
      <c r="AB78" s="388"/>
      <c r="AC78" s="443"/>
      <c r="AD78" s="438">
        <f t="shared" si="0"/>
        <v>900</v>
      </c>
      <c r="AE78" s="415">
        <v>75</v>
      </c>
      <c r="AF78" s="387">
        <f t="shared" si="1"/>
        <v>900</v>
      </c>
      <c r="AG78" s="415">
        <v>75</v>
      </c>
      <c r="AH78" s="387">
        <f t="shared" si="2"/>
        <v>900</v>
      </c>
      <c r="AI78" s="415">
        <v>75</v>
      </c>
      <c r="AJ78" s="387">
        <f t="shared" si="22"/>
        <v>900</v>
      </c>
      <c r="AK78" s="387">
        <v>75</v>
      </c>
      <c r="AL78" s="387">
        <f>+AP78*12</f>
        <v>21120</v>
      </c>
      <c r="AM78" s="387">
        <f t="shared" si="55"/>
        <v>1760</v>
      </c>
      <c r="AN78" s="387">
        <f t="shared" si="58"/>
        <v>1760</v>
      </c>
      <c r="AO78" s="387">
        <f>1760*H78</f>
        <v>1760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20922.659999999996</v>
      </c>
    </row>
    <row r="79" spans="2:47" ht="15.75" thickBot="1" x14ac:dyDescent="0.3">
      <c r="B79" s="435">
        <f t="shared" si="12"/>
        <v>60</v>
      </c>
      <c r="C79" s="573"/>
      <c r="D79" s="432" t="s">
        <v>37</v>
      </c>
      <c r="E79" s="433">
        <v>71.400000000000006</v>
      </c>
      <c r="F79" s="434">
        <v>9</v>
      </c>
      <c r="G79" s="495">
        <f t="shared" si="35"/>
        <v>19920.600000000002</v>
      </c>
      <c r="H79" s="434">
        <v>9</v>
      </c>
      <c r="I79" s="495">
        <f t="shared" si="7"/>
        <v>18635.400000000001</v>
      </c>
      <c r="J79" s="434">
        <v>9</v>
      </c>
      <c r="K79" s="495">
        <f t="shared" si="8"/>
        <v>19920.600000000002</v>
      </c>
      <c r="L79" s="434">
        <v>9</v>
      </c>
      <c r="M79" s="495">
        <f t="shared" si="9"/>
        <v>19278</v>
      </c>
      <c r="N79" s="434">
        <v>9</v>
      </c>
      <c r="O79" s="495">
        <f t="shared" si="10"/>
        <v>19920.600000000002</v>
      </c>
      <c r="P79" s="434">
        <v>9</v>
      </c>
      <c r="Q79" s="495">
        <f t="shared" si="11"/>
        <v>19278</v>
      </c>
      <c r="R79" s="413"/>
      <c r="S79" s="387"/>
      <c r="T79" s="413"/>
      <c r="U79" s="387"/>
      <c r="V79" s="388"/>
      <c r="W79" s="387"/>
      <c r="X79" s="388"/>
      <c r="Y79" s="387"/>
      <c r="Z79" s="388"/>
      <c r="AA79" s="387"/>
      <c r="AB79" s="388"/>
      <c r="AC79" s="443"/>
      <c r="AD79" s="438">
        <f t="shared" si="0"/>
        <v>0</v>
      </c>
      <c r="AE79" s="415">
        <v>0</v>
      </c>
      <c r="AF79" s="387">
        <f t="shared" si="1"/>
        <v>0</v>
      </c>
      <c r="AG79" s="415">
        <v>0</v>
      </c>
      <c r="AH79" s="387">
        <f t="shared" si="2"/>
        <v>0</v>
      </c>
      <c r="AI79" s="415">
        <v>0</v>
      </c>
      <c r="AJ79" s="387">
        <f t="shared" si="22"/>
        <v>0</v>
      </c>
      <c r="AK79" s="387">
        <v>0</v>
      </c>
      <c r="AL79" s="387">
        <f>+AP79*12</f>
        <v>147840</v>
      </c>
      <c r="AM79" s="387">
        <f t="shared" si="55"/>
        <v>15840</v>
      </c>
      <c r="AN79" s="387">
        <f t="shared" si="58"/>
        <v>15840</v>
      </c>
      <c r="AO79" s="387">
        <v>14080</v>
      </c>
      <c r="AP79" s="387">
        <v>12320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175033.2</v>
      </c>
    </row>
    <row r="80" spans="2:47" ht="15.75" thickBot="1" x14ac:dyDescent="0.3">
      <c r="B80" s="435">
        <f t="shared" si="12"/>
        <v>61</v>
      </c>
      <c r="C80" s="573"/>
      <c r="D80" s="432" t="s">
        <v>37</v>
      </c>
      <c r="E80" s="433">
        <v>71.400000000000006</v>
      </c>
      <c r="F80" s="434">
        <v>1</v>
      </c>
      <c r="G80" s="495">
        <v>0</v>
      </c>
      <c r="H80" s="434">
        <v>1</v>
      </c>
      <c r="I80" s="495">
        <v>0</v>
      </c>
      <c r="J80" s="434">
        <v>1</v>
      </c>
      <c r="K80" s="495">
        <v>0</v>
      </c>
      <c r="L80" s="434">
        <v>1</v>
      </c>
      <c r="M80" s="495">
        <v>0</v>
      </c>
      <c r="N80" s="434">
        <v>1</v>
      </c>
      <c r="O80" s="495">
        <v>0</v>
      </c>
      <c r="P80" s="434">
        <v>0</v>
      </c>
      <c r="Q80" s="495">
        <f t="shared" si="11"/>
        <v>0</v>
      </c>
      <c r="R80" s="413"/>
      <c r="S80" s="387"/>
      <c r="T80" s="413"/>
      <c r="U80" s="387"/>
      <c r="V80" s="388"/>
      <c r="W80" s="387"/>
      <c r="X80" s="388"/>
      <c r="Y80" s="387"/>
      <c r="Z80" s="388"/>
      <c r="AA80" s="387"/>
      <c r="AB80" s="388"/>
      <c r="AC80" s="443"/>
      <c r="AD80" s="438"/>
      <c r="AE80" s="415"/>
      <c r="AF80" s="387"/>
      <c r="AG80" s="415"/>
      <c r="AH80" s="387"/>
      <c r="AI80" s="415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1"/>
    </row>
    <row r="81" spans="2:49" ht="15.75" thickBot="1" x14ac:dyDescent="0.3">
      <c r="B81" s="435">
        <f t="shared" si="12"/>
        <v>62</v>
      </c>
      <c r="C81" s="573"/>
      <c r="D81" s="432" t="s">
        <v>67</v>
      </c>
      <c r="E81" s="433">
        <v>72.540000000000006</v>
      </c>
      <c r="F81" s="434">
        <v>2</v>
      </c>
      <c r="G81" s="495">
        <f t="shared" si="35"/>
        <v>4497.4800000000005</v>
      </c>
      <c r="H81" s="434">
        <v>2</v>
      </c>
      <c r="I81" s="495">
        <f t="shared" si="7"/>
        <v>4207.3200000000006</v>
      </c>
      <c r="J81" s="434">
        <v>2</v>
      </c>
      <c r="K81" s="495">
        <f t="shared" si="8"/>
        <v>4497.4800000000005</v>
      </c>
      <c r="L81" s="434">
        <v>2</v>
      </c>
      <c r="M81" s="495">
        <f t="shared" si="9"/>
        <v>4352.4000000000005</v>
      </c>
      <c r="N81" s="434">
        <v>2</v>
      </c>
      <c r="O81" s="495">
        <f t="shared" si="10"/>
        <v>4497.4800000000005</v>
      </c>
      <c r="P81" s="434">
        <v>2</v>
      </c>
      <c r="Q81" s="495">
        <f t="shared" si="11"/>
        <v>4352.4000000000005</v>
      </c>
      <c r="R81" s="413"/>
      <c r="S81" s="387"/>
      <c r="T81" s="413"/>
      <c r="U81" s="387"/>
      <c r="V81" s="388"/>
      <c r="W81" s="387"/>
      <c r="X81" s="388"/>
      <c r="Y81" s="387"/>
      <c r="Z81" s="388"/>
      <c r="AA81" s="387"/>
      <c r="AB81" s="388"/>
      <c r="AC81" s="443"/>
      <c r="AD81" s="438">
        <f t="shared" si="0"/>
        <v>1200</v>
      </c>
      <c r="AE81" s="415">
        <v>100</v>
      </c>
      <c r="AF81" s="387">
        <f t="shared" si="1"/>
        <v>1200</v>
      </c>
      <c r="AG81" s="415">
        <v>100</v>
      </c>
      <c r="AH81" s="387">
        <f t="shared" si="2"/>
        <v>1200</v>
      </c>
      <c r="AI81" s="415">
        <v>100</v>
      </c>
      <c r="AJ81" s="387">
        <f t="shared" si="22"/>
        <v>1200</v>
      </c>
      <c r="AK81" s="387">
        <v>100</v>
      </c>
      <c r="AL81" s="387">
        <f t="shared" ref="AL81:AL90" si="59">+AP81*12</f>
        <v>42240</v>
      </c>
      <c r="AM81" s="387">
        <f t="shared" si="55"/>
        <v>3520</v>
      </c>
      <c r="AN81" s="387">
        <f t="shared" si="58"/>
        <v>3520</v>
      </c>
      <c r="AO81" s="387">
        <v>3520</v>
      </c>
      <c r="AP81" s="387">
        <v>3520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ref="AU81:AU90" si="60">+G81+I81+K81+M81+O81+Q81+S81+AN81+AI81+U81+W81+Y81+AA81+AC81+AE81+AG81+AM81+AO81+AQ81+AR81+AS81+AT81+AK81+AP81</f>
        <v>40884.560000000005</v>
      </c>
    </row>
    <row r="82" spans="2:49" ht="15.75" thickBot="1" x14ac:dyDescent="0.3">
      <c r="B82" s="435">
        <f t="shared" si="12"/>
        <v>63</v>
      </c>
      <c r="C82" s="573"/>
      <c r="D82" s="432" t="s">
        <v>38</v>
      </c>
      <c r="E82" s="433">
        <v>78.25</v>
      </c>
      <c r="F82" s="434">
        <v>1</v>
      </c>
      <c r="G82" s="495">
        <f t="shared" si="35"/>
        <v>2425.75</v>
      </c>
      <c r="H82" s="434">
        <v>1</v>
      </c>
      <c r="I82" s="495">
        <f t="shared" si="7"/>
        <v>2269.25</v>
      </c>
      <c r="J82" s="434">
        <v>1</v>
      </c>
      <c r="K82" s="495">
        <f t="shared" si="8"/>
        <v>2425.75</v>
      </c>
      <c r="L82" s="434">
        <v>1</v>
      </c>
      <c r="M82" s="495">
        <f t="shared" si="9"/>
        <v>2347.5</v>
      </c>
      <c r="N82" s="434">
        <v>1</v>
      </c>
      <c r="O82" s="495">
        <f t="shared" si="10"/>
        <v>2425.75</v>
      </c>
      <c r="P82" s="434">
        <v>1</v>
      </c>
      <c r="Q82" s="495">
        <f t="shared" si="11"/>
        <v>2347.5</v>
      </c>
      <c r="R82" s="413"/>
      <c r="S82" s="387"/>
      <c r="T82" s="413"/>
      <c r="U82" s="387"/>
      <c r="V82" s="388"/>
      <c r="W82" s="387"/>
      <c r="X82" s="388"/>
      <c r="Y82" s="387"/>
      <c r="Z82" s="388"/>
      <c r="AA82" s="387"/>
      <c r="AB82" s="388"/>
      <c r="AC82" s="443"/>
      <c r="AD82" s="438">
        <f t="shared" si="0"/>
        <v>1800</v>
      </c>
      <c r="AE82" s="415">
        <v>150</v>
      </c>
      <c r="AF82" s="387">
        <f t="shared" si="1"/>
        <v>1800</v>
      </c>
      <c r="AG82" s="415">
        <v>150</v>
      </c>
      <c r="AH82" s="387">
        <f t="shared" si="2"/>
        <v>1712.88</v>
      </c>
      <c r="AI82" s="415">
        <v>142.74</v>
      </c>
      <c r="AJ82" s="387">
        <f t="shared" si="22"/>
        <v>900</v>
      </c>
      <c r="AK82" s="387">
        <v>75</v>
      </c>
      <c r="AL82" s="387">
        <f t="shared" si="59"/>
        <v>24410.322580645163</v>
      </c>
      <c r="AM82" s="387">
        <f t="shared" si="55"/>
        <v>1760</v>
      </c>
      <c r="AN82" s="387">
        <f t="shared" si="58"/>
        <v>1760</v>
      </c>
      <c r="AO82" s="387">
        <v>3349.68</v>
      </c>
      <c r="AP82" s="387">
        <v>2034.1935483870968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si="60"/>
        <v>23663.113548387097</v>
      </c>
    </row>
    <row r="83" spans="2:49" ht="15.75" thickBot="1" x14ac:dyDescent="0.3">
      <c r="B83" s="435">
        <f t="shared" si="12"/>
        <v>64</v>
      </c>
      <c r="C83" s="573"/>
      <c r="D83" s="432" t="s">
        <v>38</v>
      </c>
      <c r="E83" s="433">
        <v>78.25</v>
      </c>
      <c r="F83" s="434">
        <v>1</v>
      </c>
      <c r="G83" s="495">
        <v>0</v>
      </c>
      <c r="H83" s="434">
        <v>1</v>
      </c>
      <c r="I83" s="495">
        <v>0</v>
      </c>
      <c r="J83" s="434">
        <v>1</v>
      </c>
      <c r="K83" s="495">
        <v>0</v>
      </c>
      <c r="L83" s="434">
        <v>1</v>
      </c>
      <c r="M83" s="495">
        <v>0</v>
      </c>
      <c r="N83" s="434">
        <v>1</v>
      </c>
      <c r="O83" s="495">
        <v>0</v>
      </c>
      <c r="P83" s="434">
        <v>0</v>
      </c>
      <c r="Q83" s="495">
        <f t="shared" si="11"/>
        <v>0</v>
      </c>
      <c r="R83" s="413"/>
      <c r="S83" s="387"/>
      <c r="T83" s="413"/>
      <c r="U83" s="387"/>
      <c r="V83" s="388"/>
      <c r="W83" s="387"/>
      <c r="X83" s="388"/>
      <c r="Y83" s="387"/>
      <c r="Z83" s="388"/>
      <c r="AA83" s="387"/>
      <c r="AB83" s="388"/>
      <c r="AC83" s="443"/>
      <c r="AD83" s="438">
        <f t="shared" si="0"/>
        <v>0</v>
      </c>
      <c r="AE83" s="415">
        <v>0</v>
      </c>
      <c r="AF83" s="387">
        <f t="shared" si="1"/>
        <v>0</v>
      </c>
      <c r="AG83" s="415">
        <v>0</v>
      </c>
      <c r="AH83" s="387">
        <f t="shared" si="2"/>
        <v>0</v>
      </c>
      <c r="AI83" s="415">
        <v>0</v>
      </c>
      <c r="AJ83" s="387">
        <f t="shared" si="22"/>
        <v>0</v>
      </c>
      <c r="AK83" s="387">
        <v>0</v>
      </c>
      <c r="AL83" s="387">
        <f t="shared" si="59"/>
        <v>21120</v>
      </c>
      <c r="AM83" s="387">
        <f t="shared" si="55"/>
        <v>1760</v>
      </c>
      <c r="AN83" s="387">
        <f t="shared" si="58"/>
        <v>1760</v>
      </c>
      <c r="AO83" s="387">
        <f>1760*H83</f>
        <v>1760</v>
      </c>
      <c r="AP83" s="387">
        <v>1760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60"/>
        <v>7040</v>
      </c>
    </row>
    <row r="84" spans="2:49" ht="15.75" thickBot="1" x14ac:dyDescent="0.3">
      <c r="B84" s="435">
        <f t="shared" si="12"/>
        <v>65</v>
      </c>
      <c r="C84" s="573"/>
      <c r="D84" s="432" t="s">
        <v>30</v>
      </c>
      <c r="E84" s="433">
        <v>72.540000000000006</v>
      </c>
      <c r="F84" s="434">
        <v>2</v>
      </c>
      <c r="G84" s="495">
        <f t="shared" si="35"/>
        <v>4497.4800000000005</v>
      </c>
      <c r="H84" s="434">
        <v>2</v>
      </c>
      <c r="I84" s="495">
        <f t="shared" si="7"/>
        <v>4207.3200000000006</v>
      </c>
      <c r="J84" s="434">
        <v>2</v>
      </c>
      <c r="K84" s="495">
        <f t="shared" si="8"/>
        <v>4497.4800000000005</v>
      </c>
      <c r="L84" s="434">
        <v>2</v>
      </c>
      <c r="M84" s="495">
        <f t="shared" si="9"/>
        <v>4352.4000000000005</v>
      </c>
      <c r="N84" s="434">
        <v>3</v>
      </c>
      <c r="O84" s="495">
        <f t="shared" si="10"/>
        <v>6746.2200000000012</v>
      </c>
      <c r="P84" s="434">
        <v>3</v>
      </c>
      <c r="Q84" s="495">
        <f t="shared" ref="Q84:Q148" si="61">+E84*30*P84</f>
        <v>6528.6</v>
      </c>
      <c r="R84" s="413"/>
      <c r="S84" s="387"/>
      <c r="T84" s="413"/>
      <c r="U84" s="387"/>
      <c r="V84" s="388"/>
      <c r="W84" s="387"/>
      <c r="X84" s="388"/>
      <c r="Y84" s="387"/>
      <c r="Z84" s="388"/>
      <c r="AA84" s="387"/>
      <c r="AB84" s="388"/>
      <c r="AC84" s="443"/>
      <c r="AD84" s="438">
        <f t="shared" si="0"/>
        <v>0</v>
      </c>
      <c r="AE84" s="415">
        <v>0</v>
      </c>
      <c r="AF84" s="387">
        <f t="shared" si="1"/>
        <v>0</v>
      </c>
      <c r="AG84" s="415">
        <v>0</v>
      </c>
      <c r="AH84" s="387">
        <f t="shared" si="2"/>
        <v>0</v>
      </c>
      <c r="AI84" s="415">
        <v>0</v>
      </c>
      <c r="AJ84" s="387">
        <f t="shared" si="22"/>
        <v>0</v>
      </c>
      <c r="AK84" s="387">
        <v>0</v>
      </c>
      <c r="AL84" s="387">
        <f t="shared" si="59"/>
        <v>84480</v>
      </c>
      <c r="AM84" s="387">
        <f t="shared" si="55"/>
        <v>3520</v>
      </c>
      <c r="AN84" s="387">
        <f t="shared" si="58"/>
        <v>3520</v>
      </c>
      <c r="AO84" s="387">
        <f>1760*H84</f>
        <v>3520</v>
      </c>
      <c r="AP84" s="387">
        <v>7040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60"/>
        <v>48429.500000000007</v>
      </c>
    </row>
    <row r="85" spans="2:49" ht="15.75" thickBot="1" x14ac:dyDescent="0.3">
      <c r="B85" s="435">
        <f t="shared" si="12"/>
        <v>66</v>
      </c>
      <c r="C85" s="573"/>
      <c r="D85" s="432" t="s">
        <v>68</v>
      </c>
      <c r="E85" s="433">
        <v>71.400000000000006</v>
      </c>
      <c r="F85" s="434">
        <v>4</v>
      </c>
      <c r="G85" s="495">
        <f t="shared" si="35"/>
        <v>8853.6</v>
      </c>
      <c r="H85" s="434">
        <v>4</v>
      </c>
      <c r="I85" s="495">
        <f t="shared" si="7"/>
        <v>8282.4000000000015</v>
      </c>
      <c r="J85" s="434">
        <v>4</v>
      </c>
      <c r="K85" s="495">
        <f t="shared" ref="K85:K107" si="62">+E85*31*J85</f>
        <v>8853.6</v>
      </c>
      <c r="L85" s="434">
        <v>4</v>
      </c>
      <c r="M85" s="495">
        <f t="shared" ref="M85:M132" si="63">+E85*30*L85</f>
        <v>8568</v>
      </c>
      <c r="N85" s="434">
        <v>4</v>
      </c>
      <c r="O85" s="495">
        <f t="shared" ref="O85:O132" si="64">+E85*31*N85</f>
        <v>8853.6</v>
      </c>
      <c r="P85" s="434">
        <v>4</v>
      </c>
      <c r="Q85" s="495">
        <f t="shared" si="61"/>
        <v>8568</v>
      </c>
      <c r="R85" s="413"/>
      <c r="S85" s="387"/>
      <c r="T85" s="413"/>
      <c r="U85" s="387"/>
      <c r="V85" s="388"/>
      <c r="W85" s="387"/>
      <c r="X85" s="388"/>
      <c r="Y85" s="387"/>
      <c r="Z85" s="388"/>
      <c r="AA85" s="387"/>
      <c r="AB85" s="388"/>
      <c r="AC85" s="443"/>
      <c r="AD85" s="438"/>
      <c r="AE85" s="415"/>
      <c r="AF85" s="387"/>
      <c r="AG85" s="415"/>
      <c r="AH85" s="387"/>
      <c r="AI85" s="415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435">
        <f t="shared" si="12"/>
        <v>67</v>
      </c>
      <c r="C86" s="574"/>
      <c r="D86" s="444" t="s">
        <v>36</v>
      </c>
      <c r="E86" s="445">
        <v>80.86</v>
      </c>
      <c r="F86" s="446">
        <v>5</v>
      </c>
      <c r="G86" s="496">
        <f t="shared" si="35"/>
        <v>12533.300000000001</v>
      </c>
      <c r="H86" s="446">
        <v>5</v>
      </c>
      <c r="I86" s="496">
        <f t="shared" si="7"/>
        <v>11724.7</v>
      </c>
      <c r="J86" s="446">
        <v>5</v>
      </c>
      <c r="K86" s="501">
        <f t="shared" si="62"/>
        <v>12533.3</v>
      </c>
      <c r="L86" s="446">
        <v>5</v>
      </c>
      <c r="M86" s="501">
        <f t="shared" si="63"/>
        <v>12129</v>
      </c>
      <c r="N86" s="446">
        <v>5</v>
      </c>
      <c r="O86" s="501">
        <f t="shared" si="64"/>
        <v>12533.3</v>
      </c>
      <c r="P86" s="446">
        <v>5</v>
      </c>
      <c r="Q86" s="501">
        <f t="shared" si="61"/>
        <v>12129</v>
      </c>
      <c r="R86" s="454"/>
      <c r="S86" s="390"/>
      <c r="T86" s="454"/>
      <c r="U86" s="390"/>
      <c r="V86" s="447"/>
      <c r="W86" s="390"/>
      <c r="X86" s="447"/>
      <c r="Y86" s="390"/>
      <c r="Z86" s="447"/>
      <c r="AA86" s="390"/>
      <c r="AB86" s="447"/>
      <c r="AC86" s="449"/>
      <c r="AD86" s="438">
        <f t="shared" si="0"/>
        <v>0</v>
      </c>
      <c r="AE86" s="415">
        <v>0</v>
      </c>
      <c r="AF86" s="387">
        <f t="shared" si="1"/>
        <v>0</v>
      </c>
      <c r="AG86" s="415">
        <v>0</v>
      </c>
      <c r="AH86" s="387">
        <f t="shared" si="2"/>
        <v>0</v>
      </c>
      <c r="AI86" s="415">
        <v>0</v>
      </c>
      <c r="AJ86" s="387">
        <f t="shared" si="22"/>
        <v>0</v>
      </c>
      <c r="AK86" s="387">
        <v>0</v>
      </c>
      <c r="AL86" s="387">
        <f t="shared" si="59"/>
        <v>105600</v>
      </c>
      <c r="AM86" s="387">
        <f t="shared" si="55"/>
        <v>8800</v>
      </c>
      <c r="AN86" s="387">
        <f t="shared" si="58"/>
        <v>8800</v>
      </c>
      <c r="AO86" s="387">
        <v>10560</v>
      </c>
      <c r="AP86" s="387">
        <v>8800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0"/>
        <v>110542.6</v>
      </c>
    </row>
    <row r="87" spans="2:49" ht="15" customHeight="1" thickBot="1" x14ac:dyDescent="0.3">
      <c r="B87" s="435">
        <f t="shared" si="12"/>
        <v>68</v>
      </c>
      <c r="C87" s="572" t="s">
        <v>69</v>
      </c>
      <c r="D87" s="477" t="s">
        <v>136</v>
      </c>
      <c r="E87" s="478">
        <v>72.540000000000006</v>
      </c>
      <c r="F87" s="405">
        <v>29</v>
      </c>
      <c r="G87" s="500">
        <f t="shared" si="35"/>
        <v>65213.460000000006</v>
      </c>
      <c r="H87" s="405">
        <v>29</v>
      </c>
      <c r="I87" s="500">
        <f t="shared" si="7"/>
        <v>61006.140000000007</v>
      </c>
      <c r="J87" s="405">
        <v>29</v>
      </c>
      <c r="K87" s="494">
        <f t="shared" si="62"/>
        <v>65213.460000000006</v>
      </c>
      <c r="L87" s="405">
        <v>29</v>
      </c>
      <c r="M87" s="494">
        <f t="shared" si="63"/>
        <v>63109.80000000001</v>
      </c>
      <c r="N87" s="405">
        <v>29</v>
      </c>
      <c r="O87" s="494">
        <f t="shared" si="64"/>
        <v>65213.460000000006</v>
      </c>
      <c r="P87" s="405">
        <v>29</v>
      </c>
      <c r="Q87" s="494">
        <f t="shared" si="61"/>
        <v>63109.80000000001</v>
      </c>
      <c r="R87" s="451"/>
      <c r="S87" s="406"/>
      <c r="T87" s="451"/>
      <c r="U87" s="406"/>
      <c r="V87" s="407"/>
      <c r="W87" s="406"/>
      <c r="X87" s="407"/>
      <c r="Y87" s="406"/>
      <c r="Z87" s="407"/>
      <c r="AA87" s="406"/>
      <c r="AB87" s="407"/>
      <c r="AC87" s="442"/>
      <c r="AD87" s="438">
        <f t="shared" si="0"/>
        <v>21600</v>
      </c>
      <c r="AE87" s="387">
        <v>1800</v>
      </c>
      <c r="AF87" s="387">
        <f t="shared" si="1"/>
        <v>21600</v>
      </c>
      <c r="AG87" s="387">
        <v>1800</v>
      </c>
      <c r="AH87" s="387">
        <f t="shared" si="2"/>
        <v>21600</v>
      </c>
      <c r="AI87" s="387">
        <v>1800</v>
      </c>
      <c r="AJ87" s="387">
        <f t="shared" si="22"/>
        <v>24000</v>
      </c>
      <c r="AK87" s="387">
        <v>2000</v>
      </c>
      <c r="AL87" s="387">
        <f t="shared" si="59"/>
        <v>760320</v>
      </c>
      <c r="AM87" s="387">
        <f t="shared" si="55"/>
        <v>51040</v>
      </c>
      <c r="AN87" s="387">
        <f t="shared" si="58"/>
        <v>51040</v>
      </c>
      <c r="AO87" s="387">
        <v>58897.14</v>
      </c>
      <c r="AP87" s="387">
        <v>63360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60"/>
        <v>614603.26</v>
      </c>
      <c r="AW87" s="389"/>
    </row>
    <row r="88" spans="2:49" ht="15.75" thickBot="1" x14ac:dyDescent="0.3">
      <c r="B88" s="435">
        <f t="shared" si="12"/>
        <v>69</v>
      </c>
      <c r="C88" s="573"/>
      <c r="D88" s="410" t="s">
        <v>70</v>
      </c>
      <c r="E88" s="414">
        <v>73.59</v>
      </c>
      <c r="F88" s="412">
        <v>1</v>
      </c>
      <c r="G88" s="495">
        <f t="shared" si="35"/>
        <v>2281.29</v>
      </c>
      <c r="H88" s="412">
        <v>1</v>
      </c>
      <c r="I88" s="495">
        <f t="shared" si="7"/>
        <v>2134.11</v>
      </c>
      <c r="J88" s="412">
        <v>1</v>
      </c>
      <c r="K88" s="495">
        <f t="shared" si="62"/>
        <v>2281.29</v>
      </c>
      <c r="L88" s="412">
        <v>1</v>
      </c>
      <c r="M88" s="495">
        <f t="shared" si="63"/>
        <v>2207.7000000000003</v>
      </c>
      <c r="N88" s="412">
        <v>1</v>
      </c>
      <c r="O88" s="495">
        <f t="shared" si="64"/>
        <v>2281.29</v>
      </c>
      <c r="P88" s="412">
        <v>1</v>
      </c>
      <c r="Q88" s="495">
        <f t="shared" si="61"/>
        <v>2207.7000000000003</v>
      </c>
      <c r="R88" s="413"/>
      <c r="S88" s="387"/>
      <c r="T88" s="413"/>
      <c r="U88" s="387"/>
      <c r="V88" s="388"/>
      <c r="W88" s="387"/>
      <c r="X88" s="388"/>
      <c r="Y88" s="387"/>
      <c r="Z88" s="388"/>
      <c r="AA88" s="387"/>
      <c r="AB88" s="388"/>
      <c r="AC88" s="443"/>
      <c r="AD88" s="438">
        <f t="shared" si="0"/>
        <v>2400</v>
      </c>
      <c r="AE88" s="387">
        <v>200</v>
      </c>
      <c r="AF88" s="387">
        <f t="shared" si="1"/>
        <v>2400</v>
      </c>
      <c r="AG88" s="387">
        <v>200</v>
      </c>
      <c r="AH88" s="387">
        <f t="shared" si="2"/>
        <v>2400</v>
      </c>
      <c r="AI88" s="387">
        <v>200</v>
      </c>
      <c r="AJ88" s="387">
        <f t="shared" si="22"/>
        <v>0</v>
      </c>
      <c r="AK88" s="387"/>
      <c r="AL88" s="387">
        <f t="shared" si="59"/>
        <v>0</v>
      </c>
      <c r="AM88" s="387">
        <f t="shared" si="55"/>
        <v>1760</v>
      </c>
      <c r="AN88" s="387">
        <f t="shared" si="58"/>
        <v>1760</v>
      </c>
      <c r="AO88" s="387">
        <f>1760*H88</f>
        <v>1760</v>
      </c>
      <c r="AP88" s="387"/>
      <c r="AQ88" s="387">
        <v>0</v>
      </c>
      <c r="AR88" s="387">
        <v>0</v>
      </c>
      <c r="AS88" s="387">
        <v>0</v>
      </c>
      <c r="AT88" s="387">
        <v>0</v>
      </c>
      <c r="AU88" s="391">
        <f t="shared" si="60"/>
        <v>19273.38</v>
      </c>
      <c r="AW88" s="389"/>
    </row>
    <row r="89" spans="2:49" ht="15.75" thickBot="1" x14ac:dyDescent="0.3">
      <c r="B89" s="435">
        <f t="shared" si="12"/>
        <v>70</v>
      </c>
      <c r="C89" s="573"/>
      <c r="D89" s="410" t="s">
        <v>58</v>
      </c>
      <c r="E89" s="414">
        <v>77.59</v>
      </c>
      <c r="F89" s="412">
        <v>12</v>
      </c>
      <c r="G89" s="495">
        <f t="shared" si="35"/>
        <v>28863.48</v>
      </c>
      <c r="H89" s="412">
        <v>12</v>
      </c>
      <c r="I89" s="495">
        <f t="shared" ref="I89:I132" si="65">+E89*29*H89</f>
        <v>27001.32</v>
      </c>
      <c r="J89" s="412">
        <v>12</v>
      </c>
      <c r="K89" s="495">
        <f t="shared" si="62"/>
        <v>28863.48</v>
      </c>
      <c r="L89" s="412">
        <v>12</v>
      </c>
      <c r="M89" s="495">
        <f t="shared" si="63"/>
        <v>27932.400000000001</v>
      </c>
      <c r="N89" s="412">
        <v>12</v>
      </c>
      <c r="O89" s="495">
        <f t="shared" si="64"/>
        <v>28863.48</v>
      </c>
      <c r="P89" s="412">
        <v>12</v>
      </c>
      <c r="Q89" s="495">
        <f t="shared" si="61"/>
        <v>27932.400000000001</v>
      </c>
      <c r="R89" s="413"/>
      <c r="S89" s="387"/>
      <c r="T89" s="413"/>
      <c r="U89" s="387"/>
      <c r="V89" s="388"/>
      <c r="W89" s="387"/>
      <c r="X89" s="388"/>
      <c r="Y89" s="387"/>
      <c r="Z89" s="388"/>
      <c r="AA89" s="387"/>
      <c r="AB89" s="388"/>
      <c r="AC89" s="443"/>
      <c r="AD89" s="438">
        <f t="shared" si="0"/>
        <v>900</v>
      </c>
      <c r="AE89" s="387">
        <v>75</v>
      </c>
      <c r="AF89" s="387">
        <f t="shared" si="1"/>
        <v>900</v>
      </c>
      <c r="AG89" s="387">
        <v>75</v>
      </c>
      <c r="AH89" s="387">
        <f t="shared" si="2"/>
        <v>900</v>
      </c>
      <c r="AI89" s="387">
        <v>75</v>
      </c>
      <c r="AJ89" s="387">
        <f t="shared" si="22"/>
        <v>900</v>
      </c>
      <c r="AK89" s="387">
        <v>75</v>
      </c>
      <c r="AL89" s="387">
        <f t="shared" si="59"/>
        <v>21120</v>
      </c>
      <c r="AM89" s="387">
        <f>1760*1</f>
        <v>1760</v>
      </c>
      <c r="AN89" s="387">
        <f t="shared" si="58"/>
        <v>21120</v>
      </c>
      <c r="AO89" s="387">
        <f>1760*1</f>
        <v>1760</v>
      </c>
      <c r="AP89" s="387">
        <v>1760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0"/>
        <v>196156.56</v>
      </c>
      <c r="AW89" s="389"/>
    </row>
    <row r="90" spans="2:49" ht="15.75" thickBot="1" x14ac:dyDescent="0.3">
      <c r="B90" s="435">
        <f t="shared" si="12"/>
        <v>71</v>
      </c>
      <c r="C90" s="573"/>
      <c r="D90" s="410" t="s">
        <v>58</v>
      </c>
      <c r="E90" s="414">
        <v>77.59</v>
      </c>
      <c r="F90" s="412">
        <v>2</v>
      </c>
      <c r="G90" s="495">
        <f>+E90*F90*29</f>
        <v>4500.22</v>
      </c>
      <c r="H90" s="412">
        <v>2</v>
      </c>
      <c r="I90" s="495">
        <f t="shared" si="65"/>
        <v>4500.22</v>
      </c>
      <c r="J90" s="412">
        <v>2</v>
      </c>
      <c r="K90" s="495">
        <f t="shared" si="62"/>
        <v>4810.58</v>
      </c>
      <c r="L90" s="412">
        <v>2</v>
      </c>
      <c r="M90" s="495">
        <f t="shared" si="63"/>
        <v>4655.4000000000005</v>
      </c>
      <c r="N90" s="412">
        <v>2</v>
      </c>
      <c r="O90" s="495">
        <f t="shared" si="64"/>
        <v>4810.58</v>
      </c>
      <c r="P90" s="412">
        <v>2</v>
      </c>
      <c r="Q90" s="495">
        <f t="shared" si="61"/>
        <v>4655.4000000000005</v>
      </c>
      <c r="R90" s="413"/>
      <c r="S90" s="387"/>
      <c r="T90" s="413"/>
      <c r="U90" s="387"/>
      <c r="V90" s="388"/>
      <c r="W90" s="387"/>
      <c r="X90" s="388"/>
      <c r="Y90" s="387"/>
      <c r="Z90" s="388"/>
      <c r="AA90" s="387"/>
      <c r="AB90" s="388"/>
      <c r="AC90" s="443"/>
      <c r="AD90" s="438"/>
      <c r="AE90" s="387"/>
      <c r="AF90" s="387"/>
      <c r="AG90" s="387"/>
      <c r="AH90" s="387"/>
      <c r="AI90" s="387"/>
      <c r="AJ90" s="387"/>
      <c r="AK90" s="387"/>
      <c r="AL90" s="387">
        <f t="shared" si="59"/>
        <v>126720</v>
      </c>
      <c r="AM90" s="387"/>
      <c r="AN90" s="387"/>
      <c r="AO90" s="387">
        <v>15462.84</v>
      </c>
      <c r="AP90" s="387">
        <v>10560</v>
      </c>
      <c r="AQ90" s="387"/>
      <c r="AR90" s="387"/>
      <c r="AS90" s="387"/>
      <c r="AT90" s="387"/>
      <c r="AU90" s="391">
        <f t="shared" si="60"/>
        <v>53955.240000000005</v>
      </c>
      <c r="AW90" s="389"/>
    </row>
    <row r="91" spans="2:49" ht="15.75" thickBot="1" x14ac:dyDescent="0.3">
      <c r="B91" s="435">
        <f t="shared" ref="B91:B108" si="66">+B90+1</f>
        <v>72</v>
      </c>
      <c r="C91" s="573"/>
      <c r="D91" s="410" t="s">
        <v>71</v>
      </c>
      <c r="E91" s="414">
        <v>71.400000000000006</v>
      </c>
      <c r="F91" s="412">
        <v>25</v>
      </c>
      <c r="G91" s="495">
        <f t="shared" si="35"/>
        <v>55335.000000000007</v>
      </c>
      <c r="H91" s="412">
        <v>25</v>
      </c>
      <c r="I91" s="495">
        <f t="shared" si="65"/>
        <v>51765.000000000007</v>
      </c>
      <c r="J91" s="412">
        <v>24</v>
      </c>
      <c r="K91" s="495">
        <f t="shared" si="62"/>
        <v>53121.600000000006</v>
      </c>
      <c r="L91" s="412">
        <v>23</v>
      </c>
      <c r="M91" s="495">
        <f t="shared" si="63"/>
        <v>49266</v>
      </c>
      <c r="N91" s="412">
        <v>24</v>
      </c>
      <c r="O91" s="495">
        <f t="shared" si="64"/>
        <v>53121.600000000006</v>
      </c>
      <c r="P91" s="412">
        <v>24</v>
      </c>
      <c r="Q91" s="495">
        <f t="shared" si="61"/>
        <v>51408</v>
      </c>
      <c r="R91" s="413"/>
      <c r="S91" s="387"/>
      <c r="T91" s="413"/>
      <c r="U91" s="387"/>
      <c r="V91" s="388"/>
      <c r="W91" s="387"/>
      <c r="X91" s="388"/>
      <c r="Y91" s="387"/>
      <c r="Z91" s="388"/>
      <c r="AA91" s="387"/>
      <c r="AB91" s="388"/>
      <c r="AC91" s="443"/>
      <c r="AD91" s="438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435">
        <f t="shared" si="66"/>
        <v>73</v>
      </c>
      <c r="C92" s="573"/>
      <c r="D92" s="410" t="s">
        <v>71</v>
      </c>
      <c r="E92" s="414">
        <v>71.400000000000006</v>
      </c>
      <c r="F92" s="412">
        <v>0</v>
      </c>
      <c r="G92" s="495">
        <f t="shared" ref="G92" si="67">+E92*F92*31</f>
        <v>0</v>
      </c>
      <c r="H92" s="412">
        <v>0</v>
      </c>
      <c r="I92" s="495">
        <f t="shared" ref="I92" si="68">+E92*29*H92</f>
        <v>0</v>
      </c>
      <c r="J92" s="412">
        <v>1</v>
      </c>
      <c r="K92" s="495">
        <v>0</v>
      </c>
      <c r="L92" s="412">
        <v>2</v>
      </c>
      <c r="M92" s="495">
        <v>0</v>
      </c>
      <c r="N92" s="412">
        <v>1</v>
      </c>
      <c r="O92" s="495">
        <v>1142.4000000000001</v>
      </c>
      <c r="P92" s="412">
        <v>0</v>
      </c>
      <c r="Q92" s="495">
        <f t="shared" si="61"/>
        <v>0</v>
      </c>
      <c r="R92" s="413"/>
      <c r="S92" s="387"/>
      <c r="T92" s="413"/>
      <c r="U92" s="387"/>
      <c r="V92" s="388"/>
      <c r="W92" s="387"/>
      <c r="X92" s="388"/>
      <c r="Y92" s="387"/>
      <c r="Z92" s="388"/>
      <c r="AA92" s="387"/>
      <c r="AB92" s="388"/>
      <c r="AC92" s="443"/>
      <c r="AD92" s="438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435">
        <f>+B91+1</f>
        <v>73</v>
      </c>
      <c r="C93" s="573"/>
      <c r="D93" s="410" t="s">
        <v>47</v>
      </c>
      <c r="E93" s="414">
        <v>71.400000000000006</v>
      </c>
      <c r="F93" s="412">
        <v>1</v>
      </c>
      <c r="G93" s="495">
        <f t="shared" si="35"/>
        <v>2213.4</v>
      </c>
      <c r="H93" s="412">
        <v>1</v>
      </c>
      <c r="I93" s="495">
        <f t="shared" si="65"/>
        <v>2070.6000000000004</v>
      </c>
      <c r="J93" s="412">
        <v>1</v>
      </c>
      <c r="K93" s="495">
        <f t="shared" si="62"/>
        <v>2213.4</v>
      </c>
      <c r="L93" s="412">
        <v>1</v>
      </c>
      <c r="M93" s="495">
        <f t="shared" si="63"/>
        <v>2142</v>
      </c>
      <c r="N93" s="412">
        <v>1</v>
      </c>
      <c r="O93" s="495">
        <f t="shared" si="64"/>
        <v>2213.4</v>
      </c>
      <c r="P93" s="412">
        <v>1</v>
      </c>
      <c r="Q93" s="495">
        <f t="shared" si="61"/>
        <v>2142</v>
      </c>
      <c r="R93" s="413"/>
      <c r="S93" s="387"/>
      <c r="T93" s="413"/>
      <c r="U93" s="387"/>
      <c r="V93" s="388"/>
      <c r="W93" s="387"/>
      <c r="X93" s="388"/>
      <c r="Y93" s="387"/>
      <c r="Z93" s="388"/>
      <c r="AA93" s="387"/>
      <c r="AB93" s="388"/>
      <c r="AC93" s="443"/>
      <c r="AD93" s="438">
        <f t="shared" si="0"/>
        <v>19200</v>
      </c>
      <c r="AE93" s="387">
        <v>1600</v>
      </c>
      <c r="AF93" s="387">
        <f t="shared" si="1"/>
        <v>19200</v>
      </c>
      <c r="AG93" s="387">
        <v>1600</v>
      </c>
      <c r="AH93" s="387">
        <f t="shared" si="2"/>
        <v>19200</v>
      </c>
      <c r="AI93" s="387">
        <v>1600</v>
      </c>
      <c r="AJ93" s="387">
        <f t="shared" ref="AJ93:AJ108" si="69">+AK93*12</f>
        <v>22161.290322580644</v>
      </c>
      <c r="AK93" s="387">
        <v>1846.7741935483871</v>
      </c>
      <c r="AL93" s="387">
        <f>+AP93*12</f>
        <v>617740.64516129042</v>
      </c>
      <c r="AM93" s="387">
        <f>1760*26</f>
        <v>45760</v>
      </c>
      <c r="AN93" s="387">
        <f>1760*26+500</f>
        <v>46260</v>
      </c>
      <c r="AO93" s="387">
        <f>1760*26+250</f>
        <v>46010</v>
      </c>
      <c r="AP93" s="387">
        <v>51478.387096774197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209149.96129032259</v>
      </c>
      <c r="AW93" s="389"/>
    </row>
    <row r="94" spans="2:49" ht="15.75" thickBot="1" x14ac:dyDescent="0.3">
      <c r="B94" s="435">
        <f t="shared" si="66"/>
        <v>74</v>
      </c>
      <c r="C94" s="573"/>
      <c r="D94" s="410" t="s">
        <v>72</v>
      </c>
      <c r="E94" s="414">
        <v>71.400000000000006</v>
      </c>
      <c r="F94" s="412">
        <v>1</v>
      </c>
      <c r="G94" s="495">
        <f t="shared" si="35"/>
        <v>2213.4</v>
      </c>
      <c r="H94" s="412">
        <v>1</v>
      </c>
      <c r="I94" s="495">
        <f t="shared" si="65"/>
        <v>2070.6000000000004</v>
      </c>
      <c r="J94" s="412">
        <v>1</v>
      </c>
      <c r="K94" s="495">
        <f t="shared" si="62"/>
        <v>2213.4</v>
      </c>
      <c r="L94" s="412">
        <v>1</v>
      </c>
      <c r="M94" s="495">
        <f t="shared" si="63"/>
        <v>2142</v>
      </c>
      <c r="N94" s="412">
        <v>1</v>
      </c>
      <c r="O94" s="495">
        <f t="shared" si="64"/>
        <v>2213.4</v>
      </c>
      <c r="P94" s="412">
        <v>1</v>
      </c>
      <c r="Q94" s="495">
        <f t="shared" si="61"/>
        <v>2142</v>
      </c>
      <c r="R94" s="413"/>
      <c r="S94" s="387"/>
      <c r="T94" s="413"/>
      <c r="U94" s="387"/>
      <c r="V94" s="388"/>
      <c r="W94" s="387"/>
      <c r="X94" s="388"/>
      <c r="Y94" s="387"/>
      <c r="Z94" s="388"/>
      <c r="AA94" s="387"/>
      <c r="AB94" s="388"/>
      <c r="AC94" s="443"/>
      <c r="AD94" s="438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5">
        <f t="shared" si="66"/>
        <v>75</v>
      </c>
      <c r="C95" s="573"/>
      <c r="D95" s="410" t="s">
        <v>73</v>
      </c>
      <c r="E95" s="414">
        <v>71.400000000000006</v>
      </c>
      <c r="F95" s="412">
        <v>1</v>
      </c>
      <c r="G95" s="495">
        <f t="shared" si="35"/>
        <v>2213.4</v>
      </c>
      <c r="H95" s="412">
        <v>1</v>
      </c>
      <c r="I95" s="495">
        <f t="shared" si="65"/>
        <v>2070.6000000000004</v>
      </c>
      <c r="J95" s="412">
        <v>1</v>
      </c>
      <c r="K95" s="495">
        <f t="shared" si="62"/>
        <v>2213.4</v>
      </c>
      <c r="L95" s="412">
        <v>1</v>
      </c>
      <c r="M95" s="495">
        <f t="shared" si="63"/>
        <v>2142</v>
      </c>
      <c r="N95" s="412">
        <v>1</v>
      </c>
      <c r="O95" s="495">
        <f t="shared" si="64"/>
        <v>2213.4</v>
      </c>
      <c r="P95" s="412">
        <v>1</v>
      </c>
      <c r="Q95" s="495">
        <f t="shared" si="61"/>
        <v>2142</v>
      </c>
      <c r="R95" s="413"/>
      <c r="S95" s="387"/>
      <c r="T95" s="413"/>
      <c r="U95" s="387"/>
      <c r="V95" s="388"/>
      <c r="W95" s="387"/>
      <c r="X95" s="388"/>
      <c r="Y95" s="387"/>
      <c r="Z95" s="388"/>
      <c r="AA95" s="387"/>
      <c r="AB95" s="388"/>
      <c r="AC95" s="443"/>
      <c r="AD95" s="438">
        <f t="shared" si="0"/>
        <v>0</v>
      </c>
      <c r="AE95" s="387"/>
      <c r="AF95" s="387">
        <f t="shared" si="1"/>
        <v>0</v>
      </c>
      <c r="AG95" s="387"/>
      <c r="AH95" s="387">
        <f t="shared" si="2"/>
        <v>0</v>
      </c>
      <c r="AI95" s="387"/>
      <c r="AJ95" s="387">
        <f t="shared" si="69"/>
        <v>0</v>
      </c>
      <c r="AK95" s="387"/>
      <c r="AL95" s="387">
        <f>+AP95*12</f>
        <v>21120</v>
      </c>
      <c r="AM95" s="387">
        <f t="shared" ref="AM95:AM107" si="70">1760*F95</f>
        <v>1760</v>
      </c>
      <c r="AN95" s="387">
        <f t="shared" ref="AN95:AN108" si="71">1760*H95</f>
        <v>1760</v>
      </c>
      <c r="AO95" s="387">
        <f t="shared" ref="AO95:AO107" si="72">1760*H95</f>
        <v>1760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20034.8</v>
      </c>
      <c r="AW95" s="389"/>
    </row>
    <row r="96" spans="2:49" ht="15.75" thickBot="1" x14ac:dyDescent="0.3">
      <c r="B96" s="435">
        <f t="shared" si="66"/>
        <v>76</v>
      </c>
      <c r="C96" s="573"/>
      <c r="D96" s="410" t="s">
        <v>34</v>
      </c>
      <c r="E96" s="414">
        <v>71.400000000000006</v>
      </c>
      <c r="F96" s="412">
        <v>5</v>
      </c>
      <c r="G96" s="495">
        <f t="shared" si="35"/>
        <v>11067</v>
      </c>
      <c r="H96" s="412">
        <v>5</v>
      </c>
      <c r="I96" s="495">
        <f t="shared" si="65"/>
        <v>10353.000000000002</v>
      </c>
      <c r="J96" s="412">
        <v>5</v>
      </c>
      <c r="K96" s="495">
        <f t="shared" si="62"/>
        <v>11067</v>
      </c>
      <c r="L96" s="412">
        <v>5</v>
      </c>
      <c r="M96" s="495">
        <f t="shared" si="63"/>
        <v>10710</v>
      </c>
      <c r="N96" s="412">
        <v>5</v>
      </c>
      <c r="O96" s="495">
        <f t="shared" si="64"/>
        <v>11067</v>
      </c>
      <c r="P96" s="412">
        <v>5</v>
      </c>
      <c r="Q96" s="495">
        <f t="shared" si="61"/>
        <v>10710</v>
      </c>
      <c r="R96" s="413"/>
      <c r="S96" s="387"/>
      <c r="T96" s="413"/>
      <c r="U96" s="387"/>
      <c r="V96" s="388"/>
      <c r="W96" s="387"/>
      <c r="X96" s="388"/>
      <c r="Y96" s="387"/>
      <c r="Z96" s="388"/>
      <c r="AA96" s="387"/>
      <c r="AB96" s="388"/>
      <c r="AC96" s="443"/>
      <c r="AD96" s="438">
        <f t="shared" si="0"/>
        <v>900</v>
      </c>
      <c r="AE96" s="387">
        <v>75</v>
      </c>
      <c r="AF96" s="387">
        <f t="shared" si="1"/>
        <v>900</v>
      </c>
      <c r="AG96" s="387">
        <v>75</v>
      </c>
      <c r="AH96" s="387">
        <f t="shared" si="2"/>
        <v>900</v>
      </c>
      <c r="AI96" s="387">
        <v>75</v>
      </c>
      <c r="AJ96" s="387">
        <f t="shared" si="69"/>
        <v>900</v>
      </c>
      <c r="AK96" s="387">
        <v>75</v>
      </c>
      <c r="AL96" s="387">
        <f>+AP96*12</f>
        <v>21120</v>
      </c>
      <c r="AM96" s="387">
        <f t="shared" si="70"/>
        <v>8800</v>
      </c>
      <c r="AN96" s="387">
        <f t="shared" si="71"/>
        <v>8800</v>
      </c>
      <c r="AO96" s="387">
        <f t="shared" si="72"/>
        <v>8800</v>
      </c>
      <c r="AP96" s="387">
        <v>1760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93434</v>
      </c>
      <c r="AW96" s="389"/>
    </row>
    <row r="97" spans="2:49" ht="15.75" thickBot="1" x14ac:dyDescent="0.3">
      <c r="B97" s="435">
        <f t="shared" si="66"/>
        <v>77</v>
      </c>
      <c r="C97" s="573"/>
      <c r="D97" s="410" t="s">
        <v>149</v>
      </c>
      <c r="E97" s="414">
        <v>72.540000000000006</v>
      </c>
      <c r="F97" s="412">
        <v>3</v>
      </c>
      <c r="G97" s="495">
        <f t="shared" si="35"/>
        <v>6746.22</v>
      </c>
      <c r="H97" s="412">
        <v>3</v>
      </c>
      <c r="I97" s="495">
        <f t="shared" si="65"/>
        <v>6310.9800000000014</v>
      </c>
      <c r="J97" s="412">
        <v>3</v>
      </c>
      <c r="K97" s="495">
        <f t="shared" si="62"/>
        <v>6746.2200000000012</v>
      </c>
      <c r="L97" s="412">
        <v>3</v>
      </c>
      <c r="M97" s="495">
        <f t="shared" si="63"/>
        <v>6528.6</v>
      </c>
      <c r="N97" s="412">
        <v>3</v>
      </c>
      <c r="O97" s="495">
        <f t="shared" si="64"/>
        <v>6746.2200000000012</v>
      </c>
      <c r="P97" s="412">
        <v>3</v>
      </c>
      <c r="Q97" s="495">
        <f t="shared" si="61"/>
        <v>6528.6</v>
      </c>
      <c r="R97" s="413"/>
      <c r="S97" s="387"/>
      <c r="T97" s="413"/>
      <c r="U97" s="387"/>
      <c r="V97" s="388"/>
      <c r="W97" s="387"/>
      <c r="X97" s="388"/>
      <c r="Y97" s="387"/>
      <c r="Z97" s="388"/>
      <c r="AA97" s="387"/>
      <c r="AB97" s="388"/>
      <c r="AC97" s="443"/>
      <c r="AD97" s="438">
        <f t="shared" si="0"/>
        <v>420</v>
      </c>
      <c r="AE97" s="387">
        <v>35</v>
      </c>
      <c r="AF97" s="387">
        <f t="shared" si="1"/>
        <v>420</v>
      </c>
      <c r="AG97" s="387">
        <v>35</v>
      </c>
      <c r="AH97" s="387">
        <f t="shared" si="2"/>
        <v>420</v>
      </c>
      <c r="AI97" s="387">
        <v>35</v>
      </c>
      <c r="AJ97" s="387">
        <f t="shared" si="69"/>
        <v>420</v>
      </c>
      <c r="AK97" s="387">
        <v>35</v>
      </c>
      <c r="AL97" s="387">
        <f>+AP97*12</f>
        <v>21120</v>
      </c>
      <c r="AM97" s="387">
        <f t="shared" si="70"/>
        <v>5280</v>
      </c>
      <c r="AN97" s="387">
        <f t="shared" si="71"/>
        <v>5280</v>
      </c>
      <c r="AO97" s="387">
        <f t="shared" si="72"/>
        <v>5280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57346.840000000004</v>
      </c>
      <c r="AW97" s="389"/>
    </row>
    <row r="98" spans="2:49" ht="15.75" thickBot="1" x14ac:dyDescent="0.3">
      <c r="B98" s="435">
        <f t="shared" si="66"/>
        <v>78</v>
      </c>
      <c r="C98" s="573"/>
      <c r="D98" s="410" t="s">
        <v>60</v>
      </c>
      <c r="E98" s="414">
        <v>77.59</v>
      </c>
      <c r="F98" s="412">
        <v>1</v>
      </c>
      <c r="G98" s="495">
        <f t="shared" si="35"/>
        <v>2405.29</v>
      </c>
      <c r="H98" s="412">
        <v>1</v>
      </c>
      <c r="I98" s="495">
        <f t="shared" si="65"/>
        <v>2250.11</v>
      </c>
      <c r="J98" s="412">
        <v>1</v>
      </c>
      <c r="K98" s="495">
        <f t="shared" si="62"/>
        <v>2405.29</v>
      </c>
      <c r="L98" s="412">
        <v>1</v>
      </c>
      <c r="M98" s="495">
        <f t="shared" si="63"/>
        <v>2327.7000000000003</v>
      </c>
      <c r="N98" s="412">
        <v>1</v>
      </c>
      <c r="O98" s="495">
        <f t="shared" si="64"/>
        <v>2405.29</v>
      </c>
      <c r="P98" s="412">
        <v>1</v>
      </c>
      <c r="Q98" s="495">
        <f t="shared" si="61"/>
        <v>2327.7000000000003</v>
      </c>
      <c r="R98" s="413"/>
      <c r="S98" s="387"/>
      <c r="T98" s="413"/>
      <c r="U98" s="387"/>
      <c r="V98" s="388"/>
      <c r="W98" s="387"/>
      <c r="X98" s="388"/>
      <c r="Y98" s="387"/>
      <c r="Z98" s="388"/>
      <c r="AA98" s="387"/>
      <c r="AB98" s="388"/>
      <c r="AC98" s="443"/>
      <c r="AD98" s="438">
        <f t="shared" si="0"/>
        <v>2040</v>
      </c>
      <c r="AE98" s="387">
        <v>170</v>
      </c>
      <c r="AF98" s="387">
        <f t="shared" si="1"/>
        <v>2040</v>
      </c>
      <c r="AG98" s="387">
        <v>170</v>
      </c>
      <c r="AH98" s="387">
        <f t="shared" si="2"/>
        <v>2040</v>
      </c>
      <c r="AI98" s="387">
        <v>170</v>
      </c>
      <c r="AJ98" s="387">
        <f t="shared" si="69"/>
        <v>2040</v>
      </c>
      <c r="AK98" s="387">
        <v>170</v>
      </c>
      <c r="AL98" s="387">
        <f>+AP98*12</f>
        <v>105600</v>
      </c>
      <c r="AM98" s="387">
        <f t="shared" si="70"/>
        <v>1760</v>
      </c>
      <c r="AN98" s="387">
        <f t="shared" si="71"/>
        <v>1760</v>
      </c>
      <c r="AO98" s="387">
        <f t="shared" si="72"/>
        <v>1760</v>
      </c>
      <c r="AP98" s="387">
        <v>8800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28881.38</v>
      </c>
      <c r="AW98" s="389"/>
    </row>
    <row r="99" spans="2:49" ht="15.75" thickBot="1" x14ac:dyDescent="0.3">
      <c r="B99" s="435">
        <f t="shared" si="66"/>
        <v>79</v>
      </c>
      <c r="C99" s="573"/>
      <c r="D99" s="410" t="s">
        <v>37</v>
      </c>
      <c r="E99" s="414">
        <v>71.400000000000006</v>
      </c>
      <c r="F99" s="412">
        <v>7</v>
      </c>
      <c r="G99" s="495">
        <f t="shared" si="35"/>
        <v>15493.800000000003</v>
      </c>
      <c r="H99" s="412">
        <v>7</v>
      </c>
      <c r="I99" s="495">
        <f t="shared" si="65"/>
        <v>14494.200000000003</v>
      </c>
      <c r="J99" s="412">
        <v>7</v>
      </c>
      <c r="K99" s="495">
        <f t="shared" si="62"/>
        <v>15493.800000000001</v>
      </c>
      <c r="L99" s="412">
        <v>7</v>
      </c>
      <c r="M99" s="495">
        <f t="shared" si="63"/>
        <v>14994</v>
      </c>
      <c r="N99" s="412">
        <v>7</v>
      </c>
      <c r="O99" s="495">
        <f t="shared" si="64"/>
        <v>15493.800000000001</v>
      </c>
      <c r="P99" s="412">
        <v>7</v>
      </c>
      <c r="Q99" s="495">
        <f t="shared" si="61"/>
        <v>14994</v>
      </c>
      <c r="R99" s="413"/>
      <c r="S99" s="387"/>
      <c r="T99" s="413"/>
      <c r="U99" s="387"/>
      <c r="V99" s="388"/>
      <c r="W99" s="387"/>
      <c r="X99" s="388"/>
      <c r="Y99" s="387"/>
      <c r="Z99" s="388"/>
      <c r="AA99" s="387"/>
      <c r="AB99" s="388"/>
      <c r="AC99" s="443"/>
      <c r="AD99" s="438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91"/>
      <c r="AW99" s="389"/>
    </row>
    <row r="100" spans="2:49" ht="15.75" thickBot="1" x14ac:dyDescent="0.3">
      <c r="B100" s="435">
        <f t="shared" si="66"/>
        <v>80</v>
      </c>
      <c r="C100" s="573"/>
      <c r="D100" s="410" t="s">
        <v>61</v>
      </c>
      <c r="E100" s="414">
        <v>75.64</v>
      </c>
      <c r="F100" s="412">
        <v>1</v>
      </c>
      <c r="G100" s="495">
        <f t="shared" si="35"/>
        <v>2344.84</v>
      </c>
      <c r="H100" s="412">
        <v>1</v>
      </c>
      <c r="I100" s="495">
        <f t="shared" si="65"/>
        <v>2193.56</v>
      </c>
      <c r="J100" s="412">
        <v>1</v>
      </c>
      <c r="K100" s="495">
        <f t="shared" si="62"/>
        <v>2344.84</v>
      </c>
      <c r="L100" s="412">
        <v>1</v>
      </c>
      <c r="M100" s="495">
        <f t="shared" si="63"/>
        <v>2269.1999999999998</v>
      </c>
      <c r="N100" s="412">
        <v>1</v>
      </c>
      <c r="O100" s="495">
        <f t="shared" si="64"/>
        <v>2344.84</v>
      </c>
      <c r="P100" s="412">
        <v>1</v>
      </c>
      <c r="Q100" s="495">
        <f t="shared" si="61"/>
        <v>2269.1999999999998</v>
      </c>
      <c r="R100" s="413"/>
      <c r="S100" s="387"/>
      <c r="T100" s="413"/>
      <c r="U100" s="387"/>
      <c r="V100" s="388"/>
      <c r="W100" s="387"/>
      <c r="X100" s="388"/>
      <c r="Y100" s="387"/>
      <c r="Z100" s="388"/>
      <c r="AA100" s="387"/>
      <c r="AB100" s="388"/>
      <c r="AC100" s="443"/>
      <c r="AD100" s="438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91"/>
      <c r="AW100" s="389"/>
    </row>
    <row r="101" spans="2:49" ht="15.75" thickBot="1" x14ac:dyDescent="0.3">
      <c r="B101" s="435">
        <f t="shared" si="66"/>
        <v>81</v>
      </c>
      <c r="C101" s="573"/>
      <c r="D101" s="410" t="s">
        <v>135</v>
      </c>
      <c r="E101" s="414">
        <v>75.64</v>
      </c>
      <c r="F101" s="412">
        <v>1</v>
      </c>
      <c r="G101" s="495">
        <f t="shared" si="35"/>
        <v>2344.84</v>
      </c>
      <c r="H101" s="412">
        <v>1</v>
      </c>
      <c r="I101" s="495">
        <f t="shared" si="65"/>
        <v>2193.56</v>
      </c>
      <c r="J101" s="412">
        <v>1</v>
      </c>
      <c r="K101" s="495">
        <f t="shared" si="62"/>
        <v>2344.84</v>
      </c>
      <c r="L101" s="412">
        <v>1</v>
      </c>
      <c r="M101" s="495">
        <f t="shared" si="63"/>
        <v>2269.1999999999998</v>
      </c>
      <c r="N101" s="412">
        <v>1</v>
      </c>
      <c r="O101" s="495">
        <f t="shared" si="64"/>
        <v>2344.84</v>
      </c>
      <c r="P101" s="412">
        <v>1</v>
      </c>
      <c r="Q101" s="495">
        <f t="shared" si="61"/>
        <v>2269.1999999999998</v>
      </c>
      <c r="R101" s="413"/>
      <c r="S101" s="387"/>
      <c r="T101" s="413"/>
      <c r="U101" s="387"/>
      <c r="V101" s="388"/>
      <c r="W101" s="387"/>
      <c r="X101" s="388"/>
      <c r="Y101" s="387"/>
      <c r="Z101" s="388"/>
      <c r="AA101" s="387"/>
      <c r="AB101" s="388"/>
      <c r="AC101" s="443"/>
      <c r="AD101" s="438">
        <f t="shared" si="0"/>
        <v>2220</v>
      </c>
      <c r="AE101" s="387">
        <v>185</v>
      </c>
      <c r="AF101" s="387">
        <f t="shared" si="1"/>
        <v>2220</v>
      </c>
      <c r="AG101" s="387">
        <v>185</v>
      </c>
      <c r="AH101" s="387">
        <f t="shared" si="2"/>
        <v>2220</v>
      </c>
      <c r="AI101" s="387">
        <v>185</v>
      </c>
      <c r="AJ101" s="387">
        <f t="shared" si="69"/>
        <v>2220</v>
      </c>
      <c r="AK101" s="387">
        <v>185</v>
      </c>
      <c r="AL101" s="387">
        <f>+AP101*12</f>
        <v>84480</v>
      </c>
      <c r="AM101" s="387">
        <f t="shared" si="70"/>
        <v>1760</v>
      </c>
      <c r="AN101" s="387">
        <f t="shared" si="71"/>
        <v>1760</v>
      </c>
      <c r="AO101" s="387">
        <f t="shared" si="72"/>
        <v>1760</v>
      </c>
      <c r="AP101" s="387">
        <v>7040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26826.48</v>
      </c>
      <c r="AW101" s="389"/>
    </row>
    <row r="102" spans="2:49" ht="15.75" thickBot="1" x14ac:dyDescent="0.3">
      <c r="B102" s="435">
        <f t="shared" si="66"/>
        <v>82</v>
      </c>
      <c r="C102" s="573"/>
      <c r="D102" s="410" t="s">
        <v>38</v>
      </c>
      <c r="E102" s="414">
        <v>78.25</v>
      </c>
      <c r="F102" s="412">
        <v>7</v>
      </c>
      <c r="G102" s="495">
        <f t="shared" si="35"/>
        <v>16980.25</v>
      </c>
      <c r="H102" s="412">
        <v>7</v>
      </c>
      <c r="I102" s="495">
        <f t="shared" si="65"/>
        <v>15884.75</v>
      </c>
      <c r="J102" s="412">
        <v>7</v>
      </c>
      <c r="K102" s="495">
        <f t="shared" si="62"/>
        <v>16980.25</v>
      </c>
      <c r="L102" s="412">
        <v>7</v>
      </c>
      <c r="M102" s="495">
        <f t="shared" si="63"/>
        <v>16432.5</v>
      </c>
      <c r="N102" s="412">
        <v>7</v>
      </c>
      <c r="O102" s="495">
        <f t="shared" si="64"/>
        <v>16980.25</v>
      </c>
      <c r="P102" s="412">
        <v>7</v>
      </c>
      <c r="Q102" s="495">
        <f t="shared" si="61"/>
        <v>16432.5</v>
      </c>
      <c r="R102" s="413"/>
      <c r="S102" s="387"/>
      <c r="T102" s="413"/>
      <c r="U102" s="387"/>
      <c r="V102" s="388"/>
      <c r="W102" s="387"/>
      <c r="X102" s="388"/>
      <c r="Y102" s="387"/>
      <c r="Z102" s="388"/>
      <c r="AA102" s="387"/>
      <c r="AB102" s="388"/>
      <c r="AC102" s="443"/>
      <c r="AD102" s="438">
        <f t="shared" si="0"/>
        <v>0</v>
      </c>
      <c r="AE102" s="387"/>
      <c r="AF102" s="387">
        <f t="shared" si="1"/>
        <v>0</v>
      </c>
      <c r="AG102" s="387"/>
      <c r="AH102" s="387">
        <f t="shared" si="2"/>
        <v>0</v>
      </c>
      <c r="AI102" s="387"/>
      <c r="AJ102" s="387">
        <f t="shared" si="69"/>
        <v>0</v>
      </c>
      <c r="AK102" s="387"/>
      <c r="AL102" s="387">
        <f>+AP102*12</f>
        <v>21120</v>
      </c>
      <c r="AM102" s="387">
        <f t="shared" si="70"/>
        <v>12320</v>
      </c>
      <c r="AN102" s="387">
        <f t="shared" si="71"/>
        <v>12320</v>
      </c>
      <c r="AO102" s="387">
        <f t="shared" si="72"/>
        <v>12320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138410.5</v>
      </c>
      <c r="AW102" s="389"/>
    </row>
    <row r="103" spans="2:49" ht="15.75" thickBot="1" x14ac:dyDescent="0.3">
      <c r="B103" s="435">
        <f t="shared" si="66"/>
        <v>83</v>
      </c>
      <c r="C103" s="573"/>
      <c r="D103" s="410" t="s">
        <v>30</v>
      </c>
      <c r="E103" s="414">
        <v>72.540000000000006</v>
      </c>
      <c r="F103" s="412">
        <v>1</v>
      </c>
      <c r="G103" s="495">
        <f t="shared" si="35"/>
        <v>2248.7400000000002</v>
      </c>
      <c r="H103" s="412">
        <v>1</v>
      </c>
      <c r="I103" s="495">
        <f t="shared" si="65"/>
        <v>2103.6600000000003</v>
      </c>
      <c r="J103" s="412">
        <v>1</v>
      </c>
      <c r="K103" s="495">
        <f t="shared" si="62"/>
        <v>2248.7400000000002</v>
      </c>
      <c r="L103" s="412">
        <v>1</v>
      </c>
      <c r="M103" s="495">
        <f t="shared" si="63"/>
        <v>2176.2000000000003</v>
      </c>
      <c r="N103" s="412">
        <v>1</v>
      </c>
      <c r="O103" s="495">
        <f t="shared" si="64"/>
        <v>2248.7400000000002</v>
      </c>
      <c r="P103" s="412">
        <v>1</v>
      </c>
      <c r="Q103" s="495">
        <f t="shared" si="61"/>
        <v>2176.2000000000003</v>
      </c>
      <c r="R103" s="413"/>
      <c r="S103" s="387"/>
      <c r="T103" s="413"/>
      <c r="U103" s="387"/>
      <c r="V103" s="388"/>
      <c r="W103" s="387"/>
      <c r="X103" s="388"/>
      <c r="Y103" s="387"/>
      <c r="Z103" s="388"/>
      <c r="AA103" s="387"/>
      <c r="AB103" s="388"/>
      <c r="AC103" s="443"/>
      <c r="AD103" s="438">
        <f t="shared" si="0"/>
        <v>3420</v>
      </c>
      <c r="AE103" s="387">
        <v>285</v>
      </c>
      <c r="AF103" s="387">
        <f t="shared" si="1"/>
        <v>3420</v>
      </c>
      <c r="AG103" s="387">
        <v>285</v>
      </c>
      <c r="AH103" s="387">
        <f t="shared" si="2"/>
        <v>3420</v>
      </c>
      <c r="AI103" s="387">
        <v>285</v>
      </c>
      <c r="AJ103" s="387">
        <f t="shared" si="69"/>
        <v>3420</v>
      </c>
      <c r="AK103" s="387">
        <v>285</v>
      </c>
      <c r="AL103" s="387">
        <f>+AP103*12</f>
        <v>147840</v>
      </c>
      <c r="AM103" s="387">
        <f t="shared" si="70"/>
        <v>1760</v>
      </c>
      <c r="AN103" s="387">
        <f t="shared" si="71"/>
        <v>1760</v>
      </c>
      <c r="AO103" s="387">
        <f t="shared" si="72"/>
        <v>1760</v>
      </c>
      <c r="AP103" s="387">
        <v>12320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31942.280000000002</v>
      </c>
      <c r="AW103" s="389"/>
    </row>
    <row r="104" spans="2:49" ht="15.75" thickBot="1" x14ac:dyDescent="0.3">
      <c r="B104" s="435">
        <f t="shared" si="66"/>
        <v>84</v>
      </c>
      <c r="C104" s="573"/>
      <c r="D104" s="410" t="s">
        <v>31</v>
      </c>
      <c r="E104" s="414">
        <v>71.400000000000006</v>
      </c>
      <c r="F104" s="412">
        <v>1</v>
      </c>
      <c r="G104" s="495">
        <f t="shared" si="35"/>
        <v>2213.4</v>
      </c>
      <c r="H104" s="412">
        <v>1</v>
      </c>
      <c r="I104" s="495">
        <f t="shared" si="65"/>
        <v>2070.6000000000004</v>
      </c>
      <c r="J104" s="412">
        <v>1</v>
      </c>
      <c r="K104" s="495">
        <f t="shared" si="62"/>
        <v>2213.4</v>
      </c>
      <c r="L104" s="412">
        <v>1</v>
      </c>
      <c r="M104" s="495">
        <f t="shared" si="63"/>
        <v>2142</v>
      </c>
      <c r="N104" s="412">
        <v>1</v>
      </c>
      <c r="O104" s="495">
        <f t="shared" si="64"/>
        <v>2213.4</v>
      </c>
      <c r="P104" s="412">
        <v>1</v>
      </c>
      <c r="Q104" s="495">
        <f t="shared" si="61"/>
        <v>2142</v>
      </c>
      <c r="R104" s="413"/>
      <c r="S104" s="387"/>
      <c r="T104" s="413"/>
      <c r="U104" s="387"/>
      <c r="V104" s="388"/>
      <c r="W104" s="387"/>
      <c r="X104" s="388"/>
      <c r="Y104" s="387"/>
      <c r="Z104" s="388"/>
      <c r="AA104" s="387"/>
      <c r="AB104" s="388"/>
      <c r="AC104" s="443"/>
      <c r="AD104" s="438">
        <f t="shared" si="0"/>
        <v>420</v>
      </c>
      <c r="AE104" s="387">
        <v>35</v>
      </c>
      <c r="AF104" s="387">
        <f t="shared" si="1"/>
        <v>420</v>
      </c>
      <c r="AG104" s="387">
        <v>35</v>
      </c>
      <c r="AH104" s="387">
        <f t="shared" si="2"/>
        <v>420</v>
      </c>
      <c r="AI104" s="387">
        <v>35</v>
      </c>
      <c r="AJ104" s="387">
        <f t="shared" si="69"/>
        <v>420</v>
      </c>
      <c r="AK104" s="387">
        <v>35</v>
      </c>
      <c r="AL104" s="387">
        <f>+AP104*12</f>
        <v>21120</v>
      </c>
      <c r="AM104" s="387">
        <f t="shared" si="70"/>
        <v>1760</v>
      </c>
      <c r="AN104" s="387">
        <f t="shared" si="71"/>
        <v>1760</v>
      </c>
      <c r="AO104" s="387">
        <f t="shared" si="72"/>
        <v>1760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20174.8</v>
      </c>
      <c r="AW104" s="389"/>
    </row>
    <row r="105" spans="2:49" ht="15.75" thickBot="1" x14ac:dyDescent="0.3">
      <c r="B105" s="435">
        <f t="shared" si="66"/>
        <v>85</v>
      </c>
      <c r="C105" s="573"/>
      <c r="D105" s="410" t="s">
        <v>53</v>
      </c>
      <c r="E105" s="414">
        <v>71.400000000000006</v>
      </c>
      <c r="F105" s="412">
        <v>1</v>
      </c>
      <c r="G105" s="495">
        <f t="shared" si="35"/>
        <v>2213.4</v>
      </c>
      <c r="H105" s="412">
        <v>1</v>
      </c>
      <c r="I105" s="495">
        <f t="shared" si="65"/>
        <v>2070.6000000000004</v>
      </c>
      <c r="J105" s="412">
        <v>1</v>
      </c>
      <c r="K105" s="495">
        <f t="shared" si="62"/>
        <v>2213.4</v>
      </c>
      <c r="L105" s="412">
        <v>1</v>
      </c>
      <c r="M105" s="495">
        <f t="shared" si="63"/>
        <v>2142</v>
      </c>
      <c r="N105" s="412">
        <v>1</v>
      </c>
      <c r="O105" s="495">
        <f t="shared" si="64"/>
        <v>2213.4</v>
      </c>
      <c r="P105" s="412">
        <v>1</v>
      </c>
      <c r="Q105" s="495">
        <f t="shared" si="61"/>
        <v>2142</v>
      </c>
      <c r="R105" s="413"/>
      <c r="S105" s="387"/>
      <c r="T105" s="413"/>
      <c r="U105" s="387"/>
      <c r="V105" s="388"/>
      <c r="W105" s="387"/>
      <c r="X105" s="388"/>
      <c r="Y105" s="387"/>
      <c r="Z105" s="388"/>
      <c r="AA105" s="387"/>
      <c r="AB105" s="388"/>
      <c r="AC105" s="443"/>
      <c r="AD105" s="438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435">
        <f t="shared" si="66"/>
        <v>86</v>
      </c>
      <c r="C106" s="573"/>
      <c r="D106" s="410" t="s">
        <v>148</v>
      </c>
      <c r="E106" s="414">
        <v>75.64</v>
      </c>
      <c r="F106" s="412">
        <v>1</v>
      </c>
      <c r="G106" s="495">
        <f t="shared" si="35"/>
        <v>2344.84</v>
      </c>
      <c r="H106" s="412">
        <v>1</v>
      </c>
      <c r="I106" s="495">
        <f t="shared" si="65"/>
        <v>2193.56</v>
      </c>
      <c r="J106" s="412">
        <v>1</v>
      </c>
      <c r="K106" s="495">
        <f t="shared" si="62"/>
        <v>2344.84</v>
      </c>
      <c r="L106" s="412">
        <v>1</v>
      </c>
      <c r="M106" s="495">
        <f t="shared" si="63"/>
        <v>2269.1999999999998</v>
      </c>
      <c r="N106" s="412">
        <v>1</v>
      </c>
      <c r="O106" s="495">
        <f t="shared" si="64"/>
        <v>2344.84</v>
      </c>
      <c r="P106" s="412">
        <v>1</v>
      </c>
      <c r="Q106" s="495">
        <f t="shared" si="61"/>
        <v>2269.1999999999998</v>
      </c>
      <c r="R106" s="413"/>
      <c r="S106" s="387"/>
      <c r="T106" s="413"/>
      <c r="U106" s="387"/>
      <c r="V106" s="388"/>
      <c r="W106" s="387"/>
      <c r="X106" s="388"/>
      <c r="Y106" s="387"/>
      <c r="Z106" s="388"/>
      <c r="AA106" s="387"/>
      <c r="AB106" s="388"/>
      <c r="AC106" s="443"/>
      <c r="AD106" s="438">
        <f t="shared" si="0"/>
        <v>7500</v>
      </c>
      <c r="AE106" s="387">
        <v>625</v>
      </c>
      <c r="AF106" s="387">
        <f t="shared" si="1"/>
        <v>7500</v>
      </c>
      <c r="AG106" s="387">
        <v>625</v>
      </c>
      <c r="AH106" s="387">
        <f t="shared" si="2"/>
        <v>7500</v>
      </c>
      <c r="AI106" s="387">
        <v>625</v>
      </c>
      <c r="AJ106" s="387">
        <f t="shared" si="69"/>
        <v>7500</v>
      </c>
      <c r="AK106" s="387">
        <v>625</v>
      </c>
      <c r="AL106" s="387">
        <f t="shared" ref="AL106:AL108" si="73">+AP106*12</f>
        <v>190080</v>
      </c>
      <c r="AM106" s="387">
        <f t="shared" si="70"/>
        <v>1760</v>
      </c>
      <c r="AN106" s="387">
        <f t="shared" si="71"/>
        <v>1760</v>
      </c>
      <c r="AO106" s="387">
        <f t="shared" si="72"/>
        <v>1760</v>
      </c>
      <c r="AP106" s="387">
        <v>15840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ref="AU106:AU108" si="74">+G106+I106+K106+M106+O106+Q106+S106+AN106+AI106+U106+W106+Y106+AA106+AC106+AE106+AG106+AM106+AO106+AQ106+AR106+AS106+AT106+AK106+AP106</f>
        <v>37386.479999999996</v>
      </c>
      <c r="AW106" s="389"/>
    </row>
    <row r="107" spans="2:49" ht="15.75" thickBot="1" x14ac:dyDescent="0.3">
      <c r="B107" s="435">
        <f t="shared" si="66"/>
        <v>87</v>
      </c>
      <c r="C107" s="573"/>
      <c r="D107" s="410" t="s">
        <v>36</v>
      </c>
      <c r="E107" s="414">
        <v>80.86</v>
      </c>
      <c r="F107" s="412">
        <v>4</v>
      </c>
      <c r="G107" s="495">
        <f t="shared" si="35"/>
        <v>10026.64</v>
      </c>
      <c r="H107" s="412">
        <v>4</v>
      </c>
      <c r="I107" s="495">
        <f t="shared" si="65"/>
        <v>9379.76</v>
      </c>
      <c r="J107" s="412">
        <v>4</v>
      </c>
      <c r="K107" s="495">
        <f t="shared" si="62"/>
        <v>10026.64</v>
      </c>
      <c r="L107" s="412">
        <v>4</v>
      </c>
      <c r="M107" s="495">
        <f t="shared" si="63"/>
        <v>9703.2000000000007</v>
      </c>
      <c r="N107" s="412">
        <v>4</v>
      </c>
      <c r="O107" s="495">
        <f t="shared" si="64"/>
        <v>10026.64</v>
      </c>
      <c r="P107" s="412">
        <v>4</v>
      </c>
      <c r="Q107" s="495">
        <f t="shared" si="61"/>
        <v>9703.2000000000007</v>
      </c>
      <c r="R107" s="413"/>
      <c r="S107" s="387"/>
      <c r="T107" s="413"/>
      <c r="U107" s="387"/>
      <c r="V107" s="388"/>
      <c r="W107" s="387"/>
      <c r="X107" s="388"/>
      <c r="Y107" s="387"/>
      <c r="Z107" s="388"/>
      <c r="AA107" s="387"/>
      <c r="AB107" s="388"/>
      <c r="AC107" s="443"/>
      <c r="AD107" s="438">
        <f t="shared" si="0"/>
        <v>0</v>
      </c>
      <c r="AE107" s="387"/>
      <c r="AF107" s="387">
        <f t="shared" si="1"/>
        <v>0</v>
      </c>
      <c r="AG107" s="387"/>
      <c r="AH107" s="387">
        <f t="shared" si="2"/>
        <v>0</v>
      </c>
      <c r="AI107" s="387"/>
      <c r="AJ107" s="387">
        <f t="shared" si="69"/>
        <v>0</v>
      </c>
      <c r="AK107" s="387"/>
      <c r="AL107" s="387">
        <f t="shared" si="73"/>
        <v>21120</v>
      </c>
      <c r="AM107" s="387">
        <f t="shared" si="70"/>
        <v>7040</v>
      </c>
      <c r="AN107" s="387">
        <f t="shared" si="71"/>
        <v>7040</v>
      </c>
      <c r="AO107" s="387">
        <f t="shared" si="72"/>
        <v>7040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74"/>
        <v>81746.080000000002</v>
      </c>
      <c r="AW107" s="389"/>
    </row>
    <row r="108" spans="2:49" ht="15.75" thickBot="1" x14ac:dyDescent="0.3">
      <c r="B108" s="480">
        <f t="shared" si="66"/>
        <v>88</v>
      </c>
      <c r="C108" s="574"/>
      <c r="D108" s="452" t="s">
        <v>36</v>
      </c>
      <c r="E108" s="479">
        <v>80.86</v>
      </c>
      <c r="F108" s="448">
        <v>1</v>
      </c>
      <c r="G108" s="496">
        <f>+E108*F108*29</f>
        <v>2344.94</v>
      </c>
      <c r="H108" s="448">
        <v>1</v>
      </c>
      <c r="I108" s="496">
        <v>161.72</v>
      </c>
      <c r="J108" s="448">
        <v>1</v>
      </c>
      <c r="K108" s="496">
        <v>0</v>
      </c>
      <c r="L108" s="448">
        <v>1</v>
      </c>
      <c r="M108" s="496">
        <v>0</v>
      </c>
      <c r="N108" s="448">
        <v>0</v>
      </c>
      <c r="O108" s="496">
        <f t="shared" si="64"/>
        <v>0</v>
      </c>
      <c r="P108" s="448">
        <v>1</v>
      </c>
      <c r="Q108" s="496">
        <f>+E108*29*P108</f>
        <v>2344.94</v>
      </c>
      <c r="R108" s="454"/>
      <c r="S108" s="390"/>
      <c r="T108" s="454"/>
      <c r="U108" s="390"/>
      <c r="V108" s="447"/>
      <c r="W108" s="390"/>
      <c r="X108" s="447"/>
      <c r="Y108" s="390"/>
      <c r="Z108" s="447"/>
      <c r="AA108" s="390"/>
      <c r="AB108" s="447"/>
      <c r="AC108" s="449"/>
      <c r="AD108" s="438">
        <f t="shared" ref="AD108" si="75">+AE108*12</f>
        <v>420</v>
      </c>
      <c r="AE108" s="387">
        <v>35</v>
      </c>
      <c r="AF108" s="387">
        <f t="shared" ref="AF108" si="76">+AG108*12</f>
        <v>420</v>
      </c>
      <c r="AG108" s="387">
        <v>35</v>
      </c>
      <c r="AH108" s="387">
        <f t="shared" ref="AH108" si="77">+AI108*12</f>
        <v>420</v>
      </c>
      <c r="AI108" s="387">
        <v>35</v>
      </c>
      <c r="AJ108" s="387">
        <f t="shared" si="69"/>
        <v>420</v>
      </c>
      <c r="AK108" s="387">
        <v>35</v>
      </c>
      <c r="AL108" s="387">
        <f t="shared" si="73"/>
        <v>126720</v>
      </c>
      <c r="AM108" s="387">
        <f>1760*6</f>
        <v>10560</v>
      </c>
      <c r="AN108" s="387">
        <f t="shared" si="71"/>
        <v>1760</v>
      </c>
      <c r="AO108" s="387">
        <f>1760*6</f>
        <v>10560</v>
      </c>
      <c r="AP108" s="387">
        <v>10560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si="74"/>
        <v>38431.599999999999</v>
      </c>
      <c r="AW108" s="389"/>
    </row>
    <row r="109" spans="2:49" ht="15" customHeight="1" thickBot="1" x14ac:dyDescent="0.3">
      <c r="B109" s="552" t="s">
        <v>78</v>
      </c>
      <c r="C109" s="553"/>
      <c r="D109" s="553"/>
      <c r="E109" s="553"/>
      <c r="F109" s="553"/>
      <c r="G109" s="553"/>
      <c r="H109" s="553"/>
      <c r="I109" s="553"/>
      <c r="J109" s="553"/>
      <c r="K109" s="553"/>
      <c r="L109" s="553"/>
      <c r="M109" s="553"/>
      <c r="N109" s="553"/>
      <c r="O109" s="553"/>
      <c r="P109" s="553"/>
      <c r="Q109" s="553"/>
      <c r="R109" s="553"/>
      <c r="S109" s="553"/>
      <c r="T109" s="553"/>
      <c r="U109" s="553"/>
      <c r="V109" s="553"/>
      <c r="W109" s="553"/>
      <c r="X109" s="553"/>
      <c r="Y109" s="553"/>
      <c r="Z109" s="553"/>
      <c r="AA109" s="553"/>
      <c r="AB109" s="553"/>
      <c r="AC109" s="553"/>
      <c r="AD109" s="554"/>
      <c r="AE109" s="554"/>
      <c r="AF109" s="554"/>
      <c r="AG109" s="554"/>
      <c r="AH109" s="554"/>
      <c r="AI109" s="554"/>
      <c r="AJ109" s="554"/>
      <c r="AK109" s="554"/>
      <c r="AL109" s="554"/>
      <c r="AM109" s="554"/>
      <c r="AN109" s="554"/>
      <c r="AO109" s="554"/>
      <c r="AP109" s="554"/>
      <c r="AQ109" s="554"/>
      <c r="AR109" s="554"/>
      <c r="AS109" s="554"/>
      <c r="AT109" s="554"/>
      <c r="AU109" s="555"/>
    </row>
    <row r="110" spans="2:49" ht="15" customHeight="1" thickBot="1" x14ac:dyDescent="0.3">
      <c r="B110" s="505">
        <f>+B108+1</f>
        <v>89</v>
      </c>
      <c r="C110" s="568" t="s">
        <v>57</v>
      </c>
      <c r="D110" s="477" t="s">
        <v>43</v>
      </c>
      <c r="E110" s="478">
        <v>72.540000000000006</v>
      </c>
      <c r="F110" s="405">
        <v>10</v>
      </c>
      <c r="G110" s="494">
        <v>22487.4</v>
      </c>
      <c r="H110" s="405">
        <v>10</v>
      </c>
      <c r="I110" s="494">
        <f t="shared" si="65"/>
        <v>21036.600000000002</v>
      </c>
      <c r="J110" s="405">
        <v>10</v>
      </c>
      <c r="K110" s="494">
        <f t="shared" ref="K110:K132" si="78">+E110*31*J110</f>
        <v>22487.4</v>
      </c>
      <c r="L110" s="405">
        <v>10</v>
      </c>
      <c r="M110" s="494">
        <f t="shared" si="63"/>
        <v>21762.000000000004</v>
      </c>
      <c r="N110" s="405">
        <v>8</v>
      </c>
      <c r="O110" s="494">
        <f t="shared" si="64"/>
        <v>17989.920000000002</v>
      </c>
      <c r="P110" s="405">
        <v>8</v>
      </c>
      <c r="Q110" s="494">
        <f t="shared" si="61"/>
        <v>17409.600000000002</v>
      </c>
      <c r="R110" s="451"/>
      <c r="S110" s="406"/>
      <c r="T110" s="451"/>
      <c r="U110" s="406"/>
      <c r="V110" s="407"/>
      <c r="W110" s="406"/>
      <c r="X110" s="407"/>
      <c r="Y110" s="406"/>
      <c r="Z110" s="407"/>
      <c r="AA110" s="406"/>
      <c r="AB110" s="407"/>
      <c r="AC110" s="442"/>
      <c r="AD110" s="438">
        <f t="shared" ref="AD110:AD132" si="79">+AE110*12</f>
        <v>2160</v>
      </c>
      <c r="AE110" s="415">
        <v>180</v>
      </c>
      <c r="AF110" s="387">
        <f t="shared" ref="AF110:AF132" si="80">+AG110*12</f>
        <v>2160</v>
      </c>
      <c r="AG110" s="415">
        <v>180</v>
      </c>
      <c r="AH110" s="387">
        <f t="shared" ref="AH110:AH132" si="81">+AI110*12</f>
        <v>2160</v>
      </c>
      <c r="AI110" s="415">
        <v>180</v>
      </c>
      <c r="AJ110" s="387">
        <f t="shared" ref="AJ110:AJ132" si="82">+AK110*12</f>
        <v>2160</v>
      </c>
      <c r="AK110" s="415">
        <v>180</v>
      </c>
      <c r="AL110" s="387">
        <f t="shared" ref="AL110:AL124" si="83">+AP110*12</f>
        <v>147840</v>
      </c>
      <c r="AM110" s="387">
        <f t="shared" ref="AM110:AM132" si="84">1760*F110</f>
        <v>17600</v>
      </c>
      <c r="AN110" s="387">
        <f t="shared" ref="AN110:AN117" si="85">1760*H110</f>
        <v>17600</v>
      </c>
      <c r="AO110" s="387">
        <f>1760*H110</f>
        <v>17600</v>
      </c>
      <c r="AP110" s="387">
        <v>12320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24" si="86">+G110+I110+K110+M110+O110+Q110+S110+AN110+AI110+U110+W110+Y110+AA110+AC110+AE110+AG110+AM110+AO110+AQ110+AR110+AS110+AT110+AK110+AP110</f>
        <v>189012.91999999998</v>
      </c>
      <c r="AW110" s="430"/>
    </row>
    <row r="111" spans="2:49" ht="15.75" thickBot="1" x14ac:dyDescent="0.3">
      <c r="B111" s="503">
        <f t="shared" ref="B111:B132" si="87">+B110+1</f>
        <v>90</v>
      </c>
      <c r="C111" s="569"/>
      <c r="D111" s="410" t="s">
        <v>58</v>
      </c>
      <c r="E111" s="414">
        <v>77.59</v>
      </c>
      <c r="F111" s="412">
        <v>22</v>
      </c>
      <c r="G111" s="495">
        <v>52916.38</v>
      </c>
      <c r="H111" s="412">
        <v>22</v>
      </c>
      <c r="I111" s="495">
        <f t="shared" si="65"/>
        <v>49502.420000000006</v>
      </c>
      <c r="J111" s="412">
        <v>22</v>
      </c>
      <c r="K111" s="495">
        <f t="shared" si="78"/>
        <v>52916.38</v>
      </c>
      <c r="L111" s="412">
        <v>21</v>
      </c>
      <c r="M111" s="495">
        <f t="shared" si="63"/>
        <v>48881.700000000004</v>
      </c>
      <c r="N111" s="412">
        <v>23</v>
      </c>
      <c r="O111" s="495">
        <f t="shared" si="64"/>
        <v>55321.67</v>
      </c>
      <c r="P111" s="412">
        <v>23</v>
      </c>
      <c r="Q111" s="495">
        <f t="shared" si="61"/>
        <v>53537.100000000006</v>
      </c>
      <c r="R111" s="413"/>
      <c r="S111" s="387"/>
      <c r="T111" s="413"/>
      <c r="U111" s="387"/>
      <c r="V111" s="388"/>
      <c r="W111" s="387"/>
      <c r="X111" s="388"/>
      <c r="Y111" s="387"/>
      <c r="Z111" s="388"/>
      <c r="AA111" s="387"/>
      <c r="AB111" s="388"/>
      <c r="AC111" s="443"/>
      <c r="AD111" s="438">
        <f t="shared" si="79"/>
        <v>0</v>
      </c>
      <c r="AE111" s="415"/>
      <c r="AF111" s="387">
        <f t="shared" si="80"/>
        <v>0</v>
      </c>
      <c r="AG111" s="415"/>
      <c r="AH111" s="387">
        <f t="shared" si="81"/>
        <v>0</v>
      </c>
      <c r="AI111" s="415"/>
      <c r="AJ111" s="387">
        <f t="shared" si="82"/>
        <v>0</v>
      </c>
      <c r="AK111" s="415"/>
      <c r="AL111" s="387">
        <f t="shared" si="83"/>
        <v>413432.00000000006</v>
      </c>
      <c r="AM111" s="387">
        <f t="shared" si="84"/>
        <v>38720</v>
      </c>
      <c r="AN111" s="387">
        <f t="shared" si="85"/>
        <v>38720</v>
      </c>
      <c r="AO111" s="387">
        <f>35200+250</f>
        <v>35450</v>
      </c>
      <c r="AP111" s="387">
        <v>34452.666666666672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86"/>
        <v>460418.31666666671</v>
      </c>
      <c r="AW111" s="76"/>
    </row>
    <row r="112" spans="2:49" ht="15.75" thickBot="1" x14ac:dyDescent="0.3">
      <c r="B112" s="503">
        <f t="shared" si="87"/>
        <v>91</v>
      </c>
      <c r="C112" s="569"/>
      <c r="D112" s="410" t="s">
        <v>58</v>
      </c>
      <c r="E112" s="414">
        <v>77.59</v>
      </c>
      <c r="F112" s="412"/>
      <c r="G112" s="495"/>
      <c r="H112" s="412"/>
      <c r="I112" s="495"/>
      <c r="J112" s="412"/>
      <c r="K112" s="495"/>
      <c r="L112" s="412">
        <v>1</v>
      </c>
      <c r="M112" s="495">
        <f>+E112*7*L112</f>
        <v>543.13</v>
      </c>
      <c r="N112" s="412">
        <v>1</v>
      </c>
      <c r="O112" s="495">
        <f t="shared" si="64"/>
        <v>2405.29</v>
      </c>
      <c r="P112" s="412">
        <v>0</v>
      </c>
      <c r="Q112" s="495">
        <f t="shared" si="61"/>
        <v>0</v>
      </c>
      <c r="R112" s="413"/>
      <c r="S112" s="387"/>
      <c r="T112" s="413"/>
      <c r="U112" s="387"/>
      <c r="V112" s="388"/>
      <c r="W112" s="387"/>
      <c r="X112" s="388"/>
      <c r="Y112" s="387"/>
      <c r="Z112" s="388"/>
      <c r="AA112" s="387"/>
      <c r="AB112" s="388"/>
      <c r="AC112" s="443"/>
      <c r="AD112" s="438"/>
      <c r="AE112" s="415"/>
      <c r="AF112" s="387"/>
      <c r="AG112" s="415"/>
      <c r="AH112" s="387"/>
      <c r="AI112" s="415"/>
      <c r="AJ112" s="387"/>
      <c r="AK112" s="415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91"/>
      <c r="AW112" s="76"/>
    </row>
    <row r="113" spans="2:49" ht="15.75" thickBot="1" x14ac:dyDescent="0.3">
      <c r="B113" s="503">
        <f t="shared" si="87"/>
        <v>92</v>
      </c>
      <c r="C113" s="569"/>
      <c r="D113" s="410" t="s">
        <v>47</v>
      </c>
      <c r="E113" s="414">
        <v>71.400000000000006</v>
      </c>
      <c r="F113" s="412">
        <v>1</v>
      </c>
      <c r="G113" s="495">
        <v>2213.4</v>
      </c>
      <c r="H113" s="412">
        <v>1</v>
      </c>
      <c r="I113" s="495">
        <f t="shared" si="65"/>
        <v>2070.6000000000004</v>
      </c>
      <c r="J113" s="412">
        <v>1</v>
      </c>
      <c r="K113" s="495">
        <f t="shared" si="78"/>
        <v>2213.4</v>
      </c>
      <c r="L113" s="412">
        <v>1</v>
      </c>
      <c r="M113" s="495">
        <f t="shared" si="63"/>
        <v>2142</v>
      </c>
      <c r="N113" s="412">
        <v>1</v>
      </c>
      <c r="O113" s="495">
        <f t="shared" si="64"/>
        <v>2213.4</v>
      </c>
      <c r="P113" s="412">
        <v>1</v>
      </c>
      <c r="Q113" s="495">
        <f t="shared" si="61"/>
        <v>2142</v>
      </c>
      <c r="R113" s="413"/>
      <c r="S113" s="387"/>
      <c r="T113" s="413"/>
      <c r="U113" s="387"/>
      <c r="V113" s="388"/>
      <c r="W113" s="387"/>
      <c r="X113" s="388"/>
      <c r="Y113" s="387"/>
      <c r="Z113" s="388"/>
      <c r="AA113" s="387"/>
      <c r="AB113" s="388"/>
      <c r="AC113" s="443"/>
      <c r="AD113" s="438">
        <f t="shared" si="79"/>
        <v>0</v>
      </c>
      <c r="AE113" s="415"/>
      <c r="AF113" s="387">
        <f t="shared" si="80"/>
        <v>0</v>
      </c>
      <c r="AG113" s="415"/>
      <c r="AH113" s="387">
        <f t="shared" si="81"/>
        <v>0</v>
      </c>
      <c r="AI113" s="415"/>
      <c r="AJ113" s="387">
        <f t="shared" si="82"/>
        <v>0</v>
      </c>
      <c r="AK113" s="415"/>
      <c r="AL113" s="387">
        <f t="shared" si="83"/>
        <v>21120</v>
      </c>
      <c r="AM113" s="387">
        <f t="shared" si="84"/>
        <v>1760</v>
      </c>
      <c r="AN113" s="387">
        <f t="shared" si="85"/>
        <v>1760</v>
      </c>
      <c r="AO113" s="387">
        <f>1760*H113</f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86"/>
        <v>20034.8</v>
      </c>
    </row>
    <row r="114" spans="2:49" ht="15.75" thickBot="1" x14ac:dyDescent="0.3">
      <c r="B114" s="503">
        <f t="shared" si="87"/>
        <v>93</v>
      </c>
      <c r="C114" s="569"/>
      <c r="D114" s="410" t="s">
        <v>34</v>
      </c>
      <c r="E114" s="414">
        <v>71.400000000000006</v>
      </c>
      <c r="F114" s="412">
        <v>41</v>
      </c>
      <c r="G114" s="495">
        <v>90749.400000000009</v>
      </c>
      <c r="H114" s="412">
        <v>41</v>
      </c>
      <c r="I114" s="495">
        <f t="shared" si="65"/>
        <v>84894.60000000002</v>
      </c>
      <c r="J114" s="412">
        <v>41</v>
      </c>
      <c r="K114" s="495">
        <f t="shared" si="78"/>
        <v>90749.400000000009</v>
      </c>
      <c r="L114" s="412">
        <v>41</v>
      </c>
      <c r="M114" s="495">
        <f t="shared" si="63"/>
        <v>87822</v>
      </c>
      <c r="N114" s="412">
        <v>41</v>
      </c>
      <c r="O114" s="495">
        <f t="shared" si="64"/>
        <v>90749.400000000009</v>
      </c>
      <c r="P114" s="412">
        <v>42</v>
      </c>
      <c r="Q114" s="495">
        <f t="shared" si="61"/>
        <v>89964</v>
      </c>
      <c r="R114" s="413"/>
      <c r="S114" s="387"/>
      <c r="T114" s="413"/>
      <c r="U114" s="387"/>
      <c r="V114" s="388"/>
      <c r="W114" s="387"/>
      <c r="X114" s="388"/>
      <c r="Y114" s="387"/>
      <c r="Z114" s="388"/>
      <c r="AA114" s="387"/>
      <c r="AB114" s="388"/>
      <c r="AC114" s="443"/>
      <c r="AD114" s="438">
        <f t="shared" si="79"/>
        <v>4260</v>
      </c>
      <c r="AE114" s="415">
        <v>355</v>
      </c>
      <c r="AF114" s="387">
        <f t="shared" si="80"/>
        <v>4260</v>
      </c>
      <c r="AG114" s="415">
        <v>355</v>
      </c>
      <c r="AH114" s="387">
        <f t="shared" si="81"/>
        <v>4260</v>
      </c>
      <c r="AI114" s="415">
        <v>355</v>
      </c>
      <c r="AJ114" s="387">
        <f t="shared" si="82"/>
        <v>4260</v>
      </c>
      <c r="AK114" s="415">
        <v>355</v>
      </c>
      <c r="AL114" s="387">
        <f t="shared" si="83"/>
        <v>781440</v>
      </c>
      <c r="AM114" s="387">
        <f t="shared" si="84"/>
        <v>72160</v>
      </c>
      <c r="AN114" s="387">
        <f t="shared" si="85"/>
        <v>72160</v>
      </c>
      <c r="AO114" s="387">
        <v>67163.87</v>
      </c>
      <c r="AP114" s="387">
        <v>65120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si="86"/>
        <v>812952.67</v>
      </c>
      <c r="AW114" s="76"/>
    </row>
    <row r="115" spans="2:49" ht="15.75" thickBot="1" x14ac:dyDescent="0.3">
      <c r="B115" s="503">
        <f t="shared" si="87"/>
        <v>94</v>
      </c>
      <c r="C115" s="569"/>
      <c r="D115" s="410" t="s">
        <v>129</v>
      </c>
      <c r="E115" s="414">
        <v>71.400000000000006</v>
      </c>
      <c r="F115" s="412">
        <v>2</v>
      </c>
      <c r="G115" s="495">
        <v>4141.2000000000007</v>
      </c>
      <c r="H115" s="412">
        <v>2</v>
      </c>
      <c r="I115" s="495">
        <f t="shared" si="65"/>
        <v>4141.2000000000007</v>
      </c>
      <c r="J115" s="412">
        <v>2</v>
      </c>
      <c r="K115" s="495">
        <f t="shared" si="78"/>
        <v>4426.8</v>
      </c>
      <c r="L115" s="412">
        <v>2</v>
      </c>
      <c r="M115" s="495">
        <f t="shared" si="63"/>
        <v>4284</v>
      </c>
      <c r="N115" s="412">
        <v>2</v>
      </c>
      <c r="O115" s="495">
        <f t="shared" si="64"/>
        <v>4426.8</v>
      </c>
      <c r="P115" s="412">
        <v>0</v>
      </c>
      <c r="Q115" s="495">
        <f t="shared" si="61"/>
        <v>0</v>
      </c>
      <c r="R115" s="413"/>
      <c r="S115" s="387"/>
      <c r="T115" s="413"/>
      <c r="U115" s="387"/>
      <c r="V115" s="388"/>
      <c r="W115" s="387"/>
      <c r="X115" s="388"/>
      <c r="Y115" s="387"/>
      <c r="Z115" s="388"/>
      <c r="AA115" s="387"/>
      <c r="AB115" s="388"/>
      <c r="AC115" s="443"/>
      <c r="AD115" s="438">
        <f t="shared" si="79"/>
        <v>0</v>
      </c>
      <c r="AE115" s="415"/>
      <c r="AF115" s="387">
        <f t="shared" si="80"/>
        <v>0</v>
      </c>
      <c r="AG115" s="415"/>
      <c r="AH115" s="387">
        <f t="shared" si="81"/>
        <v>0</v>
      </c>
      <c r="AI115" s="415"/>
      <c r="AJ115" s="387">
        <f t="shared" si="82"/>
        <v>0</v>
      </c>
      <c r="AK115" s="415"/>
      <c r="AL115" s="387">
        <f t="shared" si="83"/>
        <v>84480</v>
      </c>
      <c r="AM115" s="387">
        <f t="shared" si="84"/>
        <v>3520</v>
      </c>
      <c r="AN115" s="387">
        <f t="shared" si="85"/>
        <v>3520</v>
      </c>
      <c r="AO115" s="387">
        <f>1760*H115</f>
        <v>3520</v>
      </c>
      <c r="AP115" s="387">
        <v>7040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86"/>
        <v>39020</v>
      </c>
    </row>
    <row r="116" spans="2:49" ht="15.75" thickBot="1" x14ac:dyDescent="0.3">
      <c r="B116" s="503">
        <f t="shared" si="87"/>
        <v>95</v>
      </c>
      <c r="C116" s="569"/>
      <c r="D116" s="410" t="s">
        <v>129</v>
      </c>
      <c r="E116" s="414">
        <v>71.400000000000006</v>
      </c>
      <c r="F116" s="412">
        <v>1</v>
      </c>
      <c r="G116" s="495">
        <v>0</v>
      </c>
      <c r="H116" s="412">
        <v>1</v>
      </c>
      <c r="I116" s="495">
        <v>0</v>
      </c>
      <c r="J116" s="412">
        <v>1</v>
      </c>
      <c r="K116" s="495">
        <v>0</v>
      </c>
      <c r="L116" s="412">
        <v>1</v>
      </c>
      <c r="M116" s="495">
        <v>0</v>
      </c>
      <c r="N116" s="412">
        <v>0</v>
      </c>
      <c r="O116" s="495">
        <f t="shared" si="64"/>
        <v>0</v>
      </c>
      <c r="P116" s="412">
        <v>3</v>
      </c>
      <c r="Q116" s="495">
        <f>+E116*46*P116</f>
        <v>9853.2000000000007</v>
      </c>
      <c r="R116" s="413"/>
      <c r="S116" s="387"/>
      <c r="T116" s="413"/>
      <c r="U116" s="387"/>
      <c r="V116" s="388"/>
      <c r="W116" s="387"/>
      <c r="X116" s="388"/>
      <c r="Y116" s="387"/>
      <c r="Z116" s="388"/>
      <c r="AA116" s="387"/>
      <c r="AB116" s="388"/>
      <c r="AC116" s="443"/>
      <c r="AD116" s="438">
        <f t="shared" si="79"/>
        <v>420</v>
      </c>
      <c r="AE116" s="415">
        <v>35</v>
      </c>
      <c r="AF116" s="387">
        <f t="shared" si="80"/>
        <v>420</v>
      </c>
      <c r="AG116" s="415">
        <v>35</v>
      </c>
      <c r="AH116" s="387">
        <f t="shared" si="81"/>
        <v>420</v>
      </c>
      <c r="AI116" s="415">
        <v>35</v>
      </c>
      <c r="AJ116" s="387">
        <f t="shared" si="82"/>
        <v>420</v>
      </c>
      <c r="AK116" s="415">
        <v>35</v>
      </c>
      <c r="AL116" s="387">
        <f t="shared" si="83"/>
        <v>21120</v>
      </c>
      <c r="AM116" s="387">
        <f t="shared" si="84"/>
        <v>1760</v>
      </c>
      <c r="AN116" s="387">
        <f t="shared" si="85"/>
        <v>1760</v>
      </c>
      <c r="AO116" s="387">
        <f>1760*H116</f>
        <v>1760</v>
      </c>
      <c r="AP116" s="387">
        <v>1760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86"/>
        <v>17033.2</v>
      </c>
    </row>
    <row r="117" spans="2:49" ht="15.75" thickBot="1" x14ac:dyDescent="0.3">
      <c r="B117" s="503">
        <f t="shared" si="87"/>
        <v>96</v>
      </c>
      <c r="C117" s="569"/>
      <c r="D117" s="410" t="s">
        <v>149</v>
      </c>
      <c r="E117" s="414">
        <v>72.540000000000006</v>
      </c>
      <c r="F117" s="412">
        <v>4</v>
      </c>
      <c r="G117" s="495">
        <v>8994.9600000000009</v>
      </c>
      <c r="H117" s="412">
        <v>4</v>
      </c>
      <c r="I117" s="495">
        <f t="shared" si="65"/>
        <v>8414.6400000000012</v>
      </c>
      <c r="J117" s="412">
        <v>4</v>
      </c>
      <c r="K117" s="495">
        <f t="shared" si="78"/>
        <v>8994.9600000000009</v>
      </c>
      <c r="L117" s="412">
        <v>4</v>
      </c>
      <c r="M117" s="495">
        <f t="shared" si="63"/>
        <v>8704.8000000000011</v>
      </c>
      <c r="N117" s="412">
        <v>2</v>
      </c>
      <c r="O117" s="495">
        <f t="shared" si="64"/>
        <v>4497.4800000000005</v>
      </c>
      <c r="P117" s="412">
        <v>2</v>
      </c>
      <c r="Q117" s="495">
        <f t="shared" si="61"/>
        <v>4352.4000000000005</v>
      </c>
      <c r="R117" s="413"/>
      <c r="S117" s="387"/>
      <c r="T117" s="413"/>
      <c r="U117" s="387"/>
      <c r="V117" s="388"/>
      <c r="W117" s="387"/>
      <c r="X117" s="388"/>
      <c r="Y117" s="387"/>
      <c r="Z117" s="388"/>
      <c r="AA117" s="387"/>
      <c r="AB117" s="388"/>
      <c r="AC117" s="443"/>
      <c r="AD117" s="438">
        <f t="shared" si="79"/>
        <v>0</v>
      </c>
      <c r="AE117" s="415"/>
      <c r="AF117" s="387">
        <f t="shared" si="80"/>
        <v>0</v>
      </c>
      <c r="AG117" s="415"/>
      <c r="AH117" s="387">
        <f t="shared" si="81"/>
        <v>0</v>
      </c>
      <c r="AI117" s="415"/>
      <c r="AJ117" s="387">
        <f t="shared" si="82"/>
        <v>0</v>
      </c>
      <c r="AK117" s="415"/>
      <c r="AL117" s="387">
        <f t="shared" si="83"/>
        <v>147840</v>
      </c>
      <c r="AM117" s="387">
        <f t="shared" si="84"/>
        <v>7040</v>
      </c>
      <c r="AN117" s="387">
        <f t="shared" si="85"/>
        <v>7040</v>
      </c>
      <c r="AO117" s="387">
        <f>1760*H117</f>
        <v>7040</v>
      </c>
      <c r="AP117" s="387">
        <v>12320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86"/>
        <v>77399.24000000002</v>
      </c>
    </row>
    <row r="118" spans="2:49" ht="15.75" thickBot="1" x14ac:dyDescent="0.3">
      <c r="B118" s="503">
        <f t="shared" si="87"/>
        <v>97</v>
      </c>
      <c r="C118" s="569"/>
      <c r="D118" s="410" t="s">
        <v>59</v>
      </c>
      <c r="E118" s="414">
        <v>73.59</v>
      </c>
      <c r="F118" s="412">
        <v>1</v>
      </c>
      <c r="G118" s="495">
        <v>2281.29</v>
      </c>
      <c r="H118" s="412">
        <v>1</v>
      </c>
      <c r="I118" s="495">
        <f t="shared" si="65"/>
        <v>2134.11</v>
      </c>
      <c r="J118" s="412">
        <v>1</v>
      </c>
      <c r="K118" s="495">
        <f t="shared" si="78"/>
        <v>2281.29</v>
      </c>
      <c r="L118" s="412">
        <v>1</v>
      </c>
      <c r="M118" s="495">
        <f t="shared" si="63"/>
        <v>2207.7000000000003</v>
      </c>
      <c r="N118" s="412">
        <v>0</v>
      </c>
      <c r="O118" s="495">
        <f t="shared" si="64"/>
        <v>0</v>
      </c>
      <c r="P118" s="412">
        <v>0</v>
      </c>
      <c r="Q118" s="495">
        <f t="shared" si="61"/>
        <v>0</v>
      </c>
      <c r="R118" s="413"/>
      <c r="S118" s="387"/>
      <c r="T118" s="413"/>
      <c r="U118" s="387"/>
      <c r="V118" s="388"/>
      <c r="W118" s="387"/>
      <c r="X118" s="388"/>
      <c r="Y118" s="387"/>
      <c r="Z118" s="388"/>
      <c r="AA118" s="387"/>
      <c r="AB118" s="388"/>
      <c r="AC118" s="443"/>
      <c r="AD118" s="438">
        <f t="shared" si="79"/>
        <v>3540</v>
      </c>
      <c r="AE118" s="415">
        <v>295</v>
      </c>
      <c r="AF118" s="387">
        <f t="shared" si="80"/>
        <v>3840</v>
      </c>
      <c r="AG118" s="415">
        <v>320</v>
      </c>
      <c r="AH118" s="387">
        <f t="shared" si="81"/>
        <v>3840</v>
      </c>
      <c r="AI118" s="415">
        <v>320</v>
      </c>
      <c r="AJ118" s="387">
        <f t="shared" si="82"/>
        <v>4140</v>
      </c>
      <c r="AK118" s="415">
        <v>345</v>
      </c>
      <c r="AL118" s="387">
        <f t="shared" si="83"/>
        <v>570240</v>
      </c>
      <c r="AM118" s="387">
        <f t="shared" si="84"/>
        <v>1760</v>
      </c>
      <c r="AN118" s="387">
        <f>(1760*H118)-153.23-90.32</f>
        <v>1516.45</v>
      </c>
      <c r="AO118" s="387">
        <v>49154.28</v>
      </c>
      <c r="AP118" s="387">
        <v>47520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86"/>
        <v>110135.12</v>
      </c>
    </row>
    <row r="119" spans="2:49" ht="15.75" thickBot="1" x14ac:dyDescent="0.3">
      <c r="B119" s="503">
        <f t="shared" si="87"/>
        <v>98</v>
      </c>
      <c r="C119" s="569"/>
      <c r="D119" s="410" t="s">
        <v>60</v>
      </c>
      <c r="E119" s="414">
        <v>77.59</v>
      </c>
      <c r="F119" s="412">
        <v>7</v>
      </c>
      <c r="G119" s="495">
        <v>16837.03</v>
      </c>
      <c r="H119" s="412">
        <v>7</v>
      </c>
      <c r="I119" s="495">
        <f t="shared" si="65"/>
        <v>15750.77</v>
      </c>
      <c r="J119" s="412">
        <v>7</v>
      </c>
      <c r="K119" s="495">
        <f t="shared" si="78"/>
        <v>16837.03</v>
      </c>
      <c r="L119" s="412">
        <v>7</v>
      </c>
      <c r="M119" s="495">
        <f t="shared" si="63"/>
        <v>16293.900000000001</v>
      </c>
      <c r="N119" s="412">
        <v>10</v>
      </c>
      <c r="O119" s="495">
        <f t="shared" si="64"/>
        <v>24052.9</v>
      </c>
      <c r="P119" s="412">
        <v>10</v>
      </c>
      <c r="Q119" s="495">
        <f t="shared" si="61"/>
        <v>23277.000000000004</v>
      </c>
      <c r="R119" s="413"/>
      <c r="S119" s="387"/>
      <c r="T119" s="413"/>
      <c r="U119" s="387"/>
      <c r="V119" s="388"/>
      <c r="W119" s="387"/>
      <c r="X119" s="388"/>
      <c r="Y119" s="387"/>
      <c r="Z119" s="388"/>
      <c r="AA119" s="387"/>
      <c r="AB119" s="388"/>
      <c r="AC119" s="443"/>
      <c r="AD119" s="438">
        <f t="shared" si="79"/>
        <v>0</v>
      </c>
      <c r="AE119" s="415"/>
      <c r="AF119" s="387">
        <f t="shared" si="80"/>
        <v>0</v>
      </c>
      <c r="AG119" s="415"/>
      <c r="AH119" s="387">
        <f t="shared" si="81"/>
        <v>0</v>
      </c>
      <c r="AI119" s="415"/>
      <c r="AJ119" s="387">
        <f t="shared" si="82"/>
        <v>0</v>
      </c>
      <c r="AK119" s="415"/>
      <c r="AL119" s="387">
        <f t="shared" si="83"/>
        <v>63360</v>
      </c>
      <c r="AM119" s="387">
        <f t="shared" si="84"/>
        <v>12320</v>
      </c>
      <c r="AN119" s="387">
        <f t="shared" ref="AN119:AN128" si="88">1760*H119</f>
        <v>12320</v>
      </c>
      <c r="AO119" s="387">
        <f t="shared" ref="AO119:AO132" si="89">1760*H119</f>
        <v>12320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86"/>
        <v>155288.63</v>
      </c>
    </row>
    <row r="120" spans="2:49" ht="15.75" thickBot="1" x14ac:dyDescent="0.3">
      <c r="B120" s="503">
        <f t="shared" si="87"/>
        <v>99</v>
      </c>
      <c r="C120" s="569"/>
      <c r="D120" s="410" t="s">
        <v>37</v>
      </c>
      <c r="E120" s="414">
        <v>71.400000000000006</v>
      </c>
      <c r="F120" s="412">
        <v>32</v>
      </c>
      <c r="G120" s="495">
        <v>70828.800000000003</v>
      </c>
      <c r="H120" s="412">
        <v>32</v>
      </c>
      <c r="I120" s="495">
        <f t="shared" si="65"/>
        <v>66259.200000000012</v>
      </c>
      <c r="J120" s="412">
        <v>32</v>
      </c>
      <c r="K120" s="495">
        <f t="shared" si="78"/>
        <v>70828.800000000003</v>
      </c>
      <c r="L120" s="412">
        <v>32</v>
      </c>
      <c r="M120" s="495">
        <f t="shared" si="63"/>
        <v>68544</v>
      </c>
      <c r="N120" s="412">
        <v>32</v>
      </c>
      <c r="O120" s="495">
        <f t="shared" si="64"/>
        <v>70828.800000000003</v>
      </c>
      <c r="P120" s="412">
        <v>29</v>
      </c>
      <c r="Q120" s="495">
        <f t="shared" si="61"/>
        <v>62118</v>
      </c>
      <c r="R120" s="413"/>
      <c r="S120" s="387"/>
      <c r="T120" s="413"/>
      <c r="U120" s="387"/>
      <c r="V120" s="388"/>
      <c r="W120" s="387"/>
      <c r="X120" s="388"/>
      <c r="Y120" s="387"/>
      <c r="Z120" s="388"/>
      <c r="AA120" s="387"/>
      <c r="AB120" s="388"/>
      <c r="AC120" s="443"/>
      <c r="AD120" s="438">
        <f t="shared" si="79"/>
        <v>0</v>
      </c>
      <c r="AE120" s="415">
        <v>0</v>
      </c>
      <c r="AF120" s="387">
        <f t="shared" si="80"/>
        <v>0</v>
      </c>
      <c r="AG120" s="415">
        <v>0</v>
      </c>
      <c r="AH120" s="387">
        <f t="shared" si="81"/>
        <v>0</v>
      </c>
      <c r="AI120" s="415">
        <v>0</v>
      </c>
      <c r="AJ120" s="387">
        <f t="shared" si="82"/>
        <v>0</v>
      </c>
      <c r="AK120" s="415">
        <v>0</v>
      </c>
      <c r="AL120" s="387">
        <f t="shared" si="83"/>
        <v>21120</v>
      </c>
      <c r="AM120" s="387">
        <f t="shared" si="84"/>
        <v>56320</v>
      </c>
      <c r="AN120" s="387">
        <f t="shared" si="88"/>
        <v>56320</v>
      </c>
      <c r="AO120" s="387">
        <f t="shared" si="89"/>
        <v>56320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86"/>
        <v>580127.6</v>
      </c>
    </row>
    <row r="121" spans="2:49" ht="15.75" thickBot="1" x14ac:dyDescent="0.3">
      <c r="B121" s="518">
        <f t="shared" si="87"/>
        <v>100</v>
      </c>
      <c r="C121" s="569"/>
      <c r="D121" s="410" t="s">
        <v>37</v>
      </c>
      <c r="E121" s="414">
        <v>71.400000000000006</v>
      </c>
      <c r="F121" s="412"/>
      <c r="G121" s="495"/>
      <c r="H121" s="412"/>
      <c r="I121" s="495"/>
      <c r="J121" s="412"/>
      <c r="K121" s="495"/>
      <c r="L121" s="412"/>
      <c r="M121" s="495"/>
      <c r="N121" s="412">
        <v>0</v>
      </c>
      <c r="O121" s="495">
        <f t="shared" si="64"/>
        <v>0</v>
      </c>
      <c r="P121" s="412">
        <v>1</v>
      </c>
      <c r="Q121" s="495">
        <f>+E121*18*P121</f>
        <v>1285.2</v>
      </c>
      <c r="R121" s="413"/>
      <c r="S121" s="387"/>
      <c r="T121" s="413"/>
      <c r="U121" s="387"/>
      <c r="V121" s="388"/>
      <c r="W121" s="387"/>
      <c r="X121" s="388"/>
      <c r="Y121" s="387"/>
      <c r="Z121" s="388"/>
      <c r="AA121" s="387"/>
      <c r="AB121" s="388"/>
      <c r="AC121" s="443"/>
      <c r="AD121" s="438"/>
      <c r="AE121" s="415"/>
      <c r="AF121" s="387"/>
      <c r="AG121" s="415"/>
      <c r="AH121" s="387"/>
      <c r="AI121" s="415"/>
      <c r="AJ121" s="387"/>
      <c r="AK121" s="415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91"/>
    </row>
    <row r="122" spans="2:49" ht="15.75" thickBot="1" x14ac:dyDescent="0.3">
      <c r="B122" s="518">
        <f t="shared" si="87"/>
        <v>101</v>
      </c>
      <c r="C122" s="569"/>
      <c r="D122" s="410" t="s">
        <v>61</v>
      </c>
      <c r="E122" s="414">
        <v>75.64</v>
      </c>
      <c r="F122" s="412">
        <v>2</v>
      </c>
      <c r="G122" s="495">
        <v>4689.68</v>
      </c>
      <c r="H122" s="412">
        <v>2</v>
      </c>
      <c r="I122" s="495">
        <f t="shared" si="65"/>
        <v>4387.12</v>
      </c>
      <c r="J122" s="412">
        <v>2</v>
      </c>
      <c r="K122" s="495">
        <f t="shared" si="78"/>
        <v>4689.68</v>
      </c>
      <c r="L122" s="412">
        <v>2</v>
      </c>
      <c r="M122" s="495">
        <f t="shared" si="63"/>
        <v>4538.3999999999996</v>
      </c>
      <c r="N122" s="412">
        <v>2</v>
      </c>
      <c r="O122" s="495">
        <f t="shared" si="64"/>
        <v>4689.68</v>
      </c>
      <c r="P122" s="412">
        <v>2</v>
      </c>
      <c r="Q122" s="495">
        <f t="shared" si="61"/>
        <v>4538.3999999999996</v>
      </c>
      <c r="R122" s="413"/>
      <c r="S122" s="387"/>
      <c r="T122" s="413"/>
      <c r="U122" s="387"/>
      <c r="V122" s="388"/>
      <c r="W122" s="387"/>
      <c r="X122" s="388"/>
      <c r="Y122" s="387"/>
      <c r="Z122" s="388"/>
      <c r="AA122" s="387"/>
      <c r="AB122" s="388"/>
      <c r="AC122" s="443"/>
      <c r="AD122" s="438">
        <f t="shared" si="79"/>
        <v>0</v>
      </c>
      <c r="AE122" s="415"/>
      <c r="AF122" s="387">
        <f t="shared" si="80"/>
        <v>0</v>
      </c>
      <c r="AG122" s="415"/>
      <c r="AH122" s="387">
        <f t="shared" si="81"/>
        <v>0</v>
      </c>
      <c r="AI122" s="415"/>
      <c r="AJ122" s="387">
        <f t="shared" si="82"/>
        <v>0</v>
      </c>
      <c r="AK122" s="415"/>
      <c r="AL122" s="387">
        <f t="shared" si="83"/>
        <v>21120</v>
      </c>
      <c r="AM122" s="387">
        <f t="shared" si="84"/>
        <v>3520</v>
      </c>
      <c r="AN122" s="387">
        <f t="shared" si="88"/>
        <v>3520</v>
      </c>
      <c r="AO122" s="387">
        <f t="shared" si="89"/>
        <v>3520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86"/>
        <v>39852.959999999999</v>
      </c>
    </row>
    <row r="123" spans="2:49" ht="15.75" thickBot="1" x14ac:dyDescent="0.3">
      <c r="B123" s="503">
        <f t="shared" si="87"/>
        <v>102</v>
      </c>
      <c r="C123" s="569"/>
      <c r="D123" s="410" t="s">
        <v>134</v>
      </c>
      <c r="E123" s="414">
        <v>75.64</v>
      </c>
      <c r="F123" s="412">
        <v>1</v>
      </c>
      <c r="G123" s="495">
        <v>2344.84</v>
      </c>
      <c r="H123" s="412">
        <v>1</v>
      </c>
      <c r="I123" s="495">
        <f t="shared" si="65"/>
        <v>2193.56</v>
      </c>
      <c r="J123" s="412">
        <v>1</v>
      </c>
      <c r="K123" s="495">
        <f t="shared" si="78"/>
        <v>2344.84</v>
      </c>
      <c r="L123" s="412">
        <v>1</v>
      </c>
      <c r="M123" s="495">
        <f t="shared" si="63"/>
        <v>2269.1999999999998</v>
      </c>
      <c r="N123" s="412">
        <v>1</v>
      </c>
      <c r="O123" s="495">
        <f t="shared" si="64"/>
        <v>2344.84</v>
      </c>
      <c r="P123" s="412">
        <v>1</v>
      </c>
      <c r="Q123" s="495">
        <f t="shared" si="61"/>
        <v>2269.1999999999998</v>
      </c>
      <c r="R123" s="413"/>
      <c r="S123" s="387"/>
      <c r="T123" s="413"/>
      <c r="U123" s="387"/>
      <c r="V123" s="388"/>
      <c r="W123" s="387"/>
      <c r="X123" s="388"/>
      <c r="Y123" s="387"/>
      <c r="Z123" s="388"/>
      <c r="AA123" s="387"/>
      <c r="AB123" s="388"/>
      <c r="AC123" s="443"/>
      <c r="AD123" s="438">
        <f t="shared" si="79"/>
        <v>0</v>
      </c>
      <c r="AE123" s="415"/>
      <c r="AF123" s="387">
        <f t="shared" si="80"/>
        <v>0</v>
      </c>
      <c r="AG123" s="415"/>
      <c r="AH123" s="387">
        <f t="shared" si="81"/>
        <v>0</v>
      </c>
      <c r="AI123" s="415"/>
      <c r="AJ123" s="387">
        <f t="shared" si="82"/>
        <v>0</v>
      </c>
      <c r="AK123" s="415"/>
      <c r="AL123" s="387">
        <f t="shared" si="83"/>
        <v>21120</v>
      </c>
      <c r="AM123" s="387">
        <f t="shared" si="84"/>
        <v>1760</v>
      </c>
      <c r="AN123" s="387">
        <f t="shared" si="88"/>
        <v>1760</v>
      </c>
      <c r="AO123" s="387">
        <f t="shared" si="89"/>
        <v>1760</v>
      </c>
      <c r="AP123" s="387">
        <v>1760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86"/>
        <v>20806.48</v>
      </c>
    </row>
    <row r="124" spans="2:49" ht="15.75" thickBot="1" x14ac:dyDescent="0.3">
      <c r="B124" s="503">
        <f t="shared" si="87"/>
        <v>103</v>
      </c>
      <c r="C124" s="569"/>
      <c r="D124" s="410" t="s">
        <v>135</v>
      </c>
      <c r="E124" s="414">
        <v>75.64</v>
      </c>
      <c r="F124" s="412">
        <v>1</v>
      </c>
      <c r="G124" s="495">
        <v>2344.84</v>
      </c>
      <c r="H124" s="412">
        <v>1</v>
      </c>
      <c r="I124" s="495">
        <f t="shared" si="65"/>
        <v>2193.56</v>
      </c>
      <c r="J124" s="412">
        <v>1</v>
      </c>
      <c r="K124" s="495">
        <f t="shared" si="78"/>
        <v>2344.84</v>
      </c>
      <c r="L124" s="412">
        <v>1</v>
      </c>
      <c r="M124" s="495">
        <f t="shared" si="63"/>
        <v>2269.1999999999998</v>
      </c>
      <c r="N124" s="412">
        <v>1</v>
      </c>
      <c r="O124" s="495">
        <f t="shared" si="64"/>
        <v>2344.84</v>
      </c>
      <c r="P124" s="412">
        <v>1</v>
      </c>
      <c r="Q124" s="495">
        <f t="shared" si="61"/>
        <v>2269.1999999999998</v>
      </c>
      <c r="R124" s="413"/>
      <c r="S124" s="387"/>
      <c r="T124" s="413"/>
      <c r="U124" s="387"/>
      <c r="V124" s="388"/>
      <c r="W124" s="387"/>
      <c r="X124" s="388"/>
      <c r="Y124" s="387"/>
      <c r="Z124" s="388"/>
      <c r="AA124" s="387"/>
      <c r="AB124" s="388"/>
      <c r="AC124" s="443"/>
      <c r="AD124" s="438">
        <f t="shared" si="79"/>
        <v>1440</v>
      </c>
      <c r="AE124" s="415">
        <v>120</v>
      </c>
      <c r="AF124" s="387">
        <f t="shared" si="80"/>
        <v>1440</v>
      </c>
      <c r="AG124" s="415">
        <v>120</v>
      </c>
      <c r="AH124" s="387">
        <f t="shared" si="81"/>
        <v>1440</v>
      </c>
      <c r="AI124" s="415">
        <v>120</v>
      </c>
      <c r="AJ124" s="387">
        <f t="shared" si="82"/>
        <v>1440</v>
      </c>
      <c r="AK124" s="415">
        <v>120</v>
      </c>
      <c r="AL124" s="387">
        <f t="shared" si="83"/>
        <v>63360</v>
      </c>
      <c r="AM124" s="387">
        <f t="shared" si="84"/>
        <v>1760</v>
      </c>
      <c r="AN124" s="387">
        <f t="shared" si="88"/>
        <v>1760</v>
      </c>
      <c r="AO124" s="387">
        <f t="shared" si="89"/>
        <v>1760</v>
      </c>
      <c r="AP124" s="387">
        <v>5280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86"/>
        <v>24806.48</v>
      </c>
      <c r="AW124" s="76"/>
    </row>
    <row r="125" spans="2:49" ht="15.75" thickBot="1" x14ac:dyDescent="0.3">
      <c r="B125" s="503">
        <f t="shared" si="87"/>
        <v>104</v>
      </c>
      <c r="C125" s="569"/>
      <c r="D125" s="410" t="s">
        <v>63</v>
      </c>
      <c r="E125" s="414">
        <v>71.400000000000006</v>
      </c>
      <c r="F125" s="412">
        <v>6</v>
      </c>
      <c r="G125" s="495">
        <v>13280.400000000001</v>
      </c>
      <c r="H125" s="412">
        <v>6</v>
      </c>
      <c r="I125" s="495">
        <f t="shared" si="65"/>
        <v>12423.600000000002</v>
      </c>
      <c r="J125" s="412">
        <v>6</v>
      </c>
      <c r="K125" s="495">
        <f t="shared" si="78"/>
        <v>13280.400000000001</v>
      </c>
      <c r="L125" s="412">
        <v>6</v>
      </c>
      <c r="M125" s="495">
        <f t="shared" si="63"/>
        <v>12852</v>
      </c>
      <c r="N125" s="412">
        <v>6</v>
      </c>
      <c r="O125" s="495">
        <f t="shared" si="64"/>
        <v>13280.400000000001</v>
      </c>
      <c r="P125" s="412">
        <v>6</v>
      </c>
      <c r="Q125" s="495">
        <f t="shared" si="61"/>
        <v>12852</v>
      </c>
      <c r="R125" s="413"/>
      <c r="S125" s="387"/>
      <c r="T125" s="413"/>
      <c r="U125" s="387"/>
      <c r="V125" s="388"/>
      <c r="W125" s="387"/>
      <c r="X125" s="388"/>
      <c r="Y125" s="387"/>
      <c r="Z125" s="388"/>
      <c r="AA125" s="387"/>
      <c r="AB125" s="388"/>
      <c r="AC125" s="443"/>
      <c r="AD125" s="438"/>
      <c r="AE125" s="415"/>
      <c r="AF125" s="387"/>
      <c r="AG125" s="415"/>
      <c r="AH125" s="387"/>
      <c r="AI125" s="415"/>
      <c r="AJ125" s="387"/>
      <c r="AK125" s="415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</row>
    <row r="126" spans="2:49" ht="15.75" thickBot="1" x14ac:dyDescent="0.3">
      <c r="B126" s="503">
        <f t="shared" si="87"/>
        <v>105</v>
      </c>
      <c r="C126" s="569"/>
      <c r="D126" s="410" t="s">
        <v>38</v>
      </c>
      <c r="E126" s="414">
        <v>78.25</v>
      </c>
      <c r="F126" s="412">
        <v>2</v>
      </c>
      <c r="G126" s="495">
        <v>4851.5</v>
      </c>
      <c r="H126" s="412">
        <v>2</v>
      </c>
      <c r="I126" s="495">
        <f t="shared" si="65"/>
        <v>4538.5</v>
      </c>
      <c r="J126" s="412">
        <v>2</v>
      </c>
      <c r="K126" s="495">
        <f t="shared" si="78"/>
        <v>4851.5</v>
      </c>
      <c r="L126" s="412">
        <v>2</v>
      </c>
      <c r="M126" s="495">
        <f t="shared" si="63"/>
        <v>4695</v>
      </c>
      <c r="N126" s="412">
        <v>2</v>
      </c>
      <c r="O126" s="495">
        <f t="shared" si="64"/>
        <v>4851.5</v>
      </c>
      <c r="P126" s="412">
        <v>2</v>
      </c>
      <c r="Q126" s="495">
        <f t="shared" si="61"/>
        <v>4695</v>
      </c>
      <c r="R126" s="413"/>
      <c r="S126" s="387"/>
      <c r="T126" s="413"/>
      <c r="U126" s="387"/>
      <c r="V126" s="388"/>
      <c r="W126" s="387"/>
      <c r="X126" s="388"/>
      <c r="Y126" s="387"/>
      <c r="Z126" s="388"/>
      <c r="AA126" s="387"/>
      <c r="AB126" s="388"/>
      <c r="AC126" s="443"/>
      <c r="AD126" s="438">
        <f t="shared" si="79"/>
        <v>1320</v>
      </c>
      <c r="AE126" s="415">
        <v>110</v>
      </c>
      <c r="AF126" s="387">
        <f t="shared" si="80"/>
        <v>1320</v>
      </c>
      <c r="AG126" s="415">
        <v>110</v>
      </c>
      <c r="AH126" s="387">
        <f t="shared" si="81"/>
        <v>1320</v>
      </c>
      <c r="AI126" s="415">
        <v>110</v>
      </c>
      <c r="AJ126" s="387">
        <f t="shared" si="82"/>
        <v>1320</v>
      </c>
      <c r="AK126" s="415">
        <v>110</v>
      </c>
      <c r="AL126" s="387">
        <f t="shared" ref="AL126:AL132" si="90">+AP126*12</f>
        <v>42240</v>
      </c>
      <c r="AM126" s="387">
        <f t="shared" si="84"/>
        <v>3520</v>
      </c>
      <c r="AN126" s="387">
        <f t="shared" si="88"/>
        <v>3520</v>
      </c>
      <c r="AO126" s="387">
        <f t="shared" si="89"/>
        <v>3520</v>
      </c>
      <c r="AP126" s="387">
        <v>3520</v>
      </c>
      <c r="AQ126" s="387">
        <v>0</v>
      </c>
      <c r="AR126" s="387">
        <v>0</v>
      </c>
      <c r="AS126" s="387">
        <v>0</v>
      </c>
      <c r="AT126" s="387">
        <v>0</v>
      </c>
      <c r="AU126" s="391">
        <f t="shared" ref="AU126:AU132" si="91">+G126+I126+K126+M126+O126+Q126+S126+AN126+AI126+U126+W126+Y126+AA126+AC126+AE126+AG126+AM126+AO126+AQ126+AR126+AS126+AT126+AK126+AP126</f>
        <v>43003</v>
      </c>
    </row>
    <row r="127" spans="2:49" ht="15.75" thickBot="1" x14ac:dyDescent="0.3">
      <c r="B127" s="503">
        <f t="shared" si="87"/>
        <v>106</v>
      </c>
      <c r="C127" s="569"/>
      <c r="D127" s="410" t="s">
        <v>31</v>
      </c>
      <c r="E127" s="414">
        <v>71.400000000000006</v>
      </c>
      <c r="F127" s="412">
        <v>1</v>
      </c>
      <c r="G127" s="495">
        <v>2213.4</v>
      </c>
      <c r="H127" s="412">
        <v>1</v>
      </c>
      <c r="I127" s="495">
        <f t="shared" si="65"/>
        <v>2070.6000000000004</v>
      </c>
      <c r="J127" s="412">
        <v>1</v>
      </c>
      <c r="K127" s="495">
        <f t="shared" si="78"/>
        <v>2213.4</v>
      </c>
      <c r="L127" s="412">
        <v>1</v>
      </c>
      <c r="M127" s="495">
        <f t="shared" si="63"/>
        <v>2142</v>
      </c>
      <c r="N127" s="412">
        <v>1</v>
      </c>
      <c r="O127" s="495">
        <f t="shared" si="64"/>
        <v>2213.4</v>
      </c>
      <c r="P127" s="412">
        <v>1</v>
      </c>
      <c r="Q127" s="495">
        <f t="shared" si="61"/>
        <v>2142</v>
      </c>
      <c r="R127" s="413"/>
      <c r="S127" s="387"/>
      <c r="T127" s="413"/>
      <c r="U127" s="387"/>
      <c r="V127" s="388"/>
      <c r="W127" s="387"/>
      <c r="X127" s="388"/>
      <c r="Y127" s="387"/>
      <c r="Z127" s="388"/>
      <c r="AA127" s="387"/>
      <c r="AB127" s="388"/>
      <c r="AC127" s="443"/>
      <c r="AD127" s="438">
        <f t="shared" si="79"/>
        <v>0</v>
      </c>
      <c r="AE127" s="415"/>
      <c r="AF127" s="387">
        <f t="shared" si="80"/>
        <v>0</v>
      </c>
      <c r="AG127" s="415"/>
      <c r="AH127" s="387">
        <f t="shared" si="81"/>
        <v>0</v>
      </c>
      <c r="AI127" s="415"/>
      <c r="AJ127" s="387">
        <f t="shared" si="82"/>
        <v>0</v>
      </c>
      <c r="AK127" s="415"/>
      <c r="AL127" s="387">
        <f t="shared" si="90"/>
        <v>21120</v>
      </c>
      <c r="AM127" s="387">
        <f t="shared" si="84"/>
        <v>1760</v>
      </c>
      <c r="AN127" s="387">
        <f t="shared" si="88"/>
        <v>1760</v>
      </c>
      <c r="AO127" s="387">
        <f t="shared" si="89"/>
        <v>1760</v>
      </c>
      <c r="AP127" s="387">
        <v>1760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si="91"/>
        <v>20034.8</v>
      </c>
    </row>
    <row r="128" spans="2:49" ht="15.75" thickBot="1" x14ac:dyDescent="0.3">
      <c r="B128" s="503">
        <f t="shared" si="87"/>
        <v>107</v>
      </c>
      <c r="C128" s="569"/>
      <c r="D128" s="410" t="s">
        <v>53</v>
      </c>
      <c r="E128" s="414">
        <v>71.400000000000006</v>
      </c>
      <c r="F128" s="412">
        <v>10</v>
      </c>
      <c r="G128" s="495">
        <v>22134</v>
      </c>
      <c r="H128" s="412">
        <v>10</v>
      </c>
      <c r="I128" s="495">
        <f t="shared" si="65"/>
        <v>20706.000000000004</v>
      </c>
      <c r="J128" s="412">
        <v>10</v>
      </c>
      <c r="K128" s="495">
        <f t="shared" si="78"/>
        <v>22134</v>
      </c>
      <c r="L128" s="412">
        <v>10</v>
      </c>
      <c r="M128" s="495">
        <f t="shared" si="63"/>
        <v>21420</v>
      </c>
      <c r="N128" s="412">
        <v>10</v>
      </c>
      <c r="O128" s="495">
        <f t="shared" si="64"/>
        <v>22134</v>
      </c>
      <c r="P128" s="412">
        <v>10</v>
      </c>
      <c r="Q128" s="495">
        <f t="shared" si="61"/>
        <v>21420</v>
      </c>
      <c r="R128" s="413"/>
      <c r="S128" s="387"/>
      <c r="T128" s="413"/>
      <c r="U128" s="387"/>
      <c r="V128" s="388"/>
      <c r="W128" s="387"/>
      <c r="X128" s="388"/>
      <c r="Y128" s="387"/>
      <c r="Z128" s="388"/>
      <c r="AA128" s="387"/>
      <c r="AB128" s="388"/>
      <c r="AC128" s="443"/>
      <c r="AD128" s="438">
        <f t="shared" si="79"/>
        <v>0</v>
      </c>
      <c r="AE128" s="415"/>
      <c r="AF128" s="387">
        <f t="shared" si="80"/>
        <v>0</v>
      </c>
      <c r="AG128" s="415"/>
      <c r="AH128" s="387">
        <f t="shared" si="81"/>
        <v>0</v>
      </c>
      <c r="AI128" s="415"/>
      <c r="AJ128" s="387">
        <f t="shared" si="82"/>
        <v>0</v>
      </c>
      <c r="AK128" s="415"/>
      <c r="AL128" s="387">
        <f t="shared" si="90"/>
        <v>21120</v>
      </c>
      <c r="AM128" s="387">
        <f t="shared" si="84"/>
        <v>17600</v>
      </c>
      <c r="AN128" s="387">
        <f t="shared" si="88"/>
        <v>17600</v>
      </c>
      <c r="AO128" s="387">
        <f t="shared" si="89"/>
        <v>17600</v>
      </c>
      <c r="AP128" s="387">
        <v>1760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91"/>
        <v>184508</v>
      </c>
    </row>
    <row r="129" spans="2:47" ht="15.75" thickBot="1" x14ac:dyDescent="0.3">
      <c r="B129" s="503">
        <f t="shared" si="87"/>
        <v>108</v>
      </c>
      <c r="C129" s="569"/>
      <c r="D129" s="410" t="s">
        <v>54</v>
      </c>
      <c r="E129" s="414">
        <v>72.540000000000006</v>
      </c>
      <c r="F129" s="412">
        <v>3</v>
      </c>
      <c r="G129" s="495">
        <v>6746.22</v>
      </c>
      <c r="H129" s="412">
        <v>3</v>
      </c>
      <c r="I129" s="495">
        <f t="shared" si="65"/>
        <v>6310.9800000000014</v>
      </c>
      <c r="J129" s="412">
        <v>3</v>
      </c>
      <c r="K129" s="495">
        <f t="shared" si="78"/>
        <v>6746.2200000000012</v>
      </c>
      <c r="L129" s="412">
        <v>3</v>
      </c>
      <c r="M129" s="495">
        <f t="shared" si="63"/>
        <v>6528.6</v>
      </c>
      <c r="N129" s="412">
        <v>3</v>
      </c>
      <c r="O129" s="495">
        <f t="shared" si="64"/>
        <v>6746.2200000000012</v>
      </c>
      <c r="P129" s="412">
        <v>3</v>
      </c>
      <c r="Q129" s="495">
        <f t="shared" si="61"/>
        <v>6528.6</v>
      </c>
      <c r="R129" s="413"/>
      <c r="S129" s="387"/>
      <c r="T129" s="413"/>
      <c r="U129" s="387"/>
      <c r="V129" s="388"/>
      <c r="W129" s="387"/>
      <c r="X129" s="388"/>
      <c r="Y129" s="387"/>
      <c r="Z129" s="388"/>
      <c r="AA129" s="387"/>
      <c r="AB129" s="388"/>
      <c r="AC129" s="443"/>
      <c r="AD129" s="438">
        <f t="shared" si="79"/>
        <v>3900</v>
      </c>
      <c r="AE129" s="415">
        <v>325</v>
      </c>
      <c r="AF129" s="387">
        <f t="shared" si="80"/>
        <v>3900</v>
      </c>
      <c r="AG129" s="415">
        <v>325</v>
      </c>
      <c r="AH129" s="387">
        <f t="shared" si="81"/>
        <v>3900</v>
      </c>
      <c r="AI129" s="415">
        <v>325</v>
      </c>
      <c r="AJ129" s="387">
        <f t="shared" si="82"/>
        <v>3900</v>
      </c>
      <c r="AK129" s="415">
        <v>325</v>
      </c>
      <c r="AL129" s="387">
        <f t="shared" si="90"/>
        <v>295680</v>
      </c>
      <c r="AM129" s="387">
        <f t="shared" si="84"/>
        <v>5280</v>
      </c>
      <c r="AN129" s="387">
        <f>(1760*H129)+(1510/31*9)+(250/31*9)</f>
        <v>5790.9677419354839</v>
      </c>
      <c r="AO129" s="387">
        <f t="shared" si="89"/>
        <v>5280</v>
      </c>
      <c r="AP129" s="387">
        <v>24640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91"/>
        <v>81897.807741935481</v>
      </c>
    </row>
    <row r="130" spans="2:47" ht="15.75" thickBot="1" x14ac:dyDescent="0.3">
      <c r="B130" s="503">
        <f t="shared" si="87"/>
        <v>109</v>
      </c>
      <c r="C130" s="569"/>
      <c r="D130" s="410" t="s">
        <v>148</v>
      </c>
      <c r="E130" s="414">
        <v>75.64</v>
      </c>
      <c r="F130" s="412">
        <v>1</v>
      </c>
      <c r="G130" s="495">
        <v>2344.84</v>
      </c>
      <c r="H130" s="412">
        <v>1</v>
      </c>
      <c r="I130" s="495">
        <f t="shared" si="65"/>
        <v>2193.56</v>
      </c>
      <c r="J130" s="412">
        <v>1</v>
      </c>
      <c r="K130" s="495">
        <f t="shared" si="78"/>
        <v>2344.84</v>
      </c>
      <c r="L130" s="412">
        <v>1</v>
      </c>
      <c r="M130" s="495">
        <f t="shared" si="63"/>
        <v>2269.1999999999998</v>
      </c>
      <c r="N130" s="412">
        <v>1</v>
      </c>
      <c r="O130" s="495">
        <f t="shared" si="64"/>
        <v>2344.84</v>
      </c>
      <c r="P130" s="412">
        <v>1</v>
      </c>
      <c r="Q130" s="495">
        <f t="shared" si="61"/>
        <v>2269.1999999999998</v>
      </c>
      <c r="R130" s="413"/>
      <c r="S130" s="387"/>
      <c r="T130" s="413"/>
      <c r="U130" s="387"/>
      <c r="V130" s="388"/>
      <c r="W130" s="387"/>
      <c r="X130" s="388"/>
      <c r="Y130" s="387"/>
      <c r="Z130" s="388"/>
      <c r="AA130" s="387"/>
      <c r="AB130" s="388"/>
      <c r="AC130" s="443"/>
      <c r="AD130" s="438">
        <f t="shared" si="79"/>
        <v>1920</v>
      </c>
      <c r="AE130" s="415">
        <v>160</v>
      </c>
      <c r="AF130" s="387">
        <f t="shared" si="80"/>
        <v>1920</v>
      </c>
      <c r="AG130" s="415">
        <v>160</v>
      </c>
      <c r="AH130" s="387">
        <f t="shared" si="81"/>
        <v>1920</v>
      </c>
      <c r="AI130" s="415">
        <v>160</v>
      </c>
      <c r="AJ130" s="387">
        <f t="shared" si="82"/>
        <v>1920</v>
      </c>
      <c r="AK130" s="415">
        <v>160</v>
      </c>
      <c r="AL130" s="387">
        <f t="shared" si="90"/>
        <v>63360</v>
      </c>
      <c r="AM130" s="387">
        <f t="shared" si="84"/>
        <v>1760</v>
      </c>
      <c r="AN130" s="387">
        <f>1760*H130</f>
        <v>1760</v>
      </c>
      <c r="AO130" s="387">
        <f t="shared" si="89"/>
        <v>1760</v>
      </c>
      <c r="AP130" s="387">
        <v>5280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si="91"/>
        <v>24966.48</v>
      </c>
    </row>
    <row r="131" spans="2:47" ht="15.75" thickBot="1" x14ac:dyDescent="0.3">
      <c r="B131" s="503">
        <f t="shared" si="87"/>
        <v>110</v>
      </c>
      <c r="C131" s="570"/>
      <c r="D131" s="417" t="s">
        <v>74</v>
      </c>
      <c r="E131" s="418">
        <v>73.59</v>
      </c>
      <c r="F131" s="419"/>
      <c r="G131" s="501"/>
      <c r="H131" s="419"/>
      <c r="I131" s="501"/>
      <c r="J131" s="419"/>
      <c r="K131" s="501"/>
      <c r="L131" s="419">
        <v>1</v>
      </c>
      <c r="M131" s="501">
        <f t="shared" si="63"/>
        <v>2207.7000000000003</v>
      </c>
      <c r="N131" s="419">
        <v>1</v>
      </c>
      <c r="O131" s="501">
        <f t="shared" si="64"/>
        <v>2281.29</v>
      </c>
      <c r="P131" s="419">
        <v>1</v>
      </c>
      <c r="Q131" s="501">
        <f t="shared" si="61"/>
        <v>2207.7000000000003</v>
      </c>
      <c r="R131" s="420"/>
      <c r="S131" s="392"/>
      <c r="T131" s="420"/>
      <c r="U131" s="392"/>
      <c r="V131" s="393"/>
      <c r="W131" s="392"/>
      <c r="X131" s="393"/>
      <c r="Y131" s="392"/>
      <c r="Z131" s="393"/>
      <c r="AA131" s="392"/>
      <c r="AB131" s="393"/>
      <c r="AC131" s="504"/>
      <c r="AD131" s="438"/>
      <c r="AE131" s="415"/>
      <c r="AF131" s="387"/>
      <c r="AG131" s="415"/>
      <c r="AH131" s="387"/>
      <c r="AI131" s="415"/>
      <c r="AJ131" s="387"/>
      <c r="AK131" s="415"/>
      <c r="AL131" s="387"/>
      <c r="AM131" s="387"/>
      <c r="AN131" s="387"/>
      <c r="AO131" s="387"/>
      <c r="AP131" s="387"/>
      <c r="AQ131" s="387"/>
      <c r="AR131" s="387"/>
      <c r="AS131" s="387"/>
      <c r="AT131" s="387"/>
      <c r="AU131" s="391"/>
    </row>
    <row r="132" spans="2:47" ht="15.75" thickBot="1" x14ac:dyDescent="0.3">
      <c r="B132" s="503">
        <f t="shared" si="87"/>
        <v>111</v>
      </c>
      <c r="C132" s="571"/>
      <c r="D132" s="452" t="s">
        <v>36</v>
      </c>
      <c r="E132" s="479">
        <v>80.86</v>
      </c>
      <c r="F132" s="448">
        <v>1</v>
      </c>
      <c r="G132" s="496">
        <v>2506.66</v>
      </c>
      <c r="H132" s="448">
        <v>1</v>
      </c>
      <c r="I132" s="496">
        <f t="shared" si="65"/>
        <v>2344.94</v>
      </c>
      <c r="J132" s="448">
        <v>1</v>
      </c>
      <c r="K132" s="496">
        <f t="shared" si="78"/>
        <v>2506.66</v>
      </c>
      <c r="L132" s="448">
        <v>1</v>
      </c>
      <c r="M132" s="496">
        <f t="shared" si="63"/>
        <v>2425.8000000000002</v>
      </c>
      <c r="N132" s="448">
        <v>1</v>
      </c>
      <c r="O132" s="496">
        <f t="shared" si="64"/>
        <v>2506.66</v>
      </c>
      <c r="P132" s="448">
        <v>0</v>
      </c>
      <c r="Q132" s="496">
        <f t="shared" si="61"/>
        <v>0</v>
      </c>
      <c r="R132" s="454"/>
      <c r="S132" s="390"/>
      <c r="T132" s="454"/>
      <c r="U132" s="390"/>
      <c r="V132" s="447"/>
      <c r="W132" s="390"/>
      <c r="X132" s="447"/>
      <c r="Y132" s="390"/>
      <c r="Z132" s="447"/>
      <c r="AA132" s="390"/>
      <c r="AB132" s="447"/>
      <c r="AC132" s="449"/>
      <c r="AD132" s="438">
        <f t="shared" si="79"/>
        <v>600</v>
      </c>
      <c r="AE132" s="415">
        <v>50</v>
      </c>
      <c r="AF132" s="387">
        <f t="shared" si="80"/>
        <v>600</v>
      </c>
      <c r="AG132" s="415">
        <v>50</v>
      </c>
      <c r="AH132" s="387">
        <f t="shared" si="81"/>
        <v>600</v>
      </c>
      <c r="AI132" s="415">
        <v>50</v>
      </c>
      <c r="AJ132" s="387">
        <f t="shared" si="82"/>
        <v>600</v>
      </c>
      <c r="AK132" s="415">
        <v>50</v>
      </c>
      <c r="AL132" s="387">
        <f t="shared" si="90"/>
        <v>21120</v>
      </c>
      <c r="AM132" s="387">
        <f t="shared" si="84"/>
        <v>1760</v>
      </c>
      <c r="AN132" s="387">
        <f>1760*H132</f>
        <v>1760</v>
      </c>
      <c r="AO132" s="387">
        <f t="shared" si="89"/>
        <v>1760</v>
      </c>
      <c r="AP132" s="387">
        <v>1760</v>
      </c>
      <c r="AQ132" s="387">
        <v>0</v>
      </c>
      <c r="AR132" s="387">
        <v>0</v>
      </c>
      <c r="AS132" s="387">
        <v>0</v>
      </c>
      <c r="AT132" s="387">
        <v>0</v>
      </c>
      <c r="AU132" s="391">
        <f t="shared" si="91"/>
        <v>19530.72</v>
      </c>
    </row>
    <row r="133" spans="2:47" ht="15" customHeight="1" thickBot="1" x14ac:dyDescent="0.3">
      <c r="B133" s="552" t="s">
        <v>88</v>
      </c>
      <c r="C133" s="553"/>
      <c r="D133" s="553"/>
      <c r="E133" s="553"/>
      <c r="F133" s="553"/>
      <c r="G133" s="553"/>
      <c r="H133" s="553"/>
      <c r="I133" s="553"/>
      <c r="J133" s="553"/>
      <c r="K133" s="553"/>
      <c r="L133" s="553"/>
      <c r="M133" s="553"/>
      <c r="N133" s="553"/>
      <c r="O133" s="553"/>
      <c r="P133" s="553"/>
      <c r="Q133" s="553"/>
      <c r="R133" s="553"/>
      <c r="S133" s="553"/>
      <c r="T133" s="553"/>
      <c r="U133" s="553"/>
      <c r="V133" s="553"/>
      <c r="W133" s="553"/>
      <c r="X133" s="553"/>
      <c r="Y133" s="553"/>
      <c r="Z133" s="553"/>
      <c r="AA133" s="553"/>
      <c r="AB133" s="553"/>
      <c r="AC133" s="553"/>
      <c r="AD133" s="554"/>
      <c r="AE133" s="554"/>
      <c r="AF133" s="554"/>
      <c r="AG133" s="554"/>
      <c r="AH133" s="554"/>
      <c r="AI133" s="554"/>
      <c r="AJ133" s="554"/>
      <c r="AK133" s="554"/>
      <c r="AL133" s="554"/>
      <c r="AM133" s="554"/>
      <c r="AN133" s="554"/>
      <c r="AO133" s="554"/>
      <c r="AP133" s="554"/>
      <c r="AQ133" s="554"/>
      <c r="AR133" s="554"/>
      <c r="AS133" s="554"/>
      <c r="AT133" s="554"/>
      <c r="AU133" s="555"/>
    </row>
    <row r="134" spans="2:47" ht="16.5" customHeight="1" thickBot="1" x14ac:dyDescent="0.3">
      <c r="B134" s="480">
        <f>+B132+1</f>
        <v>112</v>
      </c>
      <c r="C134" s="572" t="s">
        <v>44</v>
      </c>
      <c r="D134" s="439" t="s">
        <v>43</v>
      </c>
      <c r="E134" s="478">
        <v>72.540000000000006</v>
      </c>
      <c r="F134" s="405">
        <v>4</v>
      </c>
      <c r="G134" s="494">
        <v>8994.9600000000009</v>
      </c>
      <c r="H134" s="405">
        <v>4</v>
      </c>
      <c r="I134" s="494">
        <f t="shared" ref="I134:I159" si="92">+E134*29*H134</f>
        <v>8414.6400000000012</v>
      </c>
      <c r="J134" s="405">
        <v>4</v>
      </c>
      <c r="K134" s="494">
        <f t="shared" ref="K134:K159" si="93">+E134*31*J134</f>
        <v>8994.9600000000009</v>
      </c>
      <c r="L134" s="405">
        <v>4</v>
      </c>
      <c r="M134" s="494">
        <f t="shared" ref="M134:M159" si="94">+E134*30*L134</f>
        <v>8704.8000000000011</v>
      </c>
      <c r="N134" s="405">
        <v>4</v>
      </c>
      <c r="O134" s="494">
        <f t="shared" ref="O134:O159" si="95">+E134*31*N134</f>
        <v>8994.9600000000009</v>
      </c>
      <c r="P134" s="405">
        <v>4</v>
      </c>
      <c r="Q134" s="494">
        <f t="shared" si="61"/>
        <v>8704.8000000000011</v>
      </c>
      <c r="R134" s="407"/>
      <c r="S134" s="406"/>
      <c r="T134" s="407"/>
      <c r="U134" s="406"/>
      <c r="V134" s="407"/>
      <c r="W134" s="406"/>
      <c r="X134" s="407"/>
      <c r="Y134" s="406"/>
      <c r="Z134" s="407"/>
      <c r="AA134" s="406"/>
      <c r="AB134" s="407"/>
      <c r="AC134" s="442"/>
      <c r="AD134" s="438">
        <f t="shared" ref="AD134:AD178" si="96">+AE134*12</f>
        <v>5100</v>
      </c>
      <c r="AE134" s="415">
        <v>425</v>
      </c>
      <c r="AF134" s="387">
        <f t="shared" ref="AF134:AF159" si="97">+AG134*12</f>
        <v>5100</v>
      </c>
      <c r="AG134" s="415">
        <v>425</v>
      </c>
      <c r="AH134" s="387">
        <f t="shared" ref="AH134:AH159" si="98">+AI134*12</f>
        <v>5100</v>
      </c>
      <c r="AI134" s="415">
        <v>425</v>
      </c>
      <c r="AJ134" s="387">
        <f t="shared" ref="AJ134:AJ159" si="99">+AK134*12</f>
        <v>5100</v>
      </c>
      <c r="AK134" s="415">
        <v>425</v>
      </c>
      <c r="AL134" s="387">
        <f>+AP134*12</f>
        <v>147840</v>
      </c>
      <c r="AM134" s="387">
        <f t="shared" ref="AM134:AM159" si="100">1760*F134</f>
        <v>7040</v>
      </c>
      <c r="AN134" s="387">
        <f t="shared" ref="AN134:AN159" si="101">1760*H134</f>
        <v>7040</v>
      </c>
      <c r="AO134" s="387">
        <v>12320</v>
      </c>
      <c r="AP134" s="387">
        <v>12320</v>
      </c>
      <c r="AQ134" s="387">
        <v>0</v>
      </c>
      <c r="AR134" s="387">
        <v>0</v>
      </c>
      <c r="AS134" s="387">
        <v>0</v>
      </c>
      <c r="AT134" s="387">
        <v>0</v>
      </c>
      <c r="AU134" s="391">
        <f>+G134+I134+K134+M134+O134+Q134+S134+AN134+AI134+U134+W134+Y134+AA134+AC134+AE134+AG134+AM134+AO134+AQ134+AR134+AS134+AT134+AK134+AP134</f>
        <v>93229.12000000001</v>
      </c>
    </row>
    <row r="135" spans="2:47" ht="16.5" customHeight="1" thickBot="1" x14ac:dyDescent="0.3">
      <c r="B135" s="480">
        <f>+B134+1</f>
        <v>113</v>
      </c>
      <c r="C135" s="573"/>
      <c r="D135" s="432" t="s">
        <v>43</v>
      </c>
      <c r="E135" s="414">
        <v>72.540000000000006</v>
      </c>
      <c r="F135" s="412">
        <v>3</v>
      </c>
      <c r="G135" s="495">
        <v>6746.22</v>
      </c>
      <c r="H135" s="412">
        <v>3</v>
      </c>
      <c r="I135" s="495">
        <f t="shared" si="92"/>
        <v>6310.9800000000014</v>
      </c>
      <c r="J135" s="412">
        <v>3</v>
      </c>
      <c r="K135" s="495">
        <f t="shared" si="93"/>
        <v>6746.2200000000012</v>
      </c>
      <c r="L135" s="412">
        <v>3</v>
      </c>
      <c r="M135" s="495">
        <f t="shared" si="94"/>
        <v>6528.6</v>
      </c>
      <c r="N135" s="412">
        <v>3</v>
      </c>
      <c r="O135" s="495">
        <f t="shared" si="95"/>
        <v>6746.2200000000012</v>
      </c>
      <c r="P135" s="412">
        <v>2</v>
      </c>
      <c r="Q135" s="495">
        <f t="shared" si="61"/>
        <v>4352.4000000000005</v>
      </c>
      <c r="R135" s="388"/>
      <c r="S135" s="387"/>
      <c r="T135" s="388"/>
      <c r="U135" s="387"/>
      <c r="V135" s="388"/>
      <c r="W135" s="387"/>
      <c r="X135" s="388"/>
      <c r="Y135" s="387"/>
      <c r="Z135" s="388"/>
      <c r="AA135" s="387"/>
      <c r="AB135" s="388"/>
      <c r="AC135" s="443"/>
      <c r="AD135" s="438">
        <f t="shared" si="96"/>
        <v>1200</v>
      </c>
      <c r="AE135" s="415">
        <v>100</v>
      </c>
      <c r="AF135" s="387">
        <f t="shared" si="97"/>
        <v>1200</v>
      </c>
      <c r="AG135" s="415">
        <v>100</v>
      </c>
      <c r="AH135" s="387">
        <f t="shared" si="98"/>
        <v>1200</v>
      </c>
      <c r="AI135" s="415">
        <v>100</v>
      </c>
      <c r="AJ135" s="387">
        <f t="shared" si="99"/>
        <v>1200</v>
      </c>
      <c r="AK135" s="415">
        <v>100</v>
      </c>
      <c r="AL135" s="387">
        <f>+AP135*12</f>
        <v>42240</v>
      </c>
      <c r="AM135" s="387">
        <f t="shared" si="100"/>
        <v>5280</v>
      </c>
      <c r="AN135" s="387">
        <f t="shared" si="101"/>
        <v>5280</v>
      </c>
      <c r="AO135" s="387">
        <v>3520</v>
      </c>
      <c r="AP135" s="387">
        <v>3520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55430.640000000007</v>
      </c>
    </row>
    <row r="136" spans="2:47" ht="16.5" customHeight="1" thickBot="1" x14ac:dyDescent="0.3">
      <c r="B136" s="480">
        <f t="shared" ref="B136:B159" si="102">+B135+1</f>
        <v>114</v>
      </c>
      <c r="C136" s="573"/>
      <c r="D136" s="432" t="s">
        <v>46</v>
      </c>
      <c r="E136" s="414">
        <v>74.63</v>
      </c>
      <c r="F136" s="412">
        <v>2</v>
      </c>
      <c r="G136" s="495">
        <v>4627.0599999999995</v>
      </c>
      <c r="H136" s="412">
        <v>2</v>
      </c>
      <c r="I136" s="495">
        <f t="shared" si="92"/>
        <v>4328.54</v>
      </c>
      <c r="J136" s="412">
        <v>2</v>
      </c>
      <c r="K136" s="495">
        <f t="shared" si="93"/>
        <v>4627.0599999999995</v>
      </c>
      <c r="L136" s="412">
        <v>2</v>
      </c>
      <c r="M136" s="495">
        <f t="shared" si="94"/>
        <v>4477.7999999999993</v>
      </c>
      <c r="N136" s="412">
        <v>2</v>
      </c>
      <c r="O136" s="495">
        <f t="shared" si="95"/>
        <v>4627.0599999999995</v>
      </c>
      <c r="P136" s="412">
        <v>1</v>
      </c>
      <c r="Q136" s="495">
        <f t="shared" si="61"/>
        <v>2238.8999999999996</v>
      </c>
      <c r="R136" s="388"/>
      <c r="S136" s="387"/>
      <c r="T136" s="388"/>
      <c r="U136" s="387"/>
      <c r="V136" s="388"/>
      <c r="W136" s="387"/>
      <c r="X136" s="388"/>
      <c r="Y136" s="387"/>
      <c r="Z136" s="388"/>
      <c r="AA136" s="387"/>
      <c r="AB136" s="388"/>
      <c r="AC136" s="443"/>
      <c r="AD136" s="438">
        <f t="shared" si="96"/>
        <v>6300</v>
      </c>
      <c r="AE136" s="415">
        <v>525</v>
      </c>
      <c r="AF136" s="387">
        <f t="shared" si="97"/>
        <v>6300</v>
      </c>
      <c r="AG136" s="415">
        <v>525</v>
      </c>
      <c r="AH136" s="387">
        <f t="shared" si="98"/>
        <v>6300</v>
      </c>
      <c r="AI136" s="415">
        <v>525</v>
      </c>
      <c r="AJ136" s="387">
        <f t="shared" si="99"/>
        <v>6300</v>
      </c>
      <c r="AK136" s="415">
        <v>525</v>
      </c>
      <c r="AL136" s="387">
        <f>+AP136*12</f>
        <v>147840</v>
      </c>
      <c r="AM136" s="387">
        <f t="shared" si="100"/>
        <v>3520</v>
      </c>
      <c r="AN136" s="387">
        <f t="shared" si="101"/>
        <v>3520</v>
      </c>
      <c r="AO136" s="387">
        <v>12320</v>
      </c>
      <c r="AP136" s="387">
        <v>12320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58706.42</v>
      </c>
    </row>
    <row r="137" spans="2:47" ht="16.5" customHeight="1" thickBot="1" x14ac:dyDescent="0.3">
      <c r="B137" s="480">
        <f t="shared" si="102"/>
        <v>115</v>
      </c>
      <c r="C137" s="573"/>
      <c r="D137" s="432" t="s">
        <v>71</v>
      </c>
      <c r="E137" s="414">
        <v>71.400000000000006</v>
      </c>
      <c r="F137" s="412">
        <v>7</v>
      </c>
      <c r="G137" s="495">
        <v>15493.800000000003</v>
      </c>
      <c r="H137" s="412">
        <v>7</v>
      </c>
      <c r="I137" s="495">
        <f t="shared" si="92"/>
        <v>14494.200000000003</v>
      </c>
      <c r="J137" s="412">
        <v>7</v>
      </c>
      <c r="K137" s="495">
        <f t="shared" si="93"/>
        <v>15493.800000000001</v>
      </c>
      <c r="L137" s="412">
        <v>7</v>
      </c>
      <c r="M137" s="495">
        <f t="shared" si="94"/>
        <v>14994</v>
      </c>
      <c r="N137" s="412">
        <v>7</v>
      </c>
      <c r="O137" s="495">
        <f t="shared" si="95"/>
        <v>15493.800000000001</v>
      </c>
      <c r="P137" s="412">
        <v>6</v>
      </c>
      <c r="Q137" s="495">
        <f t="shared" si="61"/>
        <v>12852</v>
      </c>
      <c r="R137" s="388"/>
      <c r="S137" s="387"/>
      <c r="T137" s="388"/>
      <c r="U137" s="387"/>
      <c r="V137" s="388"/>
      <c r="W137" s="387"/>
      <c r="X137" s="388"/>
      <c r="Y137" s="387"/>
      <c r="Z137" s="388"/>
      <c r="AA137" s="387"/>
      <c r="AB137" s="388"/>
      <c r="AC137" s="443"/>
      <c r="AD137" s="438"/>
      <c r="AE137" s="415"/>
      <c r="AF137" s="387"/>
      <c r="AG137" s="415"/>
      <c r="AH137" s="387"/>
      <c r="AI137" s="415"/>
      <c r="AJ137" s="387"/>
      <c r="AK137" s="415"/>
      <c r="AL137" s="387"/>
      <c r="AM137" s="387"/>
      <c r="AN137" s="387"/>
      <c r="AO137" s="387"/>
      <c r="AP137" s="387"/>
      <c r="AQ137" s="387"/>
      <c r="AR137" s="387"/>
      <c r="AS137" s="387"/>
      <c r="AT137" s="387"/>
      <c r="AU137" s="391"/>
    </row>
    <row r="138" spans="2:47" ht="16.5" customHeight="1" thickBot="1" x14ac:dyDescent="0.3">
      <c r="B138" s="480">
        <f t="shared" si="102"/>
        <v>116</v>
      </c>
      <c r="C138" s="573"/>
      <c r="D138" s="432" t="s">
        <v>34</v>
      </c>
      <c r="E138" s="414">
        <v>71.400000000000006</v>
      </c>
      <c r="F138" s="412">
        <v>2</v>
      </c>
      <c r="G138" s="495">
        <v>4426.8</v>
      </c>
      <c r="H138" s="412">
        <v>2</v>
      </c>
      <c r="I138" s="495">
        <f t="shared" si="92"/>
        <v>4141.2000000000007</v>
      </c>
      <c r="J138" s="412">
        <v>2</v>
      </c>
      <c r="K138" s="495">
        <f t="shared" si="93"/>
        <v>4426.8</v>
      </c>
      <c r="L138" s="412">
        <v>2</v>
      </c>
      <c r="M138" s="495">
        <f t="shared" si="94"/>
        <v>4284</v>
      </c>
      <c r="N138" s="412">
        <v>2</v>
      </c>
      <c r="O138" s="495">
        <f t="shared" si="95"/>
        <v>4426.8</v>
      </c>
      <c r="P138" s="412">
        <v>2</v>
      </c>
      <c r="Q138" s="495">
        <f t="shared" si="61"/>
        <v>4284</v>
      </c>
      <c r="R138" s="388"/>
      <c r="S138" s="387"/>
      <c r="T138" s="388"/>
      <c r="U138" s="387"/>
      <c r="V138" s="388"/>
      <c r="W138" s="387"/>
      <c r="X138" s="388"/>
      <c r="Y138" s="387"/>
      <c r="Z138" s="388"/>
      <c r="AA138" s="387"/>
      <c r="AB138" s="388"/>
      <c r="AC138" s="443"/>
      <c r="AD138" s="438">
        <f t="shared" si="96"/>
        <v>0</v>
      </c>
      <c r="AE138" s="387">
        <v>0</v>
      </c>
      <c r="AF138" s="387">
        <f t="shared" si="97"/>
        <v>0</v>
      </c>
      <c r="AG138" s="387">
        <v>0</v>
      </c>
      <c r="AH138" s="387">
        <f t="shared" si="98"/>
        <v>0</v>
      </c>
      <c r="AI138" s="387">
        <v>0</v>
      </c>
      <c r="AJ138" s="387">
        <f t="shared" si="99"/>
        <v>0</v>
      </c>
      <c r="AK138" s="387"/>
      <c r="AL138" s="387">
        <f>+AP138*12</f>
        <v>0</v>
      </c>
      <c r="AM138" s="387">
        <f t="shared" si="100"/>
        <v>3520</v>
      </c>
      <c r="AN138" s="387">
        <f t="shared" si="101"/>
        <v>3520</v>
      </c>
      <c r="AO138" s="387">
        <v>1760</v>
      </c>
      <c r="AP138" s="387"/>
      <c r="AQ138" s="387">
        <v>0</v>
      </c>
      <c r="AR138" s="387">
        <v>0</v>
      </c>
      <c r="AS138" s="387">
        <v>0</v>
      </c>
      <c r="AT138" s="387">
        <v>0</v>
      </c>
      <c r="AU138" s="391">
        <f>+G138+I138+K138+M138+O138+Q138+S138+AN138+AI138+U138+W138+Y138+AA138+AC138+AE138+AG138+AM138+AO138+AQ138+AR138+AS138+AT138+AK138+AP138</f>
        <v>34789.599999999999</v>
      </c>
    </row>
    <row r="139" spans="2:47" ht="16.5" customHeight="1" thickBot="1" x14ac:dyDescent="0.3">
      <c r="B139" s="480">
        <f t="shared" si="102"/>
        <v>117</v>
      </c>
      <c r="C139" s="573"/>
      <c r="D139" s="432" t="s">
        <v>34</v>
      </c>
      <c r="E139" s="414">
        <v>71.400000000000006</v>
      </c>
      <c r="F139" s="412">
        <v>5</v>
      </c>
      <c r="G139" s="495">
        <v>11067</v>
      </c>
      <c r="H139" s="412">
        <v>5</v>
      </c>
      <c r="I139" s="495">
        <f t="shared" si="92"/>
        <v>10353.000000000002</v>
      </c>
      <c r="J139" s="412">
        <v>5</v>
      </c>
      <c r="K139" s="495">
        <f t="shared" si="93"/>
        <v>11067</v>
      </c>
      <c r="L139" s="412">
        <v>5</v>
      </c>
      <c r="M139" s="495">
        <f t="shared" si="94"/>
        <v>10710</v>
      </c>
      <c r="N139" s="412">
        <v>5</v>
      </c>
      <c r="O139" s="495">
        <f t="shared" si="95"/>
        <v>11067</v>
      </c>
      <c r="P139" s="412">
        <v>5</v>
      </c>
      <c r="Q139" s="495">
        <f t="shared" si="61"/>
        <v>10710</v>
      </c>
      <c r="R139" s="388"/>
      <c r="S139" s="387"/>
      <c r="T139" s="388"/>
      <c r="U139" s="387"/>
      <c r="V139" s="388"/>
      <c r="W139" s="387"/>
      <c r="X139" s="388"/>
      <c r="Y139" s="387"/>
      <c r="Z139" s="388"/>
      <c r="AA139" s="387"/>
      <c r="AB139" s="388"/>
      <c r="AC139" s="443"/>
      <c r="AD139" s="438">
        <f t="shared" si="96"/>
        <v>1620</v>
      </c>
      <c r="AE139" s="415">
        <v>135</v>
      </c>
      <c r="AF139" s="387">
        <f t="shared" si="97"/>
        <v>1620</v>
      </c>
      <c r="AG139" s="415">
        <v>135</v>
      </c>
      <c r="AH139" s="387">
        <f t="shared" si="98"/>
        <v>1620</v>
      </c>
      <c r="AI139" s="415">
        <v>135</v>
      </c>
      <c r="AJ139" s="387">
        <f t="shared" si="99"/>
        <v>1020</v>
      </c>
      <c r="AK139" s="415">
        <v>85</v>
      </c>
      <c r="AL139" s="387">
        <f>+AP139*12</f>
        <v>179860.6451612903</v>
      </c>
      <c r="AM139" s="387">
        <f t="shared" si="100"/>
        <v>8800</v>
      </c>
      <c r="AN139" s="387">
        <f t="shared" si="101"/>
        <v>8800</v>
      </c>
      <c r="AO139" s="387">
        <v>14080</v>
      </c>
      <c r="AP139" s="387">
        <v>14988.387096774193</v>
      </c>
      <c r="AQ139" s="387">
        <v>0</v>
      </c>
      <c r="AR139" s="387">
        <v>0</v>
      </c>
      <c r="AS139" s="387">
        <v>0</v>
      </c>
      <c r="AT139" s="387">
        <v>0</v>
      </c>
      <c r="AU139" s="391">
        <f>+G139+I139+K139+M139+O139+Q139+S139+AN139+AI139+U139+W139+Y139+AA139+AC139+AE139+AG139+AM139+AO139+AQ139+AR139+AS139+AT139+AK139+AP139</f>
        <v>112132.3870967742</v>
      </c>
    </row>
    <row r="140" spans="2:47" ht="16.5" customHeight="1" thickBot="1" x14ac:dyDescent="0.3">
      <c r="B140" s="480">
        <f t="shared" si="102"/>
        <v>118</v>
      </c>
      <c r="C140" s="573"/>
      <c r="D140" s="432" t="s">
        <v>34</v>
      </c>
      <c r="E140" s="414">
        <v>71.400000000000006</v>
      </c>
      <c r="F140" s="412">
        <v>1</v>
      </c>
      <c r="G140" s="495">
        <v>2213.4</v>
      </c>
      <c r="H140" s="412">
        <v>1</v>
      </c>
      <c r="I140" s="495">
        <f t="shared" si="92"/>
        <v>2070.6000000000004</v>
      </c>
      <c r="J140" s="412">
        <v>1</v>
      </c>
      <c r="K140" s="495">
        <f t="shared" si="93"/>
        <v>2213.4</v>
      </c>
      <c r="L140" s="412">
        <v>1</v>
      </c>
      <c r="M140" s="495">
        <f t="shared" si="94"/>
        <v>2142</v>
      </c>
      <c r="N140" s="412">
        <v>1</v>
      </c>
      <c r="O140" s="495">
        <f t="shared" si="95"/>
        <v>2213.4</v>
      </c>
      <c r="P140" s="412">
        <v>1</v>
      </c>
      <c r="Q140" s="495">
        <f t="shared" si="61"/>
        <v>2142</v>
      </c>
      <c r="R140" s="388"/>
      <c r="S140" s="387"/>
      <c r="T140" s="388"/>
      <c r="U140" s="387"/>
      <c r="V140" s="388"/>
      <c r="W140" s="387"/>
      <c r="X140" s="388"/>
      <c r="Y140" s="387"/>
      <c r="Z140" s="388"/>
      <c r="AA140" s="387"/>
      <c r="AB140" s="388"/>
      <c r="AC140" s="443"/>
      <c r="AD140" s="438"/>
      <c r="AE140" s="415"/>
      <c r="AF140" s="387"/>
      <c r="AG140" s="415"/>
      <c r="AH140" s="387"/>
      <c r="AI140" s="415"/>
      <c r="AJ140" s="387"/>
      <c r="AK140" s="415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91"/>
    </row>
    <row r="141" spans="2:47" ht="16.5" customHeight="1" thickBot="1" x14ac:dyDescent="0.3">
      <c r="B141" s="480">
        <f t="shared" si="102"/>
        <v>119</v>
      </c>
      <c r="C141" s="573"/>
      <c r="D141" s="432" t="s">
        <v>34</v>
      </c>
      <c r="E141" s="414">
        <v>71.400000000000006</v>
      </c>
      <c r="F141" s="412">
        <v>2</v>
      </c>
      <c r="G141" s="495">
        <v>4426.8</v>
      </c>
      <c r="H141" s="412">
        <v>2</v>
      </c>
      <c r="I141" s="495">
        <f t="shared" si="92"/>
        <v>4141.2000000000007</v>
      </c>
      <c r="J141" s="412">
        <v>2</v>
      </c>
      <c r="K141" s="495">
        <f t="shared" si="93"/>
        <v>4426.8</v>
      </c>
      <c r="L141" s="412">
        <v>2</v>
      </c>
      <c r="M141" s="495">
        <f t="shared" si="94"/>
        <v>4284</v>
      </c>
      <c r="N141" s="412">
        <v>2</v>
      </c>
      <c r="O141" s="495">
        <f t="shared" si="95"/>
        <v>4426.8</v>
      </c>
      <c r="P141" s="412">
        <v>2</v>
      </c>
      <c r="Q141" s="495">
        <f t="shared" si="61"/>
        <v>4284</v>
      </c>
      <c r="R141" s="388"/>
      <c r="S141" s="387"/>
      <c r="T141" s="388"/>
      <c r="U141" s="387"/>
      <c r="V141" s="388"/>
      <c r="W141" s="387"/>
      <c r="X141" s="388"/>
      <c r="Y141" s="387"/>
      <c r="Z141" s="388"/>
      <c r="AA141" s="387"/>
      <c r="AB141" s="388"/>
      <c r="AC141" s="443"/>
      <c r="AD141" s="438"/>
      <c r="AE141" s="415"/>
      <c r="AF141" s="387"/>
      <c r="AG141" s="415"/>
      <c r="AH141" s="387"/>
      <c r="AI141" s="415"/>
      <c r="AJ141" s="387"/>
      <c r="AK141" s="415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91"/>
    </row>
    <row r="142" spans="2:47" ht="16.5" customHeight="1" thickBot="1" x14ac:dyDescent="0.3">
      <c r="B142" s="480">
        <f t="shared" si="102"/>
        <v>120</v>
      </c>
      <c r="C142" s="573"/>
      <c r="D142" s="432" t="s">
        <v>66</v>
      </c>
      <c r="E142" s="414">
        <v>73.59</v>
      </c>
      <c r="F142" s="412">
        <v>1</v>
      </c>
      <c r="G142" s="495">
        <v>2281.29</v>
      </c>
      <c r="H142" s="412">
        <v>1</v>
      </c>
      <c r="I142" s="495">
        <f t="shared" si="92"/>
        <v>2134.11</v>
      </c>
      <c r="J142" s="412">
        <v>1</v>
      </c>
      <c r="K142" s="495">
        <f t="shared" si="93"/>
        <v>2281.29</v>
      </c>
      <c r="L142" s="412">
        <v>1</v>
      </c>
      <c r="M142" s="495">
        <f t="shared" si="94"/>
        <v>2207.7000000000003</v>
      </c>
      <c r="N142" s="412">
        <v>1</v>
      </c>
      <c r="O142" s="495">
        <f t="shared" si="95"/>
        <v>2281.29</v>
      </c>
      <c r="P142" s="412">
        <v>1</v>
      </c>
      <c r="Q142" s="495">
        <f t="shared" si="61"/>
        <v>2207.7000000000003</v>
      </c>
      <c r="R142" s="388"/>
      <c r="S142" s="387"/>
      <c r="T142" s="388"/>
      <c r="U142" s="387"/>
      <c r="V142" s="388"/>
      <c r="W142" s="387"/>
      <c r="X142" s="388"/>
      <c r="Y142" s="387"/>
      <c r="Z142" s="388"/>
      <c r="AA142" s="387"/>
      <c r="AB142" s="388"/>
      <c r="AC142" s="443"/>
      <c r="AD142" s="438"/>
      <c r="AE142" s="415"/>
      <c r="AF142" s="387"/>
      <c r="AG142" s="415"/>
      <c r="AH142" s="387"/>
      <c r="AI142" s="415"/>
      <c r="AJ142" s="387"/>
      <c r="AK142" s="415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80">
        <f t="shared" si="102"/>
        <v>121</v>
      </c>
      <c r="C143" s="573"/>
      <c r="D143" s="432" t="s">
        <v>51</v>
      </c>
      <c r="E143" s="414">
        <v>72.540000000000006</v>
      </c>
      <c r="F143" s="412">
        <v>1</v>
      </c>
      <c r="G143" s="495">
        <v>2248.7400000000002</v>
      </c>
      <c r="H143" s="412">
        <v>1</v>
      </c>
      <c r="I143" s="495">
        <f t="shared" si="92"/>
        <v>2103.6600000000003</v>
      </c>
      <c r="J143" s="412">
        <v>1</v>
      </c>
      <c r="K143" s="495">
        <f t="shared" si="93"/>
        <v>2248.7400000000002</v>
      </c>
      <c r="L143" s="412">
        <v>1</v>
      </c>
      <c r="M143" s="495">
        <f t="shared" si="94"/>
        <v>2176.2000000000003</v>
      </c>
      <c r="N143" s="412">
        <v>1</v>
      </c>
      <c r="O143" s="495">
        <f t="shared" si="95"/>
        <v>2248.7400000000002</v>
      </c>
      <c r="P143" s="412">
        <v>1</v>
      </c>
      <c r="Q143" s="495">
        <f t="shared" si="61"/>
        <v>2176.2000000000003</v>
      </c>
      <c r="R143" s="388"/>
      <c r="S143" s="387"/>
      <c r="T143" s="388"/>
      <c r="U143" s="387"/>
      <c r="V143" s="388"/>
      <c r="W143" s="387"/>
      <c r="X143" s="388"/>
      <c r="Y143" s="387"/>
      <c r="Z143" s="388"/>
      <c r="AA143" s="387"/>
      <c r="AB143" s="388"/>
      <c r="AC143" s="443"/>
      <c r="AD143" s="438"/>
      <c r="AE143" s="415"/>
      <c r="AF143" s="387"/>
      <c r="AG143" s="415"/>
      <c r="AH143" s="387"/>
      <c r="AI143" s="415"/>
      <c r="AJ143" s="387"/>
      <c r="AK143" s="415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80">
        <f t="shared" si="102"/>
        <v>122</v>
      </c>
      <c r="C144" s="573"/>
      <c r="D144" s="432" t="s">
        <v>37</v>
      </c>
      <c r="E144" s="414">
        <v>71.400000000000006</v>
      </c>
      <c r="F144" s="412">
        <v>1</v>
      </c>
      <c r="G144" s="495">
        <v>2213.4</v>
      </c>
      <c r="H144" s="412">
        <v>1</v>
      </c>
      <c r="I144" s="495">
        <f t="shared" si="92"/>
        <v>2070.6000000000004</v>
      </c>
      <c r="J144" s="412">
        <v>1</v>
      </c>
      <c r="K144" s="495">
        <f t="shared" si="93"/>
        <v>2213.4</v>
      </c>
      <c r="L144" s="412">
        <v>1</v>
      </c>
      <c r="M144" s="495">
        <f t="shared" si="94"/>
        <v>2142</v>
      </c>
      <c r="N144" s="412">
        <v>1</v>
      </c>
      <c r="O144" s="495">
        <f t="shared" si="95"/>
        <v>2213.4</v>
      </c>
      <c r="P144" s="412">
        <v>1</v>
      </c>
      <c r="Q144" s="495">
        <f t="shared" si="61"/>
        <v>2142</v>
      </c>
      <c r="R144" s="388"/>
      <c r="S144" s="387"/>
      <c r="T144" s="388"/>
      <c r="U144" s="387"/>
      <c r="V144" s="388"/>
      <c r="W144" s="387"/>
      <c r="X144" s="388"/>
      <c r="Y144" s="387"/>
      <c r="Z144" s="388"/>
      <c r="AA144" s="387"/>
      <c r="AB144" s="388"/>
      <c r="AC144" s="443"/>
      <c r="AD144" s="438"/>
      <c r="AE144" s="415"/>
      <c r="AF144" s="387"/>
      <c r="AG144" s="415"/>
      <c r="AH144" s="387"/>
      <c r="AI144" s="415"/>
      <c r="AJ144" s="387"/>
      <c r="AK144" s="415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9" ht="16.5" customHeight="1" thickBot="1" x14ac:dyDescent="0.3">
      <c r="B145" s="480">
        <f t="shared" si="102"/>
        <v>123</v>
      </c>
      <c r="C145" s="573"/>
      <c r="D145" s="432" t="s">
        <v>37</v>
      </c>
      <c r="E145" s="414">
        <v>71.400000000000006</v>
      </c>
      <c r="F145" s="412">
        <v>1</v>
      </c>
      <c r="G145" s="495">
        <v>2213.4</v>
      </c>
      <c r="H145" s="412">
        <v>1</v>
      </c>
      <c r="I145" s="495">
        <f t="shared" si="92"/>
        <v>2070.6000000000004</v>
      </c>
      <c r="J145" s="412">
        <v>1</v>
      </c>
      <c r="K145" s="495">
        <f t="shared" si="93"/>
        <v>2213.4</v>
      </c>
      <c r="L145" s="412">
        <v>1</v>
      </c>
      <c r="M145" s="495">
        <f t="shared" si="94"/>
        <v>2142</v>
      </c>
      <c r="N145" s="412">
        <v>1</v>
      </c>
      <c r="O145" s="495">
        <f t="shared" si="95"/>
        <v>2213.4</v>
      </c>
      <c r="P145" s="412">
        <v>1</v>
      </c>
      <c r="Q145" s="495">
        <f t="shared" si="61"/>
        <v>2142</v>
      </c>
      <c r="R145" s="388"/>
      <c r="S145" s="387"/>
      <c r="T145" s="388"/>
      <c r="U145" s="387"/>
      <c r="V145" s="388"/>
      <c r="W145" s="387"/>
      <c r="X145" s="388"/>
      <c r="Y145" s="387"/>
      <c r="Z145" s="388"/>
      <c r="AA145" s="387"/>
      <c r="AB145" s="388"/>
      <c r="AC145" s="443"/>
      <c r="AD145" s="438"/>
      <c r="AE145" s="415"/>
      <c r="AF145" s="387"/>
      <c r="AG145" s="415"/>
      <c r="AH145" s="387"/>
      <c r="AI145" s="415"/>
      <c r="AJ145" s="387"/>
      <c r="AK145" s="415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9" ht="16.5" customHeight="1" thickBot="1" x14ac:dyDescent="0.3">
      <c r="B146" s="480">
        <f t="shared" si="102"/>
        <v>124</v>
      </c>
      <c r="C146" s="573"/>
      <c r="D146" s="432" t="s">
        <v>38</v>
      </c>
      <c r="E146" s="414">
        <v>78.25</v>
      </c>
      <c r="F146" s="412">
        <v>1</v>
      </c>
      <c r="G146" s="495">
        <v>2425.75</v>
      </c>
      <c r="H146" s="412">
        <v>1</v>
      </c>
      <c r="I146" s="495">
        <f t="shared" si="92"/>
        <v>2269.25</v>
      </c>
      <c r="J146" s="412">
        <v>1</v>
      </c>
      <c r="K146" s="495">
        <f t="shared" si="93"/>
        <v>2425.75</v>
      </c>
      <c r="L146" s="412">
        <v>1</v>
      </c>
      <c r="M146" s="495">
        <f t="shared" si="94"/>
        <v>2347.5</v>
      </c>
      <c r="N146" s="412">
        <v>1</v>
      </c>
      <c r="O146" s="495">
        <f t="shared" si="95"/>
        <v>2425.75</v>
      </c>
      <c r="P146" s="412">
        <v>1</v>
      </c>
      <c r="Q146" s="495">
        <f t="shared" si="61"/>
        <v>2347.5</v>
      </c>
      <c r="R146" s="388"/>
      <c r="S146" s="387"/>
      <c r="T146" s="388"/>
      <c r="U146" s="387"/>
      <c r="V146" s="388"/>
      <c r="W146" s="387"/>
      <c r="X146" s="388"/>
      <c r="Y146" s="387"/>
      <c r="Z146" s="388"/>
      <c r="AA146" s="387"/>
      <c r="AB146" s="388"/>
      <c r="AC146" s="443"/>
      <c r="AD146" s="438"/>
      <c r="AE146" s="415"/>
      <c r="AF146" s="387"/>
      <c r="AG146" s="415"/>
      <c r="AH146" s="387"/>
      <c r="AI146" s="415"/>
      <c r="AJ146" s="387"/>
      <c r="AK146" s="415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9" ht="16.5" customHeight="1" thickBot="1" x14ac:dyDescent="0.3">
      <c r="B147" s="480">
        <f t="shared" si="102"/>
        <v>125</v>
      </c>
      <c r="C147" s="573"/>
      <c r="D147" s="432" t="s">
        <v>31</v>
      </c>
      <c r="E147" s="414">
        <v>71.400000000000006</v>
      </c>
      <c r="F147" s="412">
        <v>2</v>
      </c>
      <c r="G147" s="495">
        <v>4426.8</v>
      </c>
      <c r="H147" s="412">
        <v>2</v>
      </c>
      <c r="I147" s="495">
        <f t="shared" si="92"/>
        <v>4141.2000000000007</v>
      </c>
      <c r="J147" s="412">
        <v>2</v>
      </c>
      <c r="K147" s="495">
        <f t="shared" si="93"/>
        <v>4426.8</v>
      </c>
      <c r="L147" s="412">
        <v>2</v>
      </c>
      <c r="M147" s="495">
        <f t="shared" si="94"/>
        <v>4284</v>
      </c>
      <c r="N147" s="412">
        <v>2</v>
      </c>
      <c r="O147" s="495">
        <f t="shared" si="95"/>
        <v>4426.8</v>
      </c>
      <c r="P147" s="412">
        <v>2</v>
      </c>
      <c r="Q147" s="495">
        <f t="shared" si="61"/>
        <v>4284</v>
      </c>
      <c r="R147" s="388"/>
      <c r="S147" s="387"/>
      <c r="T147" s="388"/>
      <c r="U147" s="387"/>
      <c r="V147" s="388"/>
      <c r="W147" s="387"/>
      <c r="X147" s="388"/>
      <c r="Y147" s="387"/>
      <c r="Z147" s="388"/>
      <c r="AA147" s="387"/>
      <c r="AB147" s="388"/>
      <c r="AC147" s="443"/>
      <c r="AD147" s="438"/>
      <c r="AE147" s="415"/>
      <c r="AF147" s="387"/>
      <c r="AG147" s="415"/>
      <c r="AH147" s="387"/>
      <c r="AI147" s="415"/>
      <c r="AJ147" s="387"/>
      <c r="AK147" s="415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9" ht="16.5" customHeight="1" thickBot="1" x14ac:dyDescent="0.3">
      <c r="B148" s="480">
        <f t="shared" si="102"/>
        <v>126</v>
      </c>
      <c r="C148" s="573"/>
      <c r="D148" s="432" t="s">
        <v>31</v>
      </c>
      <c r="E148" s="414">
        <v>71.400000000000006</v>
      </c>
      <c r="F148" s="412">
        <v>6</v>
      </c>
      <c r="G148" s="495">
        <v>13280.400000000001</v>
      </c>
      <c r="H148" s="412">
        <v>6</v>
      </c>
      <c r="I148" s="495">
        <f t="shared" si="92"/>
        <v>12423.600000000002</v>
      </c>
      <c r="J148" s="412">
        <v>6</v>
      </c>
      <c r="K148" s="495">
        <f t="shared" si="93"/>
        <v>13280.400000000001</v>
      </c>
      <c r="L148" s="412">
        <v>6</v>
      </c>
      <c r="M148" s="495">
        <f t="shared" si="94"/>
        <v>12852</v>
      </c>
      <c r="N148" s="412">
        <v>6</v>
      </c>
      <c r="O148" s="495">
        <f t="shared" si="95"/>
        <v>13280.400000000001</v>
      </c>
      <c r="P148" s="412">
        <v>6</v>
      </c>
      <c r="Q148" s="495">
        <f t="shared" si="61"/>
        <v>12852</v>
      </c>
      <c r="R148" s="388"/>
      <c r="S148" s="387"/>
      <c r="T148" s="388"/>
      <c r="U148" s="387"/>
      <c r="V148" s="388"/>
      <c r="W148" s="387"/>
      <c r="X148" s="388"/>
      <c r="Y148" s="387"/>
      <c r="Z148" s="388"/>
      <c r="AA148" s="387"/>
      <c r="AB148" s="388"/>
      <c r="AC148" s="443"/>
      <c r="AD148" s="438"/>
      <c r="AE148" s="415"/>
      <c r="AF148" s="387"/>
      <c r="AG148" s="415"/>
      <c r="AH148" s="387"/>
      <c r="AI148" s="415"/>
      <c r="AJ148" s="387"/>
      <c r="AK148" s="415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480">
        <f t="shared" si="102"/>
        <v>127</v>
      </c>
      <c r="C149" s="573"/>
      <c r="D149" s="432" t="s">
        <v>31</v>
      </c>
      <c r="E149" s="414">
        <v>71.400000000000006</v>
      </c>
      <c r="F149" s="412">
        <v>1</v>
      </c>
      <c r="G149" s="495">
        <v>2213.4</v>
      </c>
      <c r="H149" s="412">
        <v>1</v>
      </c>
      <c r="I149" s="495">
        <f t="shared" si="92"/>
        <v>2070.6000000000004</v>
      </c>
      <c r="J149" s="412">
        <v>1</v>
      </c>
      <c r="K149" s="495">
        <f t="shared" si="93"/>
        <v>2213.4</v>
      </c>
      <c r="L149" s="412">
        <v>1</v>
      </c>
      <c r="M149" s="495">
        <f t="shared" si="94"/>
        <v>2142</v>
      </c>
      <c r="N149" s="412">
        <v>1</v>
      </c>
      <c r="O149" s="495">
        <f t="shared" si="95"/>
        <v>2213.4</v>
      </c>
      <c r="P149" s="412">
        <v>1</v>
      </c>
      <c r="Q149" s="495">
        <f t="shared" ref="Q149:Q178" si="103">+E149*30*P149</f>
        <v>2142</v>
      </c>
      <c r="R149" s="388"/>
      <c r="S149" s="387"/>
      <c r="T149" s="388"/>
      <c r="U149" s="387"/>
      <c r="V149" s="388"/>
      <c r="W149" s="387"/>
      <c r="X149" s="388"/>
      <c r="Y149" s="387"/>
      <c r="Z149" s="388"/>
      <c r="AA149" s="387"/>
      <c r="AB149" s="388"/>
      <c r="AC149" s="443"/>
      <c r="AD149" s="438"/>
      <c r="AE149" s="415"/>
      <c r="AF149" s="387"/>
      <c r="AG149" s="415"/>
      <c r="AH149" s="387"/>
      <c r="AI149" s="415"/>
      <c r="AJ149" s="387"/>
      <c r="AK149" s="415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9" ht="16.5" customHeight="1" thickBot="1" x14ac:dyDescent="0.3">
      <c r="B150" s="480">
        <f t="shared" si="102"/>
        <v>128</v>
      </c>
      <c r="C150" s="573"/>
      <c r="D150" s="432" t="s">
        <v>31</v>
      </c>
      <c r="E150" s="414">
        <v>71.400000000000006</v>
      </c>
      <c r="F150" s="412">
        <v>1</v>
      </c>
      <c r="G150" s="495">
        <v>2213.4</v>
      </c>
      <c r="H150" s="412">
        <v>1</v>
      </c>
      <c r="I150" s="495">
        <f t="shared" si="92"/>
        <v>2070.6000000000004</v>
      </c>
      <c r="J150" s="412">
        <v>1</v>
      </c>
      <c r="K150" s="495">
        <f t="shared" si="93"/>
        <v>2213.4</v>
      </c>
      <c r="L150" s="412">
        <v>1</v>
      </c>
      <c r="M150" s="495">
        <f t="shared" si="94"/>
        <v>2142</v>
      </c>
      <c r="N150" s="412">
        <v>1</v>
      </c>
      <c r="O150" s="495">
        <f t="shared" si="95"/>
        <v>2213.4</v>
      </c>
      <c r="P150" s="412">
        <v>1</v>
      </c>
      <c r="Q150" s="495">
        <f t="shared" si="103"/>
        <v>2142</v>
      </c>
      <c r="R150" s="388"/>
      <c r="S150" s="387"/>
      <c r="T150" s="388"/>
      <c r="U150" s="387"/>
      <c r="V150" s="388"/>
      <c r="W150" s="387"/>
      <c r="X150" s="388"/>
      <c r="Y150" s="387"/>
      <c r="Z150" s="388"/>
      <c r="AA150" s="387"/>
      <c r="AB150" s="388"/>
      <c r="AC150" s="443"/>
      <c r="AD150" s="438"/>
      <c r="AE150" s="415"/>
      <c r="AF150" s="387"/>
      <c r="AG150" s="415"/>
      <c r="AH150" s="387"/>
      <c r="AI150" s="415"/>
      <c r="AJ150" s="387"/>
      <c r="AK150" s="415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480">
        <f t="shared" si="102"/>
        <v>129</v>
      </c>
      <c r="C151" s="573"/>
      <c r="D151" s="432" t="s">
        <v>31</v>
      </c>
      <c r="E151" s="414">
        <v>71.400000000000006</v>
      </c>
      <c r="F151" s="412">
        <v>1</v>
      </c>
      <c r="G151" s="495">
        <v>2213.4</v>
      </c>
      <c r="H151" s="412">
        <v>1</v>
      </c>
      <c r="I151" s="495">
        <f t="shared" si="92"/>
        <v>2070.6000000000004</v>
      </c>
      <c r="J151" s="412">
        <v>1</v>
      </c>
      <c r="K151" s="495">
        <f t="shared" si="93"/>
        <v>2213.4</v>
      </c>
      <c r="L151" s="412">
        <v>1</v>
      </c>
      <c r="M151" s="495">
        <f t="shared" si="94"/>
        <v>2142</v>
      </c>
      <c r="N151" s="412">
        <v>1</v>
      </c>
      <c r="O151" s="495">
        <f t="shared" si="95"/>
        <v>2213.4</v>
      </c>
      <c r="P151" s="412">
        <v>0</v>
      </c>
      <c r="Q151" s="495">
        <f t="shared" si="103"/>
        <v>0</v>
      </c>
      <c r="R151" s="388"/>
      <c r="S151" s="387"/>
      <c r="T151" s="388"/>
      <c r="U151" s="387"/>
      <c r="V151" s="388"/>
      <c r="W151" s="387"/>
      <c r="X151" s="388"/>
      <c r="Y151" s="387"/>
      <c r="Z151" s="388"/>
      <c r="AA151" s="387"/>
      <c r="AB151" s="388"/>
      <c r="AC151" s="443"/>
      <c r="AD151" s="438"/>
      <c r="AE151" s="415"/>
      <c r="AF151" s="387"/>
      <c r="AG151" s="415"/>
      <c r="AH151" s="387"/>
      <c r="AI151" s="415"/>
      <c r="AJ151" s="387"/>
      <c r="AK151" s="415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480">
        <f t="shared" si="102"/>
        <v>130</v>
      </c>
      <c r="C152" s="573"/>
      <c r="D152" s="432" t="s">
        <v>150</v>
      </c>
      <c r="E152" s="414">
        <v>71.400000000000006</v>
      </c>
      <c r="F152" s="412">
        <v>7</v>
      </c>
      <c r="G152" s="495">
        <v>15493.800000000003</v>
      </c>
      <c r="H152" s="412">
        <v>7</v>
      </c>
      <c r="I152" s="495">
        <f t="shared" si="92"/>
        <v>14494.200000000003</v>
      </c>
      <c r="J152" s="412">
        <v>7</v>
      </c>
      <c r="K152" s="495">
        <f t="shared" si="93"/>
        <v>15493.800000000001</v>
      </c>
      <c r="L152" s="412">
        <v>6</v>
      </c>
      <c r="M152" s="495">
        <f t="shared" si="94"/>
        <v>12852</v>
      </c>
      <c r="N152" s="412">
        <v>7</v>
      </c>
      <c r="O152" s="495">
        <f t="shared" si="95"/>
        <v>15493.800000000001</v>
      </c>
      <c r="P152" s="412">
        <v>7</v>
      </c>
      <c r="Q152" s="495">
        <f t="shared" si="103"/>
        <v>14994</v>
      </c>
      <c r="R152" s="388"/>
      <c r="S152" s="387"/>
      <c r="T152" s="388"/>
      <c r="U152" s="387"/>
      <c r="V152" s="388"/>
      <c r="W152" s="387"/>
      <c r="X152" s="388"/>
      <c r="Y152" s="387"/>
      <c r="Z152" s="388"/>
      <c r="AA152" s="387"/>
      <c r="AB152" s="388"/>
      <c r="AC152" s="443"/>
      <c r="AD152" s="438"/>
      <c r="AE152" s="415"/>
      <c r="AF152" s="387"/>
      <c r="AG152" s="415"/>
      <c r="AH152" s="387"/>
      <c r="AI152" s="415"/>
      <c r="AJ152" s="387"/>
      <c r="AK152" s="415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9" ht="16.5" customHeight="1" thickBot="1" x14ac:dyDescent="0.3">
      <c r="B153" s="480">
        <f t="shared" si="102"/>
        <v>131</v>
      </c>
      <c r="C153" s="573"/>
      <c r="D153" s="432" t="s">
        <v>53</v>
      </c>
      <c r="E153" s="414">
        <v>71.400000000000006</v>
      </c>
      <c r="F153" s="412">
        <v>12</v>
      </c>
      <c r="G153" s="495">
        <v>26560.800000000003</v>
      </c>
      <c r="H153" s="412">
        <v>12</v>
      </c>
      <c r="I153" s="495">
        <f t="shared" si="92"/>
        <v>24847.200000000004</v>
      </c>
      <c r="J153" s="412">
        <v>12</v>
      </c>
      <c r="K153" s="495">
        <f t="shared" si="93"/>
        <v>26560.800000000003</v>
      </c>
      <c r="L153" s="412">
        <v>12</v>
      </c>
      <c r="M153" s="495">
        <f t="shared" si="94"/>
        <v>25704</v>
      </c>
      <c r="N153" s="412">
        <v>12</v>
      </c>
      <c r="O153" s="495">
        <f t="shared" si="95"/>
        <v>26560.800000000003</v>
      </c>
      <c r="P153" s="412">
        <v>12</v>
      </c>
      <c r="Q153" s="495">
        <f t="shared" si="103"/>
        <v>25704</v>
      </c>
      <c r="R153" s="388"/>
      <c r="S153" s="387"/>
      <c r="T153" s="388"/>
      <c r="U153" s="387"/>
      <c r="V153" s="388"/>
      <c r="W153" s="387"/>
      <c r="X153" s="388"/>
      <c r="Y153" s="387"/>
      <c r="Z153" s="388"/>
      <c r="AA153" s="387"/>
      <c r="AB153" s="388"/>
      <c r="AC153" s="443"/>
      <c r="AD153" s="438">
        <f t="shared" si="96"/>
        <v>900</v>
      </c>
      <c r="AE153" s="415">
        <v>75</v>
      </c>
      <c r="AF153" s="387">
        <f t="shared" si="97"/>
        <v>900</v>
      </c>
      <c r="AG153" s="415">
        <v>75</v>
      </c>
      <c r="AH153" s="387">
        <f t="shared" si="98"/>
        <v>900</v>
      </c>
      <c r="AI153" s="415">
        <v>75</v>
      </c>
      <c r="AJ153" s="387">
        <f t="shared" si="99"/>
        <v>180</v>
      </c>
      <c r="AK153" s="415">
        <v>15</v>
      </c>
      <c r="AL153" s="387">
        <f>+AP153*12</f>
        <v>4224</v>
      </c>
      <c r="AM153" s="387">
        <f t="shared" si="100"/>
        <v>21120</v>
      </c>
      <c r="AN153" s="387">
        <f t="shared" si="101"/>
        <v>21120</v>
      </c>
      <c r="AO153" s="387">
        <v>1760</v>
      </c>
      <c r="AP153" s="387">
        <v>352</v>
      </c>
      <c r="AQ153" s="387">
        <v>0</v>
      </c>
      <c r="AR153" s="387">
        <v>0</v>
      </c>
      <c r="AS153" s="387">
        <v>0</v>
      </c>
      <c r="AT153" s="387">
        <v>0</v>
      </c>
      <c r="AU153" s="391">
        <f>+G153+I153+K153+M153+O153+Q153+S153+AN153+AI153+U153+W153+Y153+AA153+AC153+AE153+AG153+AM153+AO153+AQ153+AR153+AS153+AT153+AK153+AP153</f>
        <v>200529.60000000003</v>
      </c>
    </row>
    <row r="154" spans="2:49" ht="15.75" customHeight="1" thickBot="1" x14ac:dyDescent="0.3">
      <c r="B154" s="480">
        <f t="shared" si="102"/>
        <v>132</v>
      </c>
      <c r="C154" s="573"/>
      <c r="D154" s="432" t="s">
        <v>53</v>
      </c>
      <c r="E154" s="414">
        <v>71.400000000000006</v>
      </c>
      <c r="F154" s="412">
        <v>4</v>
      </c>
      <c r="G154" s="495">
        <v>8853.6</v>
      </c>
      <c r="H154" s="412">
        <v>4</v>
      </c>
      <c r="I154" s="495">
        <f t="shared" si="92"/>
        <v>8282.4000000000015</v>
      </c>
      <c r="J154" s="412">
        <v>4</v>
      </c>
      <c r="K154" s="495">
        <f t="shared" si="93"/>
        <v>8853.6</v>
      </c>
      <c r="L154" s="412">
        <v>4</v>
      </c>
      <c r="M154" s="495">
        <f t="shared" si="94"/>
        <v>8568</v>
      </c>
      <c r="N154" s="412">
        <v>4</v>
      </c>
      <c r="O154" s="495">
        <f t="shared" si="95"/>
        <v>8853.6</v>
      </c>
      <c r="P154" s="412">
        <v>4</v>
      </c>
      <c r="Q154" s="495">
        <f t="shared" si="103"/>
        <v>8568</v>
      </c>
      <c r="R154" s="388"/>
      <c r="S154" s="387"/>
      <c r="T154" s="388"/>
      <c r="U154" s="387"/>
      <c r="V154" s="388"/>
      <c r="W154" s="387"/>
      <c r="X154" s="388"/>
      <c r="Y154" s="387"/>
      <c r="Z154" s="388"/>
      <c r="AA154" s="387"/>
      <c r="AB154" s="388"/>
      <c r="AC154" s="443"/>
      <c r="AD154" s="438">
        <f t="shared" si="96"/>
        <v>900</v>
      </c>
      <c r="AE154" s="415">
        <v>75</v>
      </c>
      <c r="AF154" s="387">
        <f t="shared" si="97"/>
        <v>900</v>
      </c>
      <c r="AG154" s="415">
        <v>75</v>
      </c>
      <c r="AH154" s="387">
        <f t="shared" si="98"/>
        <v>900</v>
      </c>
      <c r="AI154" s="415">
        <v>75</v>
      </c>
      <c r="AJ154" s="387">
        <f t="shared" si="99"/>
        <v>900</v>
      </c>
      <c r="AK154" s="415">
        <v>75</v>
      </c>
      <c r="AL154" s="387">
        <f>+AP154*12</f>
        <v>21120</v>
      </c>
      <c r="AM154" s="387">
        <f t="shared" si="100"/>
        <v>7040</v>
      </c>
      <c r="AN154" s="387">
        <f t="shared" si="101"/>
        <v>7040</v>
      </c>
      <c r="AO154" s="387">
        <v>1760</v>
      </c>
      <c r="AP154" s="387">
        <v>1760</v>
      </c>
      <c r="AQ154" s="387">
        <v>0</v>
      </c>
      <c r="AR154" s="387">
        <v>0</v>
      </c>
      <c r="AS154" s="387">
        <v>0</v>
      </c>
      <c r="AT154" s="387">
        <v>0</v>
      </c>
      <c r="AU154" s="391">
        <f>+G154+I154+K154+M154+O154+Q154+S154+AN154+AI154+U154+W154+Y154+AA154+AC154+AE154+AG154+AM154+AO154+AQ154+AR154+AS154+AT154+AK154+AP154</f>
        <v>69879.199999999997</v>
      </c>
    </row>
    <row r="155" spans="2:49" ht="15.75" customHeight="1" thickBot="1" x14ac:dyDescent="0.3">
      <c r="B155" s="480">
        <f t="shared" si="102"/>
        <v>133</v>
      </c>
      <c r="C155" s="573"/>
      <c r="D155" s="432" t="s">
        <v>53</v>
      </c>
      <c r="E155" s="414">
        <v>71.400000000000006</v>
      </c>
      <c r="F155" s="412">
        <v>13</v>
      </c>
      <c r="G155" s="495">
        <v>28774.2</v>
      </c>
      <c r="H155" s="412">
        <v>13</v>
      </c>
      <c r="I155" s="495">
        <f t="shared" si="92"/>
        <v>26917.800000000003</v>
      </c>
      <c r="J155" s="412">
        <v>13</v>
      </c>
      <c r="K155" s="495">
        <f t="shared" si="93"/>
        <v>28774.2</v>
      </c>
      <c r="L155" s="412">
        <v>13</v>
      </c>
      <c r="M155" s="495">
        <f t="shared" si="94"/>
        <v>27846</v>
      </c>
      <c r="N155" s="412">
        <v>13</v>
      </c>
      <c r="O155" s="495">
        <f t="shared" si="95"/>
        <v>28774.2</v>
      </c>
      <c r="P155" s="412">
        <v>13</v>
      </c>
      <c r="Q155" s="495">
        <f t="shared" si="103"/>
        <v>27846</v>
      </c>
      <c r="R155" s="388"/>
      <c r="S155" s="387"/>
      <c r="T155" s="388"/>
      <c r="U155" s="387"/>
      <c r="V155" s="388"/>
      <c r="W155" s="387"/>
      <c r="X155" s="388"/>
      <c r="Y155" s="387"/>
      <c r="Z155" s="388"/>
      <c r="AA155" s="387"/>
      <c r="AB155" s="388"/>
      <c r="AC155" s="443"/>
      <c r="AD155" s="438">
        <f t="shared" si="96"/>
        <v>0</v>
      </c>
      <c r="AE155" s="387">
        <v>0</v>
      </c>
      <c r="AF155" s="387">
        <f t="shared" si="97"/>
        <v>0</v>
      </c>
      <c r="AG155" s="387">
        <v>0</v>
      </c>
      <c r="AH155" s="387">
        <f t="shared" si="98"/>
        <v>0</v>
      </c>
      <c r="AI155" s="387">
        <v>0</v>
      </c>
      <c r="AJ155" s="387">
        <f t="shared" si="99"/>
        <v>0</v>
      </c>
      <c r="AK155" s="387">
        <v>0</v>
      </c>
      <c r="AL155" s="387">
        <f>+AP155*12</f>
        <v>21120</v>
      </c>
      <c r="AM155" s="387">
        <f t="shared" si="100"/>
        <v>22880</v>
      </c>
      <c r="AN155" s="387">
        <f t="shared" si="101"/>
        <v>22880</v>
      </c>
      <c r="AO155" s="387">
        <v>1760</v>
      </c>
      <c r="AP155" s="387">
        <v>1760</v>
      </c>
      <c r="AQ155" s="387">
        <v>0</v>
      </c>
      <c r="AR155" s="387">
        <v>0</v>
      </c>
      <c r="AS155" s="387">
        <v>0</v>
      </c>
      <c r="AT155" s="387">
        <v>0</v>
      </c>
      <c r="AU155" s="391">
        <f>+G155+I155+K155+M155+O155+Q155+S155+AN155+AI155+U155+W155+Y155+AA155+AC155+AE155+AG155+AM155+AO155+AQ155+AR155+AS155+AT155+AK155+AP155</f>
        <v>218212.4</v>
      </c>
    </row>
    <row r="156" spans="2:49" ht="15.75" customHeight="1" thickBot="1" x14ac:dyDescent="0.3">
      <c r="B156" s="480">
        <f t="shared" si="102"/>
        <v>134</v>
      </c>
      <c r="C156" s="573"/>
      <c r="D156" s="432" t="s">
        <v>53</v>
      </c>
      <c r="E156" s="414">
        <v>71.400000000000006</v>
      </c>
      <c r="F156" s="412">
        <v>14</v>
      </c>
      <c r="G156" s="495">
        <v>30987.600000000006</v>
      </c>
      <c r="H156" s="412">
        <v>14</v>
      </c>
      <c r="I156" s="495">
        <f t="shared" si="92"/>
        <v>28988.400000000005</v>
      </c>
      <c r="J156" s="412">
        <v>14</v>
      </c>
      <c r="K156" s="495">
        <f t="shared" si="93"/>
        <v>30987.600000000002</v>
      </c>
      <c r="L156" s="412">
        <v>14</v>
      </c>
      <c r="M156" s="495">
        <f t="shared" si="94"/>
        <v>29988</v>
      </c>
      <c r="N156" s="412">
        <v>14</v>
      </c>
      <c r="O156" s="495">
        <f t="shared" si="95"/>
        <v>30987.600000000002</v>
      </c>
      <c r="P156" s="412">
        <v>14</v>
      </c>
      <c r="Q156" s="495">
        <f t="shared" si="103"/>
        <v>29988</v>
      </c>
      <c r="R156" s="388"/>
      <c r="S156" s="387"/>
      <c r="T156" s="388"/>
      <c r="U156" s="387"/>
      <c r="V156" s="388"/>
      <c r="W156" s="387"/>
      <c r="X156" s="388"/>
      <c r="Y156" s="387"/>
      <c r="Z156" s="388"/>
      <c r="AA156" s="387"/>
      <c r="AB156" s="388"/>
      <c r="AC156" s="443"/>
      <c r="AD156" s="438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91"/>
    </row>
    <row r="157" spans="2:49" ht="15.75" customHeight="1" thickBot="1" x14ac:dyDescent="0.3">
      <c r="B157" s="480">
        <f t="shared" si="102"/>
        <v>135</v>
      </c>
      <c r="C157" s="573"/>
      <c r="D157" s="432" t="s">
        <v>53</v>
      </c>
      <c r="E157" s="414">
        <v>71.400000000000006</v>
      </c>
      <c r="F157" s="412">
        <v>8</v>
      </c>
      <c r="G157" s="495">
        <v>17707.2</v>
      </c>
      <c r="H157" s="412">
        <v>8</v>
      </c>
      <c r="I157" s="495">
        <f t="shared" si="92"/>
        <v>16564.800000000003</v>
      </c>
      <c r="J157" s="412">
        <v>8</v>
      </c>
      <c r="K157" s="495">
        <f t="shared" si="93"/>
        <v>17707.2</v>
      </c>
      <c r="L157" s="412">
        <v>8</v>
      </c>
      <c r="M157" s="495">
        <f t="shared" si="94"/>
        <v>17136</v>
      </c>
      <c r="N157" s="412">
        <v>8</v>
      </c>
      <c r="O157" s="495">
        <f t="shared" si="95"/>
        <v>17707.2</v>
      </c>
      <c r="P157" s="412">
        <v>7</v>
      </c>
      <c r="Q157" s="495">
        <f t="shared" si="103"/>
        <v>14994</v>
      </c>
      <c r="R157" s="388"/>
      <c r="S157" s="387"/>
      <c r="T157" s="388"/>
      <c r="U157" s="387"/>
      <c r="V157" s="388"/>
      <c r="W157" s="387"/>
      <c r="X157" s="388"/>
      <c r="Y157" s="387"/>
      <c r="Z157" s="388"/>
      <c r="AA157" s="387"/>
      <c r="AB157" s="388"/>
      <c r="AC157" s="443"/>
      <c r="AD157" s="438">
        <f t="shared" si="96"/>
        <v>900</v>
      </c>
      <c r="AE157" s="415">
        <v>75</v>
      </c>
      <c r="AF157" s="387">
        <f t="shared" si="97"/>
        <v>900</v>
      </c>
      <c r="AG157" s="415">
        <v>75</v>
      </c>
      <c r="AH157" s="387">
        <f t="shared" si="98"/>
        <v>900</v>
      </c>
      <c r="AI157" s="415">
        <v>75</v>
      </c>
      <c r="AJ157" s="387">
        <f t="shared" si="99"/>
        <v>900</v>
      </c>
      <c r="AK157" s="415">
        <v>75</v>
      </c>
      <c r="AL157" s="387">
        <f>+AP157*12</f>
        <v>21120</v>
      </c>
      <c r="AM157" s="387">
        <f t="shared" si="100"/>
        <v>14080</v>
      </c>
      <c r="AN157" s="387">
        <f t="shared" si="101"/>
        <v>14080</v>
      </c>
      <c r="AO157" s="387">
        <v>1760</v>
      </c>
      <c r="AP157" s="387">
        <v>1760</v>
      </c>
      <c r="AQ157" s="387">
        <v>0</v>
      </c>
      <c r="AR157" s="387">
        <v>0</v>
      </c>
      <c r="AS157" s="387">
        <v>0</v>
      </c>
      <c r="AT157" s="387">
        <v>0</v>
      </c>
      <c r="AU157" s="391">
        <f t="shared" ref="AU157:AU162" si="104">+G157+I157+K157+M157+O157+Q157+S157+AN157+AI157+U157+W157+Y157+AA157+AC157+AE157+AG157+AM157+AO157+AQ157+AR157+AS157+AT157+AK157+AP157</f>
        <v>133796.4</v>
      </c>
      <c r="AW157" s="430"/>
    </row>
    <row r="158" spans="2:49" ht="15.75" customHeight="1" thickBot="1" x14ac:dyDescent="0.3">
      <c r="B158" s="480">
        <f t="shared" si="102"/>
        <v>136</v>
      </c>
      <c r="C158" s="573"/>
      <c r="D158" s="432" t="s">
        <v>53</v>
      </c>
      <c r="E158" s="414">
        <v>71.400000000000006</v>
      </c>
      <c r="F158" s="412">
        <v>5</v>
      </c>
      <c r="G158" s="495">
        <v>11067</v>
      </c>
      <c r="H158" s="412">
        <v>5</v>
      </c>
      <c r="I158" s="495">
        <f t="shared" si="92"/>
        <v>10353.000000000002</v>
      </c>
      <c r="J158" s="412">
        <v>5</v>
      </c>
      <c r="K158" s="495">
        <f t="shared" si="93"/>
        <v>11067</v>
      </c>
      <c r="L158" s="412">
        <v>5</v>
      </c>
      <c r="M158" s="495">
        <f t="shared" si="94"/>
        <v>10710</v>
      </c>
      <c r="N158" s="412">
        <v>5</v>
      </c>
      <c r="O158" s="495">
        <f t="shared" si="95"/>
        <v>11067</v>
      </c>
      <c r="P158" s="412">
        <v>5</v>
      </c>
      <c r="Q158" s="495">
        <f t="shared" si="103"/>
        <v>10710</v>
      </c>
      <c r="R158" s="388"/>
      <c r="S158" s="387"/>
      <c r="T158" s="388"/>
      <c r="U158" s="387"/>
      <c r="V158" s="388"/>
      <c r="W158" s="387"/>
      <c r="X158" s="388"/>
      <c r="Y158" s="387"/>
      <c r="Z158" s="388"/>
      <c r="AA158" s="387"/>
      <c r="AB158" s="388"/>
      <c r="AC158" s="443"/>
      <c r="AD158" s="438">
        <f t="shared" si="96"/>
        <v>9300</v>
      </c>
      <c r="AE158" s="415">
        <v>775</v>
      </c>
      <c r="AF158" s="387">
        <f t="shared" si="97"/>
        <v>9300</v>
      </c>
      <c r="AG158" s="415">
        <v>775</v>
      </c>
      <c r="AH158" s="387">
        <f t="shared" si="98"/>
        <v>9300</v>
      </c>
      <c r="AI158" s="415">
        <v>775</v>
      </c>
      <c r="AJ158" s="387">
        <f t="shared" si="99"/>
        <v>8400</v>
      </c>
      <c r="AK158" s="415">
        <v>700</v>
      </c>
      <c r="AL158" s="387">
        <f>+AP158*12</f>
        <v>412728</v>
      </c>
      <c r="AM158" s="387">
        <f t="shared" si="100"/>
        <v>8800</v>
      </c>
      <c r="AN158" s="387">
        <f t="shared" si="101"/>
        <v>8800</v>
      </c>
      <c r="AO158" s="387">
        <f>31963.87+1760</f>
        <v>33723.869999999995</v>
      </c>
      <c r="AP158" s="387">
        <v>34394</v>
      </c>
      <c r="AQ158" s="387">
        <v>0</v>
      </c>
      <c r="AR158" s="387">
        <v>0</v>
      </c>
      <c r="AS158" s="387">
        <v>0</v>
      </c>
      <c r="AT158" s="387">
        <v>0</v>
      </c>
      <c r="AU158" s="391">
        <f t="shared" si="104"/>
        <v>153716.87</v>
      </c>
      <c r="AW158" s="76"/>
    </row>
    <row r="159" spans="2:49" ht="15.75" customHeight="1" thickBot="1" x14ac:dyDescent="0.3">
      <c r="B159" s="480">
        <f t="shared" si="102"/>
        <v>137</v>
      </c>
      <c r="C159" s="574"/>
      <c r="D159" s="444" t="s">
        <v>53</v>
      </c>
      <c r="E159" s="479">
        <v>71.400000000000006</v>
      </c>
      <c r="F159" s="448">
        <v>15</v>
      </c>
      <c r="G159" s="496">
        <v>33201</v>
      </c>
      <c r="H159" s="448">
        <v>15</v>
      </c>
      <c r="I159" s="496">
        <f t="shared" si="92"/>
        <v>31059.000000000007</v>
      </c>
      <c r="J159" s="448">
        <v>15</v>
      </c>
      <c r="K159" s="495">
        <f t="shared" si="93"/>
        <v>33201</v>
      </c>
      <c r="L159" s="448">
        <v>15</v>
      </c>
      <c r="M159" s="495">
        <f t="shared" si="94"/>
        <v>32130</v>
      </c>
      <c r="N159" s="448">
        <v>15</v>
      </c>
      <c r="O159" s="495">
        <f t="shared" si="95"/>
        <v>33201</v>
      </c>
      <c r="P159" s="448">
        <v>15</v>
      </c>
      <c r="Q159" s="495">
        <f t="shared" si="103"/>
        <v>32130</v>
      </c>
      <c r="R159" s="447"/>
      <c r="S159" s="390"/>
      <c r="T159" s="447"/>
      <c r="U159" s="390"/>
      <c r="V159" s="447"/>
      <c r="W159" s="390"/>
      <c r="X159" s="447"/>
      <c r="Y159" s="390"/>
      <c r="Z159" s="447"/>
      <c r="AA159" s="390"/>
      <c r="AB159" s="447"/>
      <c r="AC159" s="449"/>
      <c r="AD159" s="438">
        <f t="shared" si="96"/>
        <v>45000</v>
      </c>
      <c r="AE159" s="415">
        <v>3750</v>
      </c>
      <c r="AF159" s="387">
        <f t="shared" si="97"/>
        <v>45000</v>
      </c>
      <c r="AG159" s="415">
        <v>3750</v>
      </c>
      <c r="AH159" s="387">
        <f t="shared" si="98"/>
        <v>45000</v>
      </c>
      <c r="AI159" s="415">
        <v>3750</v>
      </c>
      <c r="AJ159" s="387">
        <f t="shared" si="99"/>
        <v>45000</v>
      </c>
      <c r="AK159" s="415">
        <v>3750</v>
      </c>
      <c r="AL159" s="387">
        <f>+AP159*12</f>
        <v>1478400</v>
      </c>
      <c r="AM159" s="387">
        <f t="shared" si="100"/>
        <v>26400</v>
      </c>
      <c r="AN159" s="387">
        <f t="shared" si="101"/>
        <v>26400</v>
      </c>
      <c r="AO159" s="387">
        <v>123200</v>
      </c>
      <c r="AP159" s="387">
        <v>123200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si="104"/>
        <v>509122</v>
      </c>
    </row>
    <row r="160" spans="2:49" ht="15.75" thickBot="1" x14ac:dyDescent="0.3">
      <c r="B160" s="480">
        <f>+B159+1</f>
        <v>138</v>
      </c>
      <c r="C160" s="572" t="s">
        <v>80</v>
      </c>
      <c r="D160" s="477" t="s">
        <v>43</v>
      </c>
      <c r="E160" s="478">
        <v>72.540000000000006</v>
      </c>
      <c r="F160" s="405">
        <v>0</v>
      </c>
      <c r="G160" s="494">
        <v>0</v>
      </c>
      <c r="H160" s="405">
        <v>0</v>
      </c>
      <c r="I160" s="494">
        <v>0</v>
      </c>
      <c r="J160" s="405">
        <v>0</v>
      </c>
      <c r="K160" s="494">
        <v>0</v>
      </c>
      <c r="L160" s="405">
        <v>0</v>
      </c>
      <c r="M160" s="494">
        <v>0</v>
      </c>
      <c r="N160" s="405">
        <v>12</v>
      </c>
      <c r="O160" s="494">
        <f t="shared" ref="O160:O199" si="105">+E160*31*N160</f>
        <v>26984.880000000005</v>
      </c>
      <c r="P160" s="405">
        <v>12</v>
      </c>
      <c r="Q160" s="494">
        <f t="shared" si="103"/>
        <v>26114.400000000001</v>
      </c>
      <c r="R160" s="451"/>
      <c r="S160" s="406"/>
      <c r="T160" s="451"/>
      <c r="U160" s="406"/>
      <c r="V160" s="407"/>
      <c r="W160" s="406"/>
      <c r="X160" s="407"/>
      <c r="Y160" s="406"/>
      <c r="Z160" s="407"/>
      <c r="AA160" s="406"/>
      <c r="AB160" s="407"/>
      <c r="AC160" s="442"/>
      <c r="AD160" s="438">
        <f t="shared" si="96"/>
        <v>10800</v>
      </c>
      <c r="AE160" s="415">
        <v>900</v>
      </c>
      <c r="AF160" s="387">
        <f t="shared" ref="AF160:AF178" si="106">+AG160*12</f>
        <v>10800</v>
      </c>
      <c r="AG160" s="415">
        <v>900</v>
      </c>
      <c r="AH160" s="387">
        <f t="shared" ref="AH160:AH178" si="107">+AI160*12</f>
        <v>10800</v>
      </c>
      <c r="AI160" s="415">
        <v>900</v>
      </c>
      <c r="AJ160" s="387">
        <f t="shared" ref="AJ160:AJ162" si="108">+AK160*12</f>
        <v>10800</v>
      </c>
      <c r="AK160" s="415">
        <v>900</v>
      </c>
      <c r="AL160" s="387">
        <f t="shared" ref="AL160:AL172" si="109">+AP160*12</f>
        <v>359040</v>
      </c>
      <c r="AM160" s="387">
        <f>1760*F160</f>
        <v>0</v>
      </c>
      <c r="AN160" s="387">
        <f>1760*H160</f>
        <v>0</v>
      </c>
      <c r="AO160" s="387">
        <v>29920</v>
      </c>
      <c r="AP160" s="387">
        <v>29920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si="104"/>
        <v>116539.28</v>
      </c>
      <c r="AW160" s="76"/>
    </row>
    <row r="161" spans="2:47" ht="15.75" thickBot="1" x14ac:dyDescent="0.3">
      <c r="B161" s="480">
        <f>+B160+1</f>
        <v>139</v>
      </c>
      <c r="C161" s="573"/>
      <c r="D161" s="410" t="s">
        <v>71</v>
      </c>
      <c r="E161" s="414">
        <v>71.400000000000006</v>
      </c>
      <c r="F161" s="412">
        <v>0</v>
      </c>
      <c r="G161" s="495">
        <v>0</v>
      </c>
      <c r="H161" s="412">
        <v>0</v>
      </c>
      <c r="I161" s="495">
        <v>0</v>
      </c>
      <c r="J161" s="412">
        <v>0</v>
      </c>
      <c r="K161" s="495">
        <v>0</v>
      </c>
      <c r="L161" s="412">
        <v>0</v>
      </c>
      <c r="M161" s="495">
        <v>0</v>
      </c>
      <c r="N161" s="412">
        <v>0</v>
      </c>
      <c r="O161" s="495">
        <f t="shared" si="105"/>
        <v>0</v>
      </c>
      <c r="P161" s="412">
        <v>0</v>
      </c>
      <c r="Q161" s="495">
        <f t="shared" si="103"/>
        <v>0</v>
      </c>
      <c r="R161" s="413"/>
      <c r="S161" s="387"/>
      <c r="T161" s="413"/>
      <c r="U161" s="387"/>
      <c r="V161" s="388"/>
      <c r="W161" s="387"/>
      <c r="X161" s="388"/>
      <c r="Y161" s="387"/>
      <c r="Z161" s="388"/>
      <c r="AA161" s="387"/>
      <c r="AB161" s="388"/>
      <c r="AC161" s="443"/>
      <c r="AD161" s="438">
        <f t="shared" si="96"/>
        <v>9300</v>
      </c>
      <c r="AE161" s="415">
        <v>775</v>
      </c>
      <c r="AF161" s="387">
        <f t="shared" si="106"/>
        <v>9300</v>
      </c>
      <c r="AG161" s="415">
        <v>775</v>
      </c>
      <c r="AH161" s="387">
        <f t="shared" si="107"/>
        <v>9300</v>
      </c>
      <c r="AI161" s="415">
        <v>775</v>
      </c>
      <c r="AJ161" s="387">
        <f t="shared" si="108"/>
        <v>9300</v>
      </c>
      <c r="AK161" s="415">
        <v>775</v>
      </c>
      <c r="AL161" s="387">
        <f t="shared" si="109"/>
        <v>316800</v>
      </c>
      <c r="AM161" s="387">
        <f>1760*F161</f>
        <v>0</v>
      </c>
      <c r="AN161" s="387">
        <f>1760*H161</f>
        <v>0</v>
      </c>
      <c r="AO161" s="387">
        <v>26400</v>
      </c>
      <c r="AP161" s="387">
        <v>26400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04"/>
        <v>55900</v>
      </c>
    </row>
    <row r="162" spans="2:47" ht="15.75" thickBot="1" x14ac:dyDescent="0.3">
      <c r="B162" s="480">
        <f t="shared" ref="B162:B178" si="110">+B161+1</f>
        <v>140</v>
      </c>
      <c r="C162" s="573"/>
      <c r="D162" s="410" t="s">
        <v>47</v>
      </c>
      <c r="E162" s="414">
        <v>71.400000000000006</v>
      </c>
      <c r="F162" s="412">
        <v>0</v>
      </c>
      <c r="G162" s="495">
        <v>0</v>
      </c>
      <c r="H162" s="412">
        <v>0</v>
      </c>
      <c r="I162" s="495">
        <v>0</v>
      </c>
      <c r="J162" s="412">
        <v>0</v>
      </c>
      <c r="K162" s="495">
        <v>0</v>
      </c>
      <c r="L162" s="412">
        <v>0</v>
      </c>
      <c r="M162" s="495">
        <v>0</v>
      </c>
      <c r="N162" s="412">
        <v>3</v>
      </c>
      <c r="O162" s="495">
        <f t="shared" si="105"/>
        <v>6640.2000000000007</v>
      </c>
      <c r="P162" s="412">
        <v>3</v>
      </c>
      <c r="Q162" s="495">
        <f t="shared" si="103"/>
        <v>6426</v>
      </c>
      <c r="R162" s="413"/>
      <c r="S162" s="387"/>
      <c r="T162" s="413"/>
      <c r="U162" s="387"/>
      <c r="V162" s="388"/>
      <c r="W162" s="387"/>
      <c r="X162" s="388"/>
      <c r="Y162" s="387"/>
      <c r="Z162" s="388"/>
      <c r="AA162" s="387"/>
      <c r="AB162" s="388"/>
      <c r="AC162" s="443"/>
      <c r="AD162" s="438">
        <f t="shared" si="96"/>
        <v>0</v>
      </c>
      <c r="AE162" s="387">
        <v>0</v>
      </c>
      <c r="AF162" s="387">
        <f t="shared" si="106"/>
        <v>0</v>
      </c>
      <c r="AG162" s="387">
        <v>0</v>
      </c>
      <c r="AH162" s="387">
        <f t="shared" si="107"/>
        <v>0</v>
      </c>
      <c r="AI162" s="387">
        <v>0</v>
      </c>
      <c r="AJ162" s="387">
        <f t="shared" si="108"/>
        <v>0</v>
      </c>
      <c r="AK162" s="387">
        <v>0</v>
      </c>
      <c r="AL162" s="387">
        <f t="shared" si="109"/>
        <v>63360</v>
      </c>
      <c r="AM162" s="387">
        <f>1760*F162</f>
        <v>0</v>
      </c>
      <c r="AN162" s="387">
        <f>1760*H162</f>
        <v>0</v>
      </c>
      <c r="AO162" s="387">
        <v>5280</v>
      </c>
      <c r="AP162" s="387">
        <v>5280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04"/>
        <v>23626.2</v>
      </c>
    </row>
    <row r="163" spans="2:47" ht="15.75" thickBot="1" x14ac:dyDescent="0.3">
      <c r="B163" s="480">
        <f t="shared" si="110"/>
        <v>141</v>
      </c>
      <c r="C163" s="573"/>
      <c r="D163" s="410" t="s">
        <v>72</v>
      </c>
      <c r="E163" s="414">
        <v>71.400000000000006</v>
      </c>
      <c r="F163" s="412">
        <v>0</v>
      </c>
      <c r="G163" s="495">
        <v>0</v>
      </c>
      <c r="H163" s="412">
        <v>0</v>
      </c>
      <c r="I163" s="495">
        <v>0</v>
      </c>
      <c r="J163" s="412">
        <v>0</v>
      </c>
      <c r="K163" s="495">
        <v>0</v>
      </c>
      <c r="L163" s="412">
        <v>0</v>
      </c>
      <c r="M163" s="495">
        <v>0</v>
      </c>
      <c r="N163" s="412">
        <v>1</v>
      </c>
      <c r="O163" s="495">
        <f t="shared" si="105"/>
        <v>2213.4</v>
      </c>
      <c r="P163" s="412">
        <v>1</v>
      </c>
      <c r="Q163" s="495">
        <f t="shared" si="103"/>
        <v>2142</v>
      </c>
      <c r="R163" s="413"/>
      <c r="S163" s="387"/>
      <c r="T163" s="413"/>
      <c r="U163" s="387"/>
      <c r="V163" s="388"/>
      <c r="W163" s="387"/>
      <c r="X163" s="388"/>
      <c r="Y163" s="387"/>
      <c r="Z163" s="388"/>
      <c r="AA163" s="387"/>
      <c r="AB163" s="388"/>
      <c r="AC163" s="443"/>
      <c r="AD163" s="438"/>
      <c r="AE163" s="387"/>
      <c r="AF163" s="387"/>
      <c r="AG163" s="387"/>
      <c r="AH163" s="387"/>
      <c r="AI163" s="387"/>
      <c r="AJ163" s="387"/>
      <c r="AK163" s="387"/>
      <c r="AL163" s="387">
        <f t="shared" si="109"/>
        <v>21120</v>
      </c>
      <c r="AM163" s="387"/>
      <c r="AN163" s="387"/>
      <c r="AO163" s="387">
        <v>1760</v>
      </c>
      <c r="AP163" s="387">
        <v>1760</v>
      </c>
      <c r="AQ163" s="387"/>
      <c r="AR163" s="387"/>
      <c r="AS163" s="387"/>
      <c r="AT163" s="387"/>
      <c r="AU163" s="391"/>
    </row>
    <row r="164" spans="2:47" ht="15.75" thickBot="1" x14ac:dyDescent="0.3">
      <c r="B164" s="480">
        <f t="shared" si="110"/>
        <v>142</v>
      </c>
      <c r="C164" s="573"/>
      <c r="D164" s="410" t="s">
        <v>82</v>
      </c>
      <c r="E164" s="414">
        <v>71.400000000000006</v>
      </c>
      <c r="F164" s="412">
        <v>0</v>
      </c>
      <c r="G164" s="495">
        <v>0</v>
      </c>
      <c r="H164" s="412">
        <v>0</v>
      </c>
      <c r="I164" s="495">
        <v>0</v>
      </c>
      <c r="J164" s="412">
        <v>0</v>
      </c>
      <c r="K164" s="495">
        <v>0</v>
      </c>
      <c r="L164" s="412">
        <v>0</v>
      </c>
      <c r="M164" s="495">
        <v>0</v>
      </c>
      <c r="N164" s="412">
        <v>2</v>
      </c>
      <c r="O164" s="495">
        <f t="shared" si="105"/>
        <v>4426.8</v>
      </c>
      <c r="P164" s="412">
        <v>2</v>
      </c>
      <c r="Q164" s="495">
        <f t="shared" si="103"/>
        <v>4284</v>
      </c>
      <c r="R164" s="413"/>
      <c r="S164" s="387"/>
      <c r="T164" s="413"/>
      <c r="U164" s="387"/>
      <c r="V164" s="388"/>
      <c r="W164" s="387"/>
      <c r="X164" s="388"/>
      <c r="Y164" s="387"/>
      <c r="Z164" s="388"/>
      <c r="AA164" s="387"/>
      <c r="AB164" s="388"/>
      <c r="AC164" s="443"/>
      <c r="AD164" s="438">
        <f t="shared" si="96"/>
        <v>600</v>
      </c>
      <c r="AE164" s="415">
        <v>50</v>
      </c>
      <c r="AF164" s="387">
        <f t="shared" si="106"/>
        <v>600</v>
      </c>
      <c r="AG164" s="415">
        <v>50</v>
      </c>
      <c r="AH164" s="387">
        <f t="shared" si="107"/>
        <v>600</v>
      </c>
      <c r="AI164" s="415">
        <v>50</v>
      </c>
      <c r="AJ164" s="387">
        <f t="shared" ref="AJ164:AJ178" si="111">+AK164*12</f>
        <v>600</v>
      </c>
      <c r="AK164" s="415">
        <v>50</v>
      </c>
      <c r="AL164" s="387">
        <f t="shared" si="109"/>
        <v>63360</v>
      </c>
      <c r="AM164" s="387">
        <f t="shared" ref="AM164:AM178" si="112">1760*F164</f>
        <v>0</v>
      </c>
      <c r="AN164" s="387">
        <f t="shared" ref="AN164:AN178" si="113">1760*H164</f>
        <v>0</v>
      </c>
      <c r="AO164" s="387">
        <v>5280</v>
      </c>
      <c r="AP164" s="387">
        <v>5280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ref="AU164:AU172" si="114">+G164+I164+K164+M164+O164+Q164+S164+AN164+AI164+U164+W164+Y164+AA164+AC164+AE164+AG164+AM164+AO164+AQ164+AR164+AS164+AT164+AK164+AP164</f>
        <v>19470.8</v>
      </c>
    </row>
    <row r="165" spans="2:47" ht="15.75" thickBot="1" x14ac:dyDescent="0.3">
      <c r="B165" s="480">
        <f t="shared" si="110"/>
        <v>143</v>
      </c>
      <c r="C165" s="573"/>
      <c r="D165" s="410" t="s">
        <v>83</v>
      </c>
      <c r="E165" s="414">
        <v>75.64</v>
      </c>
      <c r="F165" s="412">
        <v>0</v>
      </c>
      <c r="G165" s="495">
        <v>0</v>
      </c>
      <c r="H165" s="412">
        <v>0</v>
      </c>
      <c r="I165" s="495">
        <v>0</v>
      </c>
      <c r="J165" s="412">
        <v>0</v>
      </c>
      <c r="K165" s="495">
        <v>0</v>
      </c>
      <c r="L165" s="412">
        <v>0</v>
      </c>
      <c r="M165" s="495">
        <v>0</v>
      </c>
      <c r="N165" s="412">
        <v>1</v>
      </c>
      <c r="O165" s="495">
        <f t="shared" si="105"/>
        <v>2344.84</v>
      </c>
      <c r="P165" s="412">
        <v>1</v>
      </c>
      <c r="Q165" s="495">
        <f t="shared" si="103"/>
        <v>2269.1999999999998</v>
      </c>
      <c r="R165" s="413"/>
      <c r="S165" s="387"/>
      <c r="T165" s="413"/>
      <c r="U165" s="387"/>
      <c r="V165" s="388"/>
      <c r="W165" s="387"/>
      <c r="X165" s="388"/>
      <c r="Y165" s="387"/>
      <c r="Z165" s="388"/>
      <c r="AA165" s="387"/>
      <c r="AB165" s="388"/>
      <c r="AC165" s="443"/>
      <c r="AD165" s="438">
        <f t="shared" si="96"/>
        <v>0</v>
      </c>
      <c r="AE165" s="387">
        <v>0</v>
      </c>
      <c r="AF165" s="387">
        <f t="shared" si="106"/>
        <v>0</v>
      </c>
      <c r="AG165" s="387">
        <v>0</v>
      </c>
      <c r="AH165" s="387">
        <f t="shared" si="107"/>
        <v>0</v>
      </c>
      <c r="AI165" s="387">
        <v>0</v>
      </c>
      <c r="AJ165" s="387">
        <f t="shared" si="111"/>
        <v>0</v>
      </c>
      <c r="AK165" s="387"/>
      <c r="AL165" s="387">
        <f t="shared" si="109"/>
        <v>21120</v>
      </c>
      <c r="AM165" s="387">
        <f t="shared" si="112"/>
        <v>0</v>
      </c>
      <c r="AN165" s="387">
        <f t="shared" si="113"/>
        <v>0</v>
      </c>
      <c r="AO165" s="387">
        <v>1760</v>
      </c>
      <c r="AP165" s="387">
        <v>1760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si="114"/>
        <v>8134.04</v>
      </c>
    </row>
    <row r="166" spans="2:47" ht="15.75" thickBot="1" x14ac:dyDescent="0.3">
      <c r="B166" s="480">
        <f t="shared" si="110"/>
        <v>144</v>
      </c>
      <c r="C166" s="573"/>
      <c r="D166" s="410" t="s">
        <v>34</v>
      </c>
      <c r="E166" s="414">
        <v>71.400000000000006</v>
      </c>
      <c r="F166" s="412">
        <v>0</v>
      </c>
      <c r="G166" s="495">
        <v>0</v>
      </c>
      <c r="H166" s="412">
        <v>0</v>
      </c>
      <c r="I166" s="495">
        <v>0</v>
      </c>
      <c r="J166" s="412">
        <v>0</v>
      </c>
      <c r="K166" s="495">
        <v>0</v>
      </c>
      <c r="L166" s="412">
        <v>0</v>
      </c>
      <c r="M166" s="495">
        <v>0</v>
      </c>
      <c r="N166" s="412">
        <v>21</v>
      </c>
      <c r="O166" s="495">
        <f t="shared" si="105"/>
        <v>46481.4</v>
      </c>
      <c r="P166" s="412">
        <v>20</v>
      </c>
      <c r="Q166" s="495">
        <f t="shared" si="103"/>
        <v>42840</v>
      </c>
      <c r="R166" s="413"/>
      <c r="S166" s="387"/>
      <c r="T166" s="413"/>
      <c r="U166" s="387"/>
      <c r="V166" s="388"/>
      <c r="W166" s="387"/>
      <c r="X166" s="388"/>
      <c r="Y166" s="387"/>
      <c r="Z166" s="388"/>
      <c r="AA166" s="387"/>
      <c r="AB166" s="388"/>
      <c r="AC166" s="443"/>
      <c r="AD166" s="438">
        <f t="shared" si="96"/>
        <v>3120</v>
      </c>
      <c r="AE166" s="415">
        <v>260</v>
      </c>
      <c r="AF166" s="387">
        <f t="shared" si="106"/>
        <v>3120</v>
      </c>
      <c r="AG166" s="415">
        <v>260</v>
      </c>
      <c r="AH166" s="387">
        <f t="shared" si="107"/>
        <v>3120</v>
      </c>
      <c r="AI166" s="415">
        <v>260</v>
      </c>
      <c r="AJ166" s="387">
        <f t="shared" si="111"/>
        <v>3120</v>
      </c>
      <c r="AK166" s="415">
        <v>260</v>
      </c>
      <c r="AL166" s="387">
        <f t="shared" si="109"/>
        <v>422400</v>
      </c>
      <c r="AM166" s="387">
        <f t="shared" si="112"/>
        <v>0</v>
      </c>
      <c r="AN166" s="387">
        <f t="shared" si="113"/>
        <v>0</v>
      </c>
      <c r="AO166" s="387">
        <v>35200</v>
      </c>
      <c r="AP166" s="387">
        <v>35200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14"/>
        <v>160761.4</v>
      </c>
    </row>
    <row r="167" spans="2:47" ht="15.75" thickBot="1" x14ac:dyDescent="0.3">
      <c r="B167" s="480">
        <f t="shared" si="110"/>
        <v>145</v>
      </c>
      <c r="C167" s="573"/>
      <c r="D167" s="410" t="s">
        <v>84</v>
      </c>
      <c r="E167" s="414">
        <v>76.59</v>
      </c>
      <c r="F167" s="412">
        <v>0</v>
      </c>
      <c r="G167" s="495">
        <v>0</v>
      </c>
      <c r="H167" s="412">
        <v>0</v>
      </c>
      <c r="I167" s="495">
        <v>0</v>
      </c>
      <c r="J167" s="412">
        <v>0</v>
      </c>
      <c r="K167" s="495">
        <v>0</v>
      </c>
      <c r="L167" s="412">
        <v>0</v>
      </c>
      <c r="M167" s="495">
        <v>0</v>
      </c>
      <c r="N167" s="412">
        <v>0</v>
      </c>
      <c r="O167" s="495">
        <f t="shared" si="105"/>
        <v>0</v>
      </c>
      <c r="P167" s="412">
        <v>0</v>
      </c>
      <c r="Q167" s="495">
        <f t="shared" si="103"/>
        <v>0</v>
      </c>
      <c r="R167" s="413"/>
      <c r="S167" s="387"/>
      <c r="T167" s="413"/>
      <c r="U167" s="387"/>
      <c r="V167" s="388"/>
      <c r="W167" s="387"/>
      <c r="X167" s="388"/>
      <c r="Y167" s="387"/>
      <c r="Z167" s="388"/>
      <c r="AA167" s="387"/>
      <c r="AB167" s="388"/>
      <c r="AC167" s="443"/>
      <c r="AD167" s="438">
        <f t="shared" si="96"/>
        <v>900</v>
      </c>
      <c r="AE167" s="415">
        <v>75</v>
      </c>
      <c r="AF167" s="387">
        <f t="shared" si="106"/>
        <v>900</v>
      </c>
      <c r="AG167" s="415">
        <v>75</v>
      </c>
      <c r="AH167" s="387">
        <f t="shared" si="107"/>
        <v>900</v>
      </c>
      <c r="AI167" s="415">
        <v>75</v>
      </c>
      <c r="AJ167" s="387">
        <f t="shared" si="111"/>
        <v>900</v>
      </c>
      <c r="AK167" s="415">
        <v>75</v>
      </c>
      <c r="AL167" s="387">
        <f t="shared" si="109"/>
        <v>21120</v>
      </c>
      <c r="AM167" s="387">
        <f t="shared" si="112"/>
        <v>0</v>
      </c>
      <c r="AN167" s="387">
        <f t="shared" si="113"/>
        <v>0</v>
      </c>
      <c r="AO167" s="387">
        <v>1760</v>
      </c>
      <c r="AP167" s="387">
        <v>1760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14"/>
        <v>3820</v>
      </c>
    </row>
    <row r="168" spans="2:47" ht="15.75" thickBot="1" x14ac:dyDescent="0.3">
      <c r="B168" s="480">
        <f t="shared" si="110"/>
        <v>146</v>
      </c>
      <c r="C168" s="573"/>
      <c r="D168" s="410" t="s">
        <v>76</v>
      </c>
      <c r="E168" s="414">
        <v>72.540000000000006</v>
      </c>
      <c r="F168" s="412">
        <v>0</v>
      </c>
      <c r="G168" s="495">
        <v>0</v>
      </c>
      <c r="H168" s="412">
        <v>0</v>
      </c>
      <c r="I168" s="495">
        <v>0</v>
      </c>
      <c r="J168" s="412">
        <v>0</v>
      </c>
      <c r="K168" s="495">
        <v>0</v>
      </c>
      <c r="L168" s="412">
        <v>0</v>
      </c>
      <c r="M168" s="495">
        <v>0</v>
      </c>
      <c r="N168" s="412">
        <v>2</v>
      </c>
      <c r="O168" s="495">
        <f t="shared" si="105"/>
        <v>4497.4800000000005</v>
      </c>
      <c r="P168" s="412">
        <v>2</v>
      </c>
      <c r="Q168" s="495">
        <f t="shared" si="103"/>
        <v>4352.4000000000005</v>
      </c>
      <c r="R168" s="413"/>
      <c r="S168" s="387"/>
      <c r="T168" s="413"/>
      <c r="U168" s="387"/>
      <c r="V168" s="388"/>
      <c r="W168" s="387"/>
      <c r="X168" s="388"/>
      <c r="Y168" s="387"/>
      <c r="Z168" s="388"/>
      <c r="AA168" s="387"/>
      <c r="AB168" s="388"/>
      <c r="AC168" s="443"/>
      <c r="AD168" s="438">
        <f t="shared" si="96"/>
        <v>600</v>
      </c>
      <c r="AE168" s="415">
        <v>50</v>
      </c>
      <c r="AF168" s="387">
        <f t="shared" si="106"/>
        <v>600</v>
      </c>
      <c r="AG168" s="415">
        <v>50</v>
      </c>
      <c r="AH168" s="387">
        <f t="shared" si="107"/>
        <v>600</v>
      </c>
      <c r="AI168" s="415">
        <v>50</v>
      </c>
      <c r="AJ168" s="387">
        <f t="shared" si="111"/>
        <v>600</v>
      </c>
      <c r="AK168" s="415">
        <v>50</v>
      </c>
      <c r="AL168" s="387">
        <f t="shared" si="109"/>
        <v>42240</v>
      </c>
      <c r="AM168" s="387">
        <f t="shared" si="112"/>
        <v>0</v>
      </c>
      <c r="AN168" s="387">
        <f t="shared" si="113"/>
        <v>0</v>
      </c>
      <c r="AO168" s="387">
        <v>3520</v>
      </c>
      <c r="AP168" s="387">
        <v>3520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14"/>
        <v>16089.880000000001</v>
      </c>
    </row>
    <row r="169" spans="2:47" ht="15.75" thickBot="1" x14ac:dyDescent="0.3">
      <c r="B169" s="480">
        <f t="shared" si="110"/>
        <v>147</v>
      </c>
      <c r="C169" s="573"/>
      <c r="D169" s="410" t="s">
        <v>35</v>
      </c>
      <c r="E169" s="414">
        <v>72.540000000000006</v>
      </c>
      <c r="F169" s="412">
        <v>0</v>
      </c>
      <c r="G169" s="495">
        <v>0</v>
      </c>
      <c r="H169" s="412">
        <v>0</v>
      </c>
      <c r="I169" s="495">
        <v>0</v>
      </c>
      <c r="J169" s="412">
        <v>0</v>
      </c>
      <c r="K169" s="495">
        <v>0</v>
      </c>
      <c r="L169" s="412">
        <v>0</v>
      </c>
      <c r="M169" s="495">
        <v>0</v>
      </c>
      <c r="N169" s="412">
        <v>1</v>
      </c>
      <c r="O169" s="495">
        <f t="shared" si="105"/>
        <v>2248.7400000000002</v>
      </c>
      <c r="P169" s="412">
        <v>1</v>
      </c>
      <c r="Q169" s="495">
        <f t="shared" si="103"/>
        <v>2176.2000000000003</v>
      </c>
      <c r="R169" s="413"/>
      <c r="S169" s="387"/>
      <c r="T169" s="413"/>
      <c r="U169" s="387"/>
      <c r="V169" s="388"/>
      <c r="W169" s="387"/>
      <c r="X169" s="388"/>
      <c r="Y169" s="387"/>
      <c r="Z169" s="388"/>
      <c r="AA169" s="387"/>
      <c r="AB169" s="388"/>
      <c r="AC169" s="443"/>
      <c r="AD169" s="438">
        <f t="shared" si="96"/>
        <v>600</v>
      </c>
      <c r="AE169" s="415">
        <v>50</v>
      </c>
      <c r="AF169" s="387">
        <f t="shared" si="106"/>
        <v>600</v>
      </c>
      <c r="AG169" s="415">
        <v>50</v>
      </c>
      <c r="AH169" s="387">
        <f t="shared" si="107"/>
        <v>600</v>
      </c>
      <c r="AI169" s="415">
        <v>50</v>
      </c>
      <c r="AJ169" s="387">
        <f t="shared" si="111"/>
        <v>600</v>
      </c>
      <c r="AK169" s="415">
        <v>50</v>
      </c>
      <c r="AL169" s="387">
        <f t="shared" si="109"/>
        <v>21120</v>
      </c>
      <c r="AM169" s="387">
        <f t="shared" si="112"/>
        <v>0</v>
      </c>
      <c r="AN169" s="387">
        <f t="shared" si="113"/>
        <v>0</v>
      </c>
      <c r="AO169" s="387">
        <v>1760</v>
      </c>
      <c r="AP169" s="387">
        <v>1760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114"/>
        <v>8144.9400000000005</v>
      </c>
    </row>
    <row r="170" spans="2:47" ht="15.75" thickBot="1" x14ac:dyDescent="0.3">
      <c r="B170" s="480">
        <f t="shared" si="110"/>
        <v>148</v>
      </c>
      <c r="C170" s="573"/>
      <c r="D170" s="410" t="s">
        <v>38</v>
      </c>
      <c r="E170" s="414">
        <v>78.25</v>
      </c>
      <c r="F170" s="412">
        <v>0</v>
      </c>
      <c r="G170" s="495">
        <v>0</v>
      </c>
      <c r="H170" s="412">
        <v>0</v>
      </c>
      <c r="I170" s="495">
        <v>0</v>
      </c>
      <c r="J170" s="412">
        <v>0</v>
      </c>
      <c r="K170" s="495">
        <v>0</v>
      </c>
      <c r="L170" s="412">
        <v>0</v>
      </c>
      <c r="M170" s="495">
        <v>0</v>
      </c>
      <c r="N170" s="412">
        <v>3</v>
      </c>
      <c r="O170" s="495">
        <f t="shared" si="105"/>
        <v>7277.25</v>
      </c>
      <c r="P170" s="412">
        <v>3</v>
      </c>
      <c r="Q170" s="495">
        <f t="shared" si="103"/>
        <v>7042.5</v>
      </c>
      <c r="R170" s="413"/>
      <c r="S170" s="387"/>
      <c r="T170" s="413"/>
      <c r="U170" s="387"/>
      <c r="V170" s="388"/>
      <c r="W170" s="387"/>
      <c r="X170" s="388"/>
      <c r="Y170" s="387"/>
      <c r="Z170" s="388"/>
      <c r="AA170" s="387"/>
      <c r="AB170" s="388"/>
      <c r="AC170" s="443"/>
      <c r="AD170" s="438">
        <f t="shared" si="96"/>
        <v>2700</v>
      </c>
      <c r="AE170" s="415">
        <v>225</v>
      </c>
      <c r="AF170" s="387">
        <f t="shared" si="106"/>
        <v>2700</v>
      </c>
      <c r="AG170" s="415">
        <v>225</v>
      </c>
      <c r="AH170" s="387">
        <f t="shared" si="107"/>
        <v>2700</v>
      </c>
      <c r="AI170" s="415">
        <v>225</v>
      </c>
      <c r="AJ170" s="387">
        <f t="shared" si="111"/>
        <v>2700</v>
      </c>
      <c r="AK170" s="415">
        <v>225</v>
      </c>
      <c r="AL170" s="387">
        <f t="shared" si="109"/>
        <v>84480</v>
      </c>
      <c r="AM170" s="387">
        <f t="shared" si="112"/>
        <v>0</v>
      </c>
      <c r="AN170" s="387">
        <f t="shared" si="113"/>
        <v>0</v>
      </c>
      <c r="AO170" s="387">
        <v>7040</v>
      </c>
      <c r="AP170" s="387">
        <v>7040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14"/>
        <v>29299.75</v>
      </c>
    </row>
    <row r="171" spans="2:47" ht="15.75" thickBot="1" x14ac:dyDescent="0.3">
      <c r="B171" s="480">
        <f t="shared" si="110"/>
        <v>149</v>
      </c>
      <c r="C171" s="573"/>
      <c r="D171" s="410" t="s">
        <v>30</v>
      </c>
      <c r="E171" s="414">
        <v>72.540000000000006</v>
      </c>
      <c r="F171" s="412">
        <v>0</v>
      </c>
      <c r="G171" s="495">
        <v>0</v>
      </c>
      <c r="H171" s="412">
        <v>0</v>
      </c>
      <c r="I171" s="495">
        <v>0</v>
      </c>
      <c r="J171" s="412">
        <v>0</v>
      </c>
      <c r="K171" s="495">
        <v>0</v>
      </c>
      <c r="L171" s="412">
        <v>0</v>
      </c>
      <c r="M171" s="495">
        <v>0</v>
      </c>
      <c r="N171" s="412">
        <v>1</v>
      </c>
      <c r="O171" s="495">
        <f t="shared" si="105"/>
        <v>2248.7400000000002</v>
      </c>
      <c r="P171" s="412">
        <v>1</v>
      </c>
      <c r="Q171" s="495">
        <f t="shared" si="103"/>
        <v>2176.2000000000003</v>
      </c>
      <c r="R171" s="413"/>
      <c r="S171" s="387"/>
      <c r="T171" s="413"/>
      <c r="U171" s="387"/>
      <c r="V171" s="388"/>
      <c r="W171" s="387"/>
      <c r="X171" s="388"/>
      <c r="Y171" s="387"/>
      <c r="Z171" s="388"/>
      <c r="AA171" s="387"/>
      <c r="AB171" s="388"/>
      <c r="AC171" s="443"/>
      <c r="AD171" s="438">
        <f t="shared" si="96"/>
        <v>0</v>
      </c>
      <c r="AE171" s="387">
        <v>0</v>
      </c>
      <c r="AF171" s="387">
        <f t="shared" si="106"/>
        <v>0</v>
      </c>
      <c r="AG171" s="387">
        <v>0</v>
      </c>
      <c r="AH171" s="387">
        <f t="shared" si="107"/>
        <v>0</v>
      </c>
      <c r="AI171" s="387">
        <v>0</v>
      </c>
      <c r="AJ171" s="387">
        <f t="shared" si="111"/>
        <v>0</v>
      </c>
      <c r="AK171" s="387"/>
      <c r="AL171" s="387">
        <f t="shared" si="109"/>
        <v>21120</v>
      </c>
      <c r="AM171" s="387">
        <f t="shared" si="112"/>
        <v>0</v>
      </c>
      <c r="AN171" s="387">
        <f t="shared" si="113"/>
        <v>0</v>
      </c>
      <c r="AO171" s="387">
        <v>1760</v>
      </c>
      <c r="AP171" s="387">
        <v>1760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14"/>
        <v>7944.9400000000005</v>
      </c>
    </row>
    <row r="172" spans="2:47" ht="15.75" thickBot="1" x14ac:dyDescent="0.3">
      <c r="B172" s="480">
        <f t="shared" si="110"/>
        <v>150</v>
      </c>
      <c r="C172" s="573"/>
      <c r="D172" s="410" t="s">
        <v>31</v>
      </c>
      <c r="E172" s="414">
        <v>71.400000000000006</v>
      </c>
      <c r="F172" s="412">
        <v>0</v>
      </c>
      <c r="G172" s="495">
        <v>0</v>
      </c>
      <c r="H172" s="412">
        <v>0</v>
      </c>
      <c r="I172" s="495">
        <v>0</v>
      </c>
      <c r="J172" s="412">
        <v>0</v>
      </c>
      <c r="K172" s="495">
        <v>0</v>
      </c>
      <c r="L172" s="412">
        <v>0</v>
      </c>
      <c r="M172" s="495">
        <v>0</v>
      </c>
      <c r="N172" s="412">
        <v>34</v>
      </c>
      <c r="O172" s="495">
        <f t="shared" si="105"/>
        <v>75255.600000000006</v>
      </c>
      <c r="P172" s="412">
        <v>34</v>
      </c>
      <c r="Q172" s="495">
        <f t="shared" si="103"/>
        <v>72828</v>
      </c>
      <c r="R172" s="413"/>
      <c r="S172" s="387"/>
      <c r="T172" s="413"/>
      <c r="U172" s="387"/>
      <c r="V172" s="388"/>
      <c r="W172" s="387"/>
      <c r="X172" s="388"/>
      <c r="Y172" s="387"/>
      <c r="Z172" s="388"/>
      <c r="AA172" s="387"/>
      <c r="AB172" s="388"/>
      <c r="AC172" s="443"/>
      <c r="AD172" s="438">
        <f t="shared" si="96"/>
        <v>69600</v>
      </c>
      <c r="AE172" s="415">
        <v>5800</v>
      </c>
      <c r="AF172" s="387">
        <f t="shared" si="106"/>
        <v>69600</v>
      </c>
      <c r="AG172" s="415">
        <v>5800</v>
      </c>
      <c r="AH172" s="387">
        <f t="shared" si="107"/>
        <v>69000</v>
      </c>
      <c r="AI172" s="415">
        <v>5750</v>
      </c>
      <c r="AJ172" s="387">
        <f t="shared" si="111"/>
        <v>69000</v>
      </c>
      <c r="AK172" s="415">
        <v>5750</v>
      </c>
      <c r="AL172" s="387">
        <f t="shared" si="109"/>
        <v>4762895.1251612827</v>
      </c>
      <c r="AM172" s="387">
        <f t="shared" si="112"/>
        <v>0</v>
      </c>
      <c r="AN172" s="387">
        <f t="shared" si="113"/>
        <v>0</v>
      </c>
      <c r="AO172" s="387">
        <v>202400</v>
      </c>
      <c r="AP172" s="387">
        <v>396907.92709677352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14"/>
        <v>770491.5270967735</v>
      </c>
    </row>
    <row r="173" spans="2:47" ht="15.75" thickBot="1" x14ac:dyDescent="0.3">
      <c r="B173" s="480">
        <f t="shared" si="110"/>
        <v>151</v>
      </c>
      <c r="C173" s="573"/>
      <c r="D173" s="410" t="s">
        <v>31</v>
      </c>
      <c r="E173" s="414">
        <v>71.400000000000006</v>
      </c>
      <c r="F173" s="412">
        <v>0</v>
      </c>
      <c r="G173" s="495">
        <v>0</v>
      </c>
      <c r="H173" s="412">
        <v>0</v>
      </c>
      <c r="I173" s="495">
        <v>0</v>
      </c>
      <c r="J173" s="412">
        <v>0</v>
      </c>
      <c r="K173" s="495">
        <v>0</v>
      </c>
      <c r="L173" s="412">
        <v>0</v>
      </c>
      <c r="M173" s="495">
        <v>0</v>
      </c>
      <c r="N173" s="412">
        <v>0</v>
      </c>
      <c r="O173" s="495">
        <f t="shared" si="105"/>
        <v>0</v>
      </c>
      <c r="P173" s="412">
        <v>0</v>
      </c>
      <c r="Q173" s="495">
        <f t="shared" si="103"/>
        <v>0</v>
      </c>
      <c r="R173" s="413"/>
      <c r="S173" s="387"/>
      <c r="T173" s="413"/>
      <c r="U173" s="387"/>
      <c r="V173" s="388"/>
      <c r="W173" s="387"/>
      <c r="X173" s="388"/>
      <c r="Y173" s="387"/>
      <c r="Z173" s="388"/>
      <c r="AA173" s="387"/>
      <c r="AB173" s="388"/>
      <c r="AC173" s="443"/>
      <c r="AD173" s="438"/>
      <c r="AE173" s="415"/>
      <c r="AF173" s="387"/>
      <c r="AG173" s="415"/>
      <c r="AH173" s="387"/>
      <c r="AI173" s="415"/>
      <c r="AJ173" s="387"/>
      <c r="AK173" s="415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91"/>
    </row>
    <row r="174" spans="2:47" ht="15.75" thickBot="1" x14ac:dyDescent="0.3">
      <c r="B174" s="480">
        <f t="shared" si="110"/>
        <v>152</v>
      </c>
      <c r="C174" s="573"/>
      <c r="D174" s="410" t="s">
        <v>31</v>
      </c>
      <c r="E174" s="414">
        <v>71.400000000000006</v>
      </c>
      <c r="F174" s="412">
        <v>0</v>
      </c>
      <c r="G174" s="495">
        <v>0</v>
      </c>
      <c r="H174" s="412">
        <v>0</v>
      </c>
      <c r="I174" s="495">
        <v>0</v>
      </c>
      <c r="J174" s="412">
        <v>0</v>
      </c>
      <c r="K174" s="495">
        <v>0</v>
      </c>
      <c r="L174" s="412">
        <v>0</v>
      </c>
      <c r="M174" s="495">
        <v>0</v>
      </c>
      <c r="N174" s="412">
        <v>0</v>
      </c>
      <c r="O174" s="495">
        <f t="shared" si="105"/>
        <v>0</v>
      </c>
      <c r="P174" s="412">
        <v>0</v>
      </c>
      <c r="Q174" s="495">
        <f t="shared" si="103"/>
        <v>0</v>
      </c>
      <c r="R174" s="413"/>
      <c r="S174" s="387"/>
      <c r="T174" s="413"/>
      <c r="U174" s="387"/>
      <c r="V174" s="388"/>
      <c r="W174" s="387"/>
      <c r="X174" s="388"/>
      <c r="Y174" s="387"/>
      <c r="Z174" s="388"/>
      <c r="AA174" s="387"/>
      <c r="AB174" s="388"/>
      <c r="AC174" s="443"/>
      <c r="AD174" s="438"/>
      <c r="AE174" s="415"/>
      <c r="AF174" s="387"/>
      <c r="AG174" s="415"/>
      <c r="AH174" s="387"/>
      <c r="AI174" s="415"/>
      <c r="AJ174" s="387"/>
      <c r="AK174" s="415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91"/>
    </row>
    <row r="175" spans="2:47" ht="15.75" thickBot="1" x14ac:dyDescent="0.3">
      <c r="B175" s="480">
        <f t="shared" si="110"/>
        <v>153</v>
      </c>
      <c r="C175" s="573"/>
      <c r="D175" s="410" t="s">
        <v>31</v>
      </c>
      <c r="E175" s="414">
        <v>71.400000000000006</v>
      </c>
      <c r="F175" s="412">
        <v>0</v>
      </c>
      <c r="G175" s="495">
        <v>0</v>
      </c>
      <c r="H175" s="412">
        <v>0</v>
      </c>
      <c r="I175" s="495">
        <v>0</v>
      </c>
      <c r="J175" s="412">
        <v>0</v>
      </c>
      <c r="K175" s="495">
        <v>0</v>
      </c>
      <c r="L175" s="412">
        <v>0</v>
      </c>
      <c r="M175" s="495">
        <v>0</v>
      </c>
      <c r="N175" s="412">
        <v>0</v>
      </c>
      <c r="O175" s="495">
        <f t="shared" si="105"/>
        <v>0</v>
      </c>
      <c r="P175" s="412">
        <v>0</v>
      </c>
      <c r="Q175" s="495">
        <f t="shared" si="103"/>
        <v>0</v>
      </c>
      <c r="R175" s="413"/>
      <c r="S175" s="387"/>
      <c r="T175" s="413"/>
      <c r="U175" s="387"/>
      <c r="V175" s="388"/>
      <c r="W175" s="387"/>
      <c r="X175" s="388"/>
      <c r="Y175" s="387"/>
      <c r="Z175" s="388"/>
      <c r="AA175" s="387"/>
      <c r="AB175" s="388"/>
      <c r="AC175" s="443"/>
      <c r="AD175" s="438"/>
      <c r="AE175" s="415"/>
      <c r="AF175" s="387"/>
      <c r="AG175" s="415"/>
      <c r="AH175" s="387"/>
      <c r="AI175" s="415"/>
      <c r="AJ175" s="387"/>
      <c r="AK175" s="415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91"/>
    </row>
    <row r="176" spans="2:47" ht="15.75" thickBot="1" x14ac:dyDescent="0.3">
      <c r="B176" s="480">
        <f t="shared" si="110"/>
        <v>154</v>
      </c>
      <c r="C176" s="573"/>
      <c r="D176" s="410" t="s">
        <v>53</v>
      </c>
      <c r="E176" s="414">
        <v>71.400000000000006</v>
      </c>
      <c r="F176" s="412">
        <v>0</v>
      </c>
      <c r="G176" s="495">
        <v>0</v>
      </c>
      <c r="H176" s="412">
        <v>0</v>
      </c>
      <c r="I176" s="495">
        <v>0</v>
      </c>
      <c r="J176" s="412">
        <v>0</v>
      </c>
      <c r="K176" s="495">
        <v>0</v>
      </c>
      <c r="L176" s="412">
        <v>0</v>
      </c>
      <c r="M176" s="495">
        <v>0</v>
      </c>
      <c r="N176" s="412">
        <v>8</v>
      </c>
      <c r="O176" s="495">
        <f t="shared" si="105"/>
        <v>17707.2</v>
      </c>
      <c r="P176" s="412">
        <v>8</v>
      </c>
      <c r="Q176" s="495">
        <f t="shared" si="103"/>
        <v>17136</v>
      </c>
      <c r="R176" s="413"/>
      <c r="S176" s="387"/>
      <c r="T176" s="413"/>
      <c r="U176" s="387"/>
      <c r="V176" s="388"/>
      <c r="W176" s="387"/>
      <c r="X176" s="388"/>
      <c r="Y176" s="387"/>
      <c r="Z176" s="388"/>
      <c r="AA176" s="387"/>
      <c r="AB176" s="388"/>
      <c r="AC176" s="443"/>
      <c r="AD176" s="438">
        <f t="shared" si="96"/>
        <v>12420</v>
      </c>
      <c r="AE176" s="415">
        <v>1035</v>
      </c>
      <c r="AF176" s="387">
        <f t="shared" si="106"/>
        <v>12420</v>
      </c>
      <c r="AG176" s="415">
        <v>1035</v>
      </c>
      <c r="AH176" s="387">
        <f t="shared" si="107"/>
        <v>12420</v>
      </c>
      <c r="AI176" s="415">
        <v>1035</v>
      </c>
      <c r="AJ176" s="387">
        <f t="shared" si="111"/>
        <v>12420</v>
      </c>
      <c r="AK176" s="415">
        <v>1035</v>
      </c>
      <c r="AL176" s="387">
        <f>+AP176*12</f>
        <v>464640</v>
      </c>
      <c r="AM176" s="387">
        <f t="shared" si="112"/>
        <v>0</v>
      </c>
      <c r="AN176" s="387">
        <f t="shared" si="113"/>
        <v>0</v>
      </c>
      <c r="AO176" s="387">
        <v>38720</v>
      </c>
      <c r="AP176" s="387">
        <v>38720</v>
      </c>
      <c r="AQ176" s="387">
        <v>0</v>
      </c>
      <c r="AR176" s="387">
        <v>0</v>
      </c>
      <c r="AS176" s="387">
        <v>0</v>
      </c>
      <c r="AT176" s="387">
        <v>0</v>
      </c>
      <c r="AU176" s="391">
        <f>+G176+I176+K176+M176+O176+Q176+S176+AN176+AI176+U176+W176+Y176+AA176+AC176+AE176+AG176+AM176+AO176+AQ176+AR176+AS176+AT176+AK176+AP176</f>
        <v>116423.2</v>
      </c>
    </row>
    <row r="177" spans="2:47" ht="15.75" thickBot="1" x14ac:dyDescent="0.3">
      <c r="B177" s="480">
        <f t="shared" si="110"/>
        <v>155</v>
      </c>
      <c r="C177" s="575"/>
      <c r="D177" s="417" t="s">
        <v>41</v>
      </c>
      <c r="E177" s="418">
        <v>75.64</v>
      </c>
      <c r="F177" s="412">
        <v>0</v>
      </c>
      <c r="G177" s="495">
        <v>0</v>
      </c>
      <c r="H177" s="412">
        <v>0</v>
      </c>
      <c r="I177" s="495">
        <v>0</v>
      </c>
      <c r="J177" s="412">
        <v>0</v>
      </c>
      <c r="K177" s="495">
        <v>0</v>
      </c>
      <c r="L177" s="412">
        <v>0</v>
      </c>
      <c r="M177" s="495">
        <v>0</v>
      </c>
      <c r="N177" s="412">
        <v>1</v>
      </c>
      <c r="O177" s="495">
        <f t="shared" si="105"/>
        <v>2344.84</v>
      </c>
      <c r="P177" s="412">
        <v>1</v>
      </c>
      <c r="Q177" s="495">
        <f t="shared" si="103"/>
        <v>2269.1999999999998</v>
      </c>
      <c r="R177" s="420"/>
      <c r="S177" s="387"/>
      <c r="T177" s="420"/>
      <c r="U177" s="387"/>
      <c r="V177" s="393"/>
      <c r="W177" s="387"/>
      <c r="X177" s="393"/>
      <c r="Y177" s="387"/>
      <c r="Z177" s="393"/>
      <c r="AA177" s="387"/>
      <c r="AB177" s="393"/>
      <c r="AC177" s="443"/>
      <c r="AD177" s="483"/>
      <c r="AE177" s="421"/>
      <c r="AF177" s="392"/>
      <c r="AG177" s="421"/>
      <c r="AH177" s="392"/>
      <c r="AI177" s="421"/>
      <c r="AJ177" s="392"/>
      <c r="AK177" s="421"/>
      <c r="AL177" s="387">
        <f>+AP177*12</f>
        <v>42240</v>
      </c>
      <c r="AM177" s="392"/>
      <c r="AN177" s="392"/>
      <c r="AO177" s="392"/>
      <c r="AP177" s="392">
        <v>3520</v>
      </c>
      <c r="AQ177" s="392"/>
      <c r="AR177" s="392"/>
      <c r="AS177" s="392"/>
      <c r="AT177" s="392"/>
      <c r="AU177" s="391"/>
    </row>
    <row r="178" spans="2:47" ht="15.75" thickBot="1" x14ac:dyDescent="0.3">
      <c r="B178" s="480">
        <f t="shared" si="110"/>
        <v>156</v>
      </c>
      <c r="C178" s="574"/>
      <c r="D178" s="452" t="s">
        <v>85</v>
      </c>
      <c r="E178" s="479">
        <v>78.25</v>
      </c>
      <c r="F178" s="448">
        <v>0</v>
      </c>
      <c r="G178" s="496">
        <v>0</v>
      </c>
      <c r="H178" s="448">
        <v>0</v>
      </c>
      <c r="I178" s="496">
        <v>0</v>
      </c>
      <c r="J178" s="448">
        <v>0</v>
      </c>
      <c r="K178" s="496">
        <v>0</v>
      </c>
      <c r="L178" s="448">
        <v>0</v>
      </c>
      <c r="M178" s="496">
        <v>0</v>
      </c>
      <c r="N178" s="448">
        <v>1</v>
      </c>
      <c r="O178" s="496">
        <f t="shared" si="105"/>
        <v>2425.75</v>
      </c>
      <c r="P178" s="448">
        <v>1</v>
      </c>
      <c r="Q178" s="496">
        <f t="shared" si="103"/>
        <v>2347.5</v>
      </c>
      <c r="R178" s="454"/>
      <c r="S178" s="390"/>
      <c r="T178" s="454"/>
      <c r="U178" s="390"/>
      <c r="V178" s="447"/>
      <c r="W178" s="390"/>
      <c r="X178" s="447"/>
      <c r="Y178" s="390"/>
      <c r="Z178" s="447"/>
      <c r="AA178" s="390"/>
      <c r="AB178" s="447"/>
      <c r="AC178" s="449"/>
      <c r="AD178" s="484">
        <f t="shared" si="96"/>
        <v>0</v>
      </c>
      <c r="AE178" s="390">
        <v>0</v>
      </c>
      <c r="AF178" s="390">
        <f t="shared" si="106"/>
        <v>0</v>
      </c>
      <c r="AG178" s="390">
        <v>0</v>
      </c>
      <c r="AH178" s="390">
        <f t="shared" si="107"/>
        <v>0</v>
      </c>
      <c r="AI178" s="390">
        <v>0</v>
      </c>
      <c r="AJ178" s="390">
        <f t="shared" si="111"/>
        <v>0</v>
      </c>
      <c r="AK178" s="390"/>
      <c r="AL178" s="387">
        <f>+AP178*12</f>
        <v>63360</v>
      </c>
      <c r="AM178" s="390">
        <f t="shared" si="112"/>
        <v>0</v>
      </c>
      <c r="AN178" s="390">
        <f t="shared" si="113"/>
        <v>0</v>
      </c>
      <c r="AO178" s="390">
        <v>1760</v>
      </c>
      <c r="AP178" s="390">
        <v>5280</v>
      </c>
      <c r="AQ178" s="390">
        <v>0</v>
      </c>
      <c r="AR178" s="390">
        <v>0</v>
      </c>
      <c r="AS178" s="390">
        <v>0</v>
      </c>
      <c r="AT178" s="390">
        <v>0</v>
      </c>
      <c r="AU178" s="391">
        <f>+G178+I178+K178+M178+O178+Q178+S178+AN178+AI178+U178+W178+Y178+AA178+AC178+AE178+AG178+AM178+AO178+AQ178+AR178+AS178+AT178+AK178+AP178</f>
        <v>11813.25</v>
      </c>
    </row>
    <row r="179" spans="2:47" ht="15" customHeight="1" thickBot="1" x14ac:dyDescent="0.3">
      <c r="B179" s="552" t="s">
        <v>79</v>
      </c>
      <c r="C179" s="553"/>
      <c r="D179" s="553"/>
      <c r="E179" s="553"/>
      <c r="F179" s="553"/>
      <c r="G179" s="553"/>
      <c r="H179" s="553"/>
      <c r="I179" s="553"/>
      <c r="J179" s="553"/>
      <c r="K179" s="553"/>
      <c r="L179" s="553"/>
      <c r="M179" s="553"/>
      <c r="N179" s="553"/>
      <c r="O179" s="553"/>
      <c r="P179" s="553"/>
      <c r="Q179" s="553"/>
      <c r="R179" s="553"/>
      <c r="S179" s="553"/>
      <c r="T179" s="553"/>
      <c r="U179" s="553"/>
      <c r="V179" s="553"/>
      <c r="W179" s="553"/>
      <c r="X179" s="553"/>
      <c r="Y179" s="553"/>
      <c r="Z179" s="553"/>
      <c r="AA179" s="553"/>
      <c r="AB179" s="553"/>
      <c r="AC179" s="553"/>
      <c r="AD179" s="554"/>
      <c r="AE179" s="554"/>
      <c r="AF179" s="554"/>
      <c r="AG179" s="554"/>
      <c r="AH179" s="554"/>
      <c r="AI179" s="554"/>
      <c r="AJ179" s="554"/>
      <c r="AK179" s="554"/>
      <c r="AL179" s="554"/>
      <c r="AM179" s="554"/>
      <c r="AN179" s="554"/>
      <c r="AO179" s="554"/>
      <c r="AP179" s="554"/>
      <c r="AQ179" s="554"/>
      <c r="AR179" s="554"/>
      <c r="AS179" s="554"/>
      <c r="AT179" s="554"/>
      <c r="AU179" s="555"/>
    </row>
    <row r="180" spans="2:47" ht="15.75" thickBot="1" x14ac:dyDescent="0.3">
      <c r="B180" s="480">
        <f>+B178+1</f>
        <v>157</v>
      </c>
      <c r="C180" s="556" t="s">
        <v>80</v>
      </c>
      <c r="D180" s="514" t="s">
        <v>43</v>
      </c>
      <c r="E180" s="478">
        <v>72.540000000000006</v>
      </c>
      <c r="F180" s="405">
        <v>17</v>
      </c>
      <c r="G180" s="494">
        <v>38228.58</v>
      </c>
      <c r="H180" s="405">
        <v>17</v>
      </c>
      <c r="I180" s="494">
        <f t="shared" ref="I180:I197" si="115">+E180*29*H180</f>
        <v>35762.220000000008</v>
      </c>
      <c r="J180" s="405">
        <v>17</v>
      </c>
      <c r="K180" s="494">
        <f t="shared" ref="K180:K197" si="116">+E180*31*J180</f>
        <v>38228.58</v>
      </c>
      <c r="L180" s="405">
        <v>17</v>
      </c>
      <c r="M180" s="494">
        <f t="shared" ref="M180:M197" si="117">+E180*30*L180</f>
        <v>36995.4</v>
      </c>
      <c r="N180" s="405">
        <v>5</v>
      </c>
      <c r="O180" s="494">
        <f t="shared" si="105"/>
        <v>11243.7</v>
      </c>
      <c r="P180" s="405">
        <v>5</v>
      </c>
      <c r="Q180" s="494">
        <f t="shared" ref="Q180:Q199" si="118">+E180*30*P180</f>
        <v>10881.000000000002</v>
      </c>
      <c r="R180" s="451"/>
      <c r="S180" s="406"/>
      <c r="T180" s="451"/>
      <c r="U180" s="406"/>
      <c r="V180" s="407"/>
      <c r="W180" s="406"/>
      <c r="X180" s="407"/>
      <c r="Y180" s="406"/>
      <c r="Z180" s="407"/>
      <c r="AA180" s="406"/>
      <c r="AB180" s="407"/>
      <c r="AC180" s="442"/>
      <c r="AD180" s="438">
        <f t="shared" ref="AD180:AD182" si="119">+AE180*12</f>
        <v>10800</v>
      </c>
      <c r="AE180" s="415">
        <v>900</v>
      </c>
      <c r="AF180" s="387">
        <f t="shared" ref="AF180:AF182" si="120">+AG180*12</f>
        <v>10800</v>
      </c>
      <c r="AG180" s="415">
        <v>900</v>
      </c>
      <c r="AH180" s="387">
        <f t="shared" ref="AH180:AH182" si="121">+AI180*12</f>
        <v>10800</v>
      </c>
      <c r="AI180" s="415">
        <v>900</v>
      </c>
      <c r="AJ180" s="387">
        <f t="shared" ref="AJ180:AJ182" si="122">+AK180*12</f>
        <v>10800</v>
      </c>
      <c r="AK180" s="415">
        <v>900</v>
      </c>
      <c r="AL180" s="387">
        <f t="shared" ref="AL180:AL199" si="123">+AP180*12</f>
        <v>359040</v>
      </c>
      <c r="AM180" s="387">
        <f>1760*F180</f>
        <v>29920</v>
      </c>
      <c r="AN180" s="387">
        <f>1760*H180</f>
        <v>29920</v>
      </c>
      <c r="AO180" s="387">
        <v>29920</v>
      </c>
      <c r="AP180" s="387">
        <v>29920</v>
      </c>
      <c r="AQ180" s="387">
        <v>0</v>
      </c>
      <c r="AR180" s="387">
        <v>0</v>
      </c>
      <c r="AS180" s="387">
        <v>0</v>
      </c>
      <c r="AT180" s="387">
        <v>0</v>
      </c>
      <c r="AU180" s="391">
        <f>+G180+I180+K180+M180+O180+Q180+S180+AN180+AI180+U180+W180+Y180+AA180+AC180+AE180+AG180+AM180+AO180+AQ180+AR180+AS180+AT180+AK180+AP180</f>
        <v>294619.48000000004</v>
      </c>
    </row>
    <row r="181" spans="2:47" ht="15.75" thickBot="1" x14ac:dyDescent="0.3">
      <c r="B181" s="480">
        <f>+B180+1</f>
        <v>158</v>
      </c>
      <c r="C181" s="557"/>
      <c r="D181" s="515" t="s">
        <v>71</v>
      </c>
      <c r="E181" s="414">
        <v>71.400000000000006</v>
      </c>
      <c r="F181" s="412">
        <v>1</v>
      </c>
      <c r="G181" s="495">
        <v>0</v>
      </c>
      <c r="H181" s="412">
        <v>1</v>
      </c>
      <c r="I181" s="495">
        <v>0</v>
      </c>
      <c r="J181" s="412">
        <v>1</v>
      </c>
      <c r="K181" s="495">
        <v>0</v>
      </c>
      <c r="L181" s="412">
        <v>1</v>
      </c>
      <c r="M181" s="495">
        <v>0</v>
      </c>
      <c r="N181" s="412">
        <v>13</v>
      </c>
      <c r="O181" s="495">
        <f t="shared" si="105"/>
        <v>28774.2</v>
      </c>
      <c r="P181" s="412">
        <v>13</v>
      </c>
      <c r="Q181" s="495">
        <f t="shared" si="118"/>
        <v>27846</v>
      </c>
      <c r="R181" s="413"/>
      <c r="S181" s="387"/>
      <c r="T181" s="413"/>
      <c r="U181" s="387"/>
      <c r="V181" s="388"/>
      <c r="W181" s="387"/>
      <c r="X181" s="388"/>
      <c r="Y181" s="387"/>
      <c r="Z181" s="388"/>
      <c r="AA181" s="387"/>
      <c r="AB181" s="388"/>
      <c r="AC181" s="443"/>
      <c r="AD181" s="438">
        <f t="shared" si="119"/>
        <v>9300</v>
      </c>
      <c r="AE181" s="415">
        <v>775</v>
      </c>
      <c r="AF181" s="387">
        <f t="shared" si="120"/>
        <v>9300</v>
      </c>
      <c r="AG181" s="415">
        <v>775</v>
      </c>
      <c r="AH181" s="387">
        <f t="shared" si="121"/>
        <v>9300</v>
      </c>
      <c r="AI181" s="415">
        <v>775</v>
      </c>
      <c r="AJ181" s="387">
        <f t="shared" si="122"/>
        <v>9300</v>
      </c>
      <c r="AK181" s="415">
        <v>775</v>
      </c>
      <c r="AL181" s="387">
        <f t="shared" si="123"/>
        <v>316800</v>
      </c>
      <c r="AM181" s="387">
        <f>1760*F181</f>
        <v>1760</v>
      </c>
      <c r="AN181" s="387">
        <f>1760*H181</f>
        <v>1760</v>
      </c>
      <c r="AO181" s="387">
        <v>26400</v>
      </c>
      <c r="AP181" s="387">
        <v>26400</v>
      </c>
      <c r="AQ181" s="387">
        <v>0</v>
      </c>
      <c r="AR181" s="387">
        <v>0</v>
      </c>
      <c r="AS181" s="387">
        <v>0</v>
      </c>
      <c r="AT181" s="387">
        <v>0</v>
      </c>
      <c r="AU181" s="391">
        <f>+G181+I181+K181+M181+O181+Q181+S181+AN181+AI181+U181+W181+Y181+AA181+AC181+AE181+AG181+AM181+AO181+AQ181+AR181+AS181+AT181+AK181+AP181</f>
        <v>116040.2</v>
      </c>
    </row>
    <row r="182" spans="2:47" ht="15.75" thickBot="1" x14ac:dyDescent="0.3">
      <c r="B182" s="480">
        <f t="shared" ref="B182:B199" si="124">+B181+1</f>
        <v>159</v>
      </c>
      <c r="C182" s="557"/>
      <c r="D182" s="515" t="s">
        <v>71</v>
      </c>
      <c r="E182" s="414">
        <v>71.400000000000006</v>
      </c>
      <c r="F182" s="412">
        <v>14</v>
      </c>
      <c r="G182" s="495">
        <v>30987.600000000006</v>
      </c>
      <c r="H182" s="412">
        <v>14</v>
      </c>
      <c r="I182" s="495">
        <f t="shared" si="115"/>
        <v>28988.400000000005</v>
      </c>
      <c r="J182" s="412">
        <v>14</v>
      </c>
      <c r="K182" s="495">
        <f t="shared" si="116"/>
        <v>30987.600000000002</v>
      </c>
      <c r="L182" s="412">
        <v>14</v>
      </c>
      <c r="M182" s="495">
        <f t="shared" si="117"/>
        <v>29988</v>
      </c>
      <c r="N182" s="412">
        <v>0</v>
      </c>
      <c r="O182" s="495">
        <f t="shared" si="105"/>
        <v>0</v>
      </c>
      <c r="P182" s="412">
        <v>0</v>
      </c>
      <c r="Q182" s="495">
        <f t="shared" si="118"/>
        <v>0</v>
      </c>
      <c r="R182" s="413"/>
      <c r="S182" s="387"/>
      <c r="T182" s="413"/>
      <c r="U182" s="387"/>
      <c r="V182" s="388"/>
      <c r="W182" s="387"/>
      <c r="X182" s="388"/>
      <c r="Y182" s="387"/>
      <c r="Z182" s="388"/>
      <c r="AA182" s="387"/>
      <c r="AB182" s="388"/>
      <c r="AC182" s="443"/>
      <c r="AD182" s="438">
        <f t="shared" si="119"/>
        <v>0</v>
      </c>
      <c r="AE182" s="387">
        <v>0</v>
      </c>
      <c r="AF182" s="387">
        <f t="shared" si="120"/>
        <v>0</v>
      </c>
      <c r="AG182" s="387">
        <v>0</v>
      </c>
      <c r="AH182" s="387">
        <f t="shared" si="121"/>
        <v>0</v>
      </c>
      <c r="AI182" s="387">
        <v>0</v>
      </c>
      <c r="AJ182" s="387">
        <f t="shared" si="122"/>
        <v>0</v>
      </c>
      <c r="AK182" s="387">
        <v>0</v>
      </c>
      <c r="AL182" s="387">
        <f t="shared" si="123"/>
        <v>63360</v>
      </c>
      <c r="AM182" s="387">
        <f>1760*F182</f>
        <v>24640</v>
      </c>
      <c r="AN182" s="387">
        <f>1760*H182</f>
        <v>24640</v>
      </c>
      <c r="AO182" s="387">
        <v>5280</v>
      </c>
      <c r="AP182" s="387">
        <v>5280</v>
      </c>
      <c r="AQ182" s="387">
        <v>0</v>
      </c>
      <c r="AR182" s="387">
        <v>0</v>
      </c>
      <c r="AS182" s="387">
        <v>0</v>
      </c>
      <c r="AT182" s="387">
        <v>0</v>
      </c>
      <c r="AU182" s="391">
        <f>+G182+I182+K182+M182+O182+Q182+S182+AN182+AI182+U182+W182+Y182+AA182+AC182+AE182+AG182+AM182+AO182+AQ182+AR182+AS182+AT182+AK182+AP182</f>
        <v>180791.60000000003</v>
      </c>
    </row>
    <row r="183" spans="2:47" ht="15.75" thickBot="1" x14ac:dyDescent="0.3">
      <c r="B183" s="480">
        <f t="shared" si="124"/>
        <v>160</v>
      </c>
      <c r="C183" s="557"/>
      <c r="D183" s="515" t="s">
        <v>47</v>
      </c>
      <c r="E183" s="414">
        <v>71.400000000000006</v>
      </c>
      <c r="F183" s="412">
        <v>3</v>
      </c>
      <c r="G183" s="495">
        <v>6640.2000000000007</v>
      </c>
      <c r="H183" s="412">
        <v>3</v>
      </c>
      <c r="I183" s="495">
        <f t="shared" si="115"/>
        <v>6211.8000000000011</v>
      </c>
      <c r="J183" s="412">
        <v>3</v>
      </c>
      <c r="K183" s="495">
        <f t="shared" si="116"/>
        <v>6640.2000000000007</v>
      </c>
      <c r="L183" s="412">
        <v>3</v>
      </c>
      <c r="M183" s="495">
        <f t="shared" si="117"/>
        <v>6426</v>
      </c>
      <c r="N183" s="412">
        <v>0</v>
      </c>
      <c r="O183" s="495">
        <f t="shared" si="105"/>
        <v>0</v>
      </c>
      <c r="P183" s="412">
        <v>0</v>
      </c>
      <c r="Q183" s="495">
        <f t="shared" si="118"/>
        <v>0</v>
      </c>
      <c r="R183" s="413"/>
      <c r="S183" s="387"/>
      <c r="T183" s="413"/>
      <c r="U183" s="387"/>
      <c r="V183" s="388"/>
      <c r="W183" s="387"/>
      <c r="X183" s="388"/>
      <c r="Y183" s="387"/>
      <c r="Z183" s="388"/>
      <c r="AA183" s="387"/>
      <c r="AB183" s="388"/>
      <c r="AC183" s="443"/>
      <c r="AD183" s="438"/>
      <c r="AE183" s="387"/>
      <c r="AF183" s="387"/>
      <c r="AG183" s="387"/>
      <c r="AH183" s="387"/>
      <c r="AI183" s="387"/>
      <c r="AJ183" s="387"/>
      <c r="AK183" s="387"/>
      <c r="AL183" s="387">
        <f t="shared" si="123"/>
        <v>21120</v>
      </c>
      <c r="AM183" s="387"/>
      <c r="AN183" s="387"/>
      <c r="AO183" s="387">
        <v>1760</v>
      </c>
      <c r="AP183" s="387">
        <v>1760</v>
      </c>
      <c r="AQ183" s="387"/>
      <c r="AR183" s="387"/>
      <c r="AS183" s="387"/>
      <c r="AT183" s="387"/>
      <c r="AU183" s="391"/>
    </row>
    <row r="184" spans="2:47" ht="15.75" thickBot="1" x14ac:dyDescent="0.3">
      <c r="B184" s="480">
        <f t="shared" si="124"/>
        <v>161</v>
      </c>
      <c r="C184" s="557"/>
      <c r="D184" s="515" t="s">
        <v>72</v>
      </c>
      <c r="E184" s="414">
        <v>71.400000000000006</v>
      </c>
      <c r="F184" s="412">
        <v>1</v>
      </c>
      <c r="G184" s="495">
        <v>2213.4</v>
      </c>
      <c r="H184" s="412">
        <v>1</v>
      </c>
      <c r="I184" s="495">
        <f t="shared" si="115"/>
        <v>2070.6000000000004</v>
      </c>
      <c r="J184" s="412">
        <v>1</v>
      </c>
      <c r="K184" s="495">
        <f t="shared" si="116"/>
        <v>2213.4</v>
      </c>
      <c r="L184" s="412">
        <v>1</v>
      </c>
      <c r="M184" s="495">
        <f t="shared" si="117"/>
        <v>2142</v>
      </c>
      <c r="N184" s="412">
        <v>0</v>
      </c>
      <c r="O184" s="495">
        <f t="shared" si="105"/>
        <v>0</v>
      </c>
      <c r="P184" s="412">
        <v>0</v>
      </c>
      <c r="Q184" s="495">
        <f t="shared" si="118"/>
        <v>0</v>
      </c>
      <c r="R184" s="413"/>
      <c r="S184" s="387"/>
      <c r="T184" s="413"/>
      <c r="U184" s="387"/>
      <c r="V184" s="388"/>
      <c r="W184" s="387"/>
      <c r="X184" s="388"/>
      <c r="Y184" s="387"/>
      <c r="Z184" s="388"/>
      <c r="AA184" s="387"/>
      <c r="AB184" s="388"/>
      <c r="AC184" s="443"/>
      <c r="AD184" s="438">
        <f t="shared" ref="AD184:AD193" si="125">+AE184*12</f>
        <v>600</v>
      </c>
      <c r="AE184" s="415">
        <v>50</v>
      </c>
      <c r="AF184" s="387">
        <f t="shared" ref="AF184:AF193" si="126">+AG184*12</f>
        <v>600</v>
      </c>
      <c r="AG184" s="415">
        <v>50</v>
      </c>
      <c r="AH184" s="387">
        <f t="shared" ref="AH184:AH193" si="127">+AI184*12</f>
        <v>600</v>
      </c>
      <c r="AI184" s="415">
        <v>50</v>
      </c>
      <c r="AJ184" s="387">
        <f t="shared" ref="AJ184:AJ193" si="128">+AK184*12</f>
        <v>600</v>
      </c>
      <c r="AK184" s="415">
        <v>50</v>
      </c>
      <c r="AL184" s="387">
        <f t="shared" si="123"/>
        <v>63360</v>
      </c>
      <c r="AM184" s="387">
        <f t="shared" ref="AM184:AM193" si="129">1760*F184</f>
        <v>1760</v>
      </c>
      <c r="AN184" s="387">
        <f t="shared" ref="AN184:AN193" si="130">1760*H184</f>
        <v>1760</v>
      </c>
      <c r="AO184" s="387">
        <v>5280</v>
      </c>
      <c r="AP184" s="387">
        <v>5280</v>
      </c>
      <c r="AQ184" s="387">
        <v>0</v>
      </c>
      <c r="AR184" s="387">
        <v>0</v>
      </c>
      <c r="AS184" s="387">
        <v>0</v>
      </c>
      <c r="AT184" s="387">
        <v>0</v>
      </c>
      <c r="AU184" s="391">
        <f t="shared" ref="AU184:AU193" si="131">+G184+I184+K184+M184+O184+Q184+S184+AN184+AI184+U184+W184+Y184+AA184+AC184+AE184+AG184+AM184+AO184+AQ184+AR184+AS184+AT184+AK184+AP184</f>
        <v>22919.4</v>
      </c>
    </row>
    <row r="185" spans="2:47" ht="15.75" thickBot="1" x14ac:dyDescent="0.3">
      <c r="B185" s="480">
        <f>+B184+1</f>
        <v>162</v>
      </c>
      <c r="C185" s="557"/>
      <c r="D185" s="515" t="s">
        <v>82</v>
      </c>
      <c r="E185" s="414">
        <v>71.400000000000006</v>
      </c>
      <c r="F185" s="412">
        <v>3</v>
      </c>
      <c r="G185" s="495">
        <v>6640.2000000000007</v>
      </c>
      <c r="H185" s="412">
        <v>3</v>
      </c>
      <c r="I185" s="495">
        <f t="shared" si="115"/>
        <v>6211.8000000000011</v>
      </c>
      <c r="J185" s="412">
        <v>3</v>
      </c>
      <c r="K185" s="495">
        <f t="shared" si="116"/>
        <v>6640.2000000000007</v>
      </c>
      <c r="L185" s="412">
        <v>3</v>
      </c>
      <c r="M185" s="495">
        <f t="shared" si="117"/>
        <v>6426</v>
      </c>
      <c r="N185" s="412">
        <v>1</v>
      </c>
      <c r="O185" s="495">
        <f t="shared" si="105"/>
        <v>2213.4</v>
      </c>
      <c r="P185" s="412">
        <v>1</v>
      </c>
      <c r="Q185" s="495">
        <f t="shared" si="118"/>
        <v>2142</v>
      </c>
      <c r="R185" s="413"/>
      <c r="S185" s="387"/>
      <c r="T185" s="413"/>
      <c r="U185" s="387"/>
      <c r="V185" s="388"/>
      <c r="W185" s="387"/>
      <c r="X185" s="388"/>
      <c r="Y185" s="387"/>
      <c r="Z185" s="388"/>
      <c r="AA185" s="387"/>
      <c r="AB185" s="388"/>
      <c r="AC185" s="443"/>
      <c r="AD185" s="438">
        <f t="shared" si="125"/>
        <v>0</v>
      </c>
      <c r="AE185" s="387">
        <v>0</v>
      </c>
      <c r="AF185" s="387">
        <f t="shared" si="126"/>
        <v>0</v>
      </c>
      <c r="AG185" s="387">
        <v>0</v>
      </c>
      <c r="AH185" s="387">
        <f t="shared" si="127"/>
        <v>0</v>
      </c>
      <c r="AI185" s="387">
        <v>0</v>
      </c>
      <c r="AJ185" s="387">
        <f t="shared" si="128"/>
        <v>0</v>
      </c>
      <c r="AK185" s="387"/>
      <c r="AL185" s="387">
        <f t="shared" si="123"/>
        <v>21120</v>
      </c>
      <c r="AM185" s="387">
        <f t="shared" si="129"/>
        <v>5280</v>
      </c>
      <c r="AN185" s="387">
        <f t="shared" si="130"/>
        <v>5280</v>
      </c>
      <c r="AO185" s="387">
        <v>1760</v>
      </c>
      <c r="AP185" s="387">
        <v>1760</v>
      </c>
      <c r="AQ185" s="387">
        <v>0</v>
      </c>
      <c r="AR185" s="387">
        <v>0</v>
      </c>
      <c r="AS185" s="387">
        <v>0</v>
      </c>
      <c r="AT185" s="387">
        <v>0</v>
      </c>
      <c r="AU185" s="391">
        <f t="shared" si="131"/>
        <v>44353.600000000006</v>
      </c>
    </row>
    <row r="186" spans="2:47" ht="15.75" thickBot="1" x14ac:dyDescent="0.3">
      <c r="B186" s="480">
        <f t="shared" si="124"/>
        <v>163</v>
      </c>
      <c r="C186" s="557"/>
      <c r="D186" s="515" t="s">
        <v>83</v>
      </c>
      <c r="E186" s="414">
        <v>75.64</v>
      </c>
      <c r="F186" s="412">
        <v>1</v>
      </c>
      <c r="G186" s="495">
        <v>2344.84</v>
      </c>
      <c r="H186" s="412">
        <v>1</v>
      </c>
      <c r="I186" s="495">
        <f t="shared" si="115"/>
        <v>2193.56</v>
      </c>
      <c r="J186" s="412">
        <v>1</v>
      </c>
      <c r="K186" s="495">
        <f t="shared" si="116"/>
        <v>2344.84</v>
      </c>
      <c r="L186" s="412">
        <v>1</v>
      </c>
      <c r="M186" s="495">
        <f t="shared" si="117"/>
        <v>2269.1999999999998</v>
      </c>
      <c r="N186" s="412">
        <v>0</v>
      </c>
      <c r="O186" s="495">
        <f t="shared" si="105"/>
        <v>0</v>
      </c>
      <c r="P186" s="412">
        <v>0</v>
      </c>
      <c r="Q186" s="495">
        <f t="shared" si="118"/>
        <v>0</v>
      </c>
      <c r="R186" s="413"/>
      <c r="S186" s="387"/>
      <c r="T186" s="413"/>
      <c r="U186" s="387"/>
      <c r="V186" s="388"/>
      <c r="W186" s="387"/>
      <c r="X186" s="388"/>
      <c r="Y186" s="387"/>
      <c r="Z186" s="388"/>
      <c r="AA186" s="387"/>
      <c r="AB186" s="388"/>
      <c r="AC186" s="443"/>
      <c r="AD186" s="438">
        <f t="shared" si="125"/>
        <v>3120</v>
      </c>
      <c r="AE186" s="415">
        <v>260</v>
      </c>
      <c r="AF186" s="387">
        <f t="shared" si="126"/>
        <v>3120</v>
      </c>
      <c r="AG186" s="415">
        <v>260</v>
      </c>
      <c r="AH186" s="387">
        <f t="shared" si="127"/>
        <v>3120</v>
      </c>
      <c r="AI186" s="415">
        <v>260</v>
      </c>
      <c r="AJ186" s="387">
        <f t="shared" si="128"/>
        <v>3120</v>
      </c>
      <c r="AK186" s="415">
        <v>260</v>
      </c>
      <c r="AL186" s="387">
        <f t="shared" si="123"/>
        <v>422400</v>
      </c>
      <c r="AM186" s="387">
        <f t="shared" si="129"/>
        <v>1760</v>
      </c>
      <c r="AN186" s="387">
        <f t="shared" si="130"/>
        <v>1760</v>
      </c>
      <c r="AO186" s="387">
        <v>35200</v>
      </c>
      <c r="AP186" s="387">
        <v>35200</v>
      </c>
      <c r="AQ186" s="387">
        <v>0</v>
      </c>
      <c r="AR186" s="387">
        <v>0</v>
      </c>
      <c r="AS186" s="387">
        <v>0</v>
      </c>
      <c r="AT186" s="387">
        <v>0</v>
      </c>
      <c r="AU186" s="391">
        <f t="shared" si="131"/>
        <v>84112.44</v>
      </c>
    </row>
    <row r="187" spans="2:47" ht="15.75" thickBot="1" x14ac:dyDescent="0.3">
      <c r="B187" s="480">
        <f t="shared" si="124"/>
        <v>164</v>
      </c>
      <c r="C187" s="557"/>
      <c r="D187" s="515" t="s">
        <v>34</v>
      </c>
      <c r="E187" s="414">
        <v>71.400000000000006</v>
      </c>
      <c r="F187" s="412">
        <v>24</v>
      </c>
      <c r="G187" s="495">
        <v>53121.600000000006</v>
      </c>
      <c r="H187" s="412">
        <v>24</v>
      </c>
      <c r="I187" s="495">
        <f t="shared" si="115"/>
        <v>49694.400000000009</v>
      </c>
      <c r="J187" s="412">
        <v>24</v>
      </c>
      <c r="K187" s="495">
        <f t="shared" si="116"/>
        <v>53121.600000000006</v>
      </c>
      <c r="L187" s="412">
        <v>24</v>
      </c>
      <c r="M187" s="495">
        <f t="shared" si="117"/>
        <v>51408</v>
      </c>
      <c r="N187" s="412">
        <v>2</v>
      </c>
      <c r="O187" s="495">
        <f t="shared" si="105"/>
        <v>4426.8</v>
      </c>
      <c r="P187" s="412">
        <v>2</v>
      </c>
      <c r="Q187" s="495">
        <f t="shared" si="118"/>
        <v>4284</v>
      </c>
      <c r="R187" s="413"/>
      <c r="S187" s="387"/>
      <c r="T187" s="413"/>
      <c r="U187" s="387"/>
      <c r="V187" s="388"/>
      <c r="W187" s="387"/>
      <c r="X187" s="388"/>
      <c r="Y187" s="387"/>
      <c r="Z187" s="388"/>
      <c r="AA187" s="387"/>
      <c r="AB187" s="388"/>
      <c r="AC187" s="443"/>
      <c r="AD187" s="438">
        <f t="shared" si="125"/>
        <v>900</v>
      </c>
      <c r="AE187" s="415">
        <v>75</v>
      </c>
      <c r="AF187" s="387">
        <f t="shared" si="126"/>
        <v>900</v>
      </c>
      <c r="AG187" s="415">
        <v>75</v>
      </c>
      <c r="AH187" s="387">
        <f t="shared" si="127"/>
        <v>900</v>
      </c>
      <c r="AI187" s="415">
        <v>75</v>
      </c>
      <c r="AJ187" s="387">
        <f t="shared" si="128"/>
        <v>900</v>
      </c>
      <c r="AK187" s="415">
        <v>75</v>
      </c>
      <c r="AL187" s="387">
        <f t="shared" si="123"/>
        <v>21120</v>
      </c>
      <c r="AM187" s="387">
        <f t="shared" si="129"/>
        <v>42240</v>
      </c>
      <c r="AN187" s="387">
        <f t="shared" si="130"/>
        <v>42240</v>
      </c>
      <c r="AO187" s="387">
        <v>1760</v>
      </c>
      <c r="AP187" s="387">
        <v>1760</v>
      </c>
      <c r="AQ187" s="387">
        <v>0</v>
      </c>
      <c r="AR187" s="387">
        <v>0</v>
      </c>
      <c r="AS187" s="387">
        <v>0</v>
      </c>
      <c r="AT187" s="387">
        <v>0</v>
      </c>
      <c r="AU187" s="391">
        <f t="shared" si="131"/>
        <v>304356.40000000002</v>
      </c>
    </row>
    <row r="188" spans="2:47" ht="15.75" thickBot="1" x14ac:dyDescent="0.3">
      <c r="B188" s="480">
        <f t="shared" si="124"/>
        <v>165</v>
      </c>
      <c r="C188" s="557"/>
      <c r="D188" s="515" t="s">
        <v>84</v>
      </c>
      <c r="E188" s="414">
        <v>76.59</v>
      </c>
      <c r="F188" s="412">
        <v>1</v>
      </c>
      <c r="G188" s="495">
        <v>2374.29</v>
      </c>
      <c r="H188" s="412">
        <v>1</v>
      </c>
      <c r="I188" s="495">
        <f t="shared" si="115"/>
        <v>2221.11</v>
      </c>
      <c r="J188" s="412">
        <v>1</v>
      </c>
      <c r="K188" s="495">
        <f t="shared" si="116"/>
        <v>2374.29</v>
      </c>
      <c r="L188" s="412">
        <v>1</v>
      </c>
      <c r="M188" s="495">
        <f t="shared" si="117"/>
        <v>2297.7000000000003</v>
      </c>
      <c r="N188" s="412">
        <v>1</v>
      </c>
      <c r="O188" s="495">
        <f t="shared" si="105"/>
        <v>2374.29</v>
      </c>
      <c r="P188" s="412">
        <v>1</v>
      </c>
      <c r="Q188" s="495">
        <f t="shared" si="118"/>
        <v>2297.7000000000003</v>
      </c>
      <c r="R188" s="413"/>
      <c r="S188" s="387"/>
      <c r="T188" s="413"/>
      <c r="U188" s="387"/>
      <c r="V188" s="388"/>
      <c r="W188" s="387"/>
      <c r="X188" s="388"/>
      <c r="Y188" s="387"/>
      <c r="Z188" s="388"/>
      <c r="AA188" s="387"/>
      <c r="AB188" s="388"/>
      <c r="AC188" s="443"/>
      <c r="AD188" s="438">
        <f t="shared" si="125"/>
        <v>600</v>
      </c>
      <c r="AE188" s="415">
        <v>50</v>
      </c>
      <c r="AF188" s="387">
        <f t="shared" si="126"/>
        <v>600</v>
      </c>
      <c r="AG188" s="415">
        <v>50</v>
      </c>
      <c r="AH188" s="387">
        <f t="shared" si="127"/>
        <v>600</v>
      </c>
      <c r="AI188" s="415">
        <v>50</v>
      </c>
      <c r="AJ188" s="387">
        <f t="shared" si="128"/>
        <v>600</v>
      </c>
      <c r="AK188" s="415">
        <v>50</v>
      </c>
      <c r="AL188" s="387">
        <f t="shared" si="123"/>
        <v>42240</v>
      </c>
      <c r="AM188" s="387">
        <f t="shared" si="129"/>
        <v>1760</v>
      </c>
      <c r="AN188" s="387">
        <f t="shared" si="130"/>
        <v>1760</v>
      </c>
      <c r="AO188" s="387">
        <v>3520</v>
      </c>
      <c r="AP188" s="387">
        <v>3520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si="131"/>
        <v>24699.38</v>
      </c>
    </row>
    <row r="189" spans="2:47" ht="15.75" thickBot="1" x14ac:dyDescent="0.3">
      <c r="B189" s="480">
        <f t="shared" si="124"/>
        <v>166</v>
      </c>
      <c r="C189" s="557"/>
      <c r="D189" s="515" t="s">
        <v>76</v>
      </c>
      <c r="E189" s="414">
        <v>72.540000000000006</v>
      </c>
      <c r="F189" s="412">
        <v>2</v>
      </c>
      <c r="G189" s="495">
        <v>4497.4800000000005</v>
      </c>
      <c r="H189" s="412">
        <v>2</v>
      </c>
      <c r="I189" s="495">
        <f t="shared" si="115"/>
        <v>4207.3200000000006</v>
      </c>
      <c r="J189" s="412">
        <v>2</v>
      </c>
      <c r="K189" s="495">
        <f t="shared" si="116"/>
        <v>4497.4800000000005</v>
      </c>
      <c r="L189" s="412">
        <v>2</v>
      </c>
      <c r="M189" s="495">
        <f t="shared" si="117"/>
        <v>4352.4000000000005</v>
      </c>
      <c r="N189" s="412">
        <v>0</v>
      </c>
      <c r="O189" s="495">
        <f t="shared" si="105"/>
        <v>0</v>
      </c>
      <c r="P189" s="412">
        <v>0</v>
      </c>
      <c r="Q189" s="495">
        <f t="shared" si="118"/>
        <v>0</v>
      </c>
      <c r="R189" s="413"/>
      <c r="S189" s="387"/>
      <c r="T189" s="413"/>
      <c r="U189" s="387"/>
      <c r="V189" s="388"/>
      <c r="W189" s="387"/>
      <c r="X189" s="388"/>
      <c r="Y189" s="387"/>
      <c r="Z189" s="388"/>
      <c r="AA189" s="387"/>
      <c r="AB189" s="388"/>
      <c r="AC189" s="443"/>
      <c r="AD189" s="438">
        <f t="shared" si="125"/>
        <v>600</v>
      </c>
      <c r="AE189" s="415">
        <v>50</v>
      </c>
      <c r="AF189" s="387">
        <f t="shared" si="126"/>
        <v>600</v>
      </c>
      <c r="AG189" s="415">
        <v>50</v>
      </c>
      <c r="AH189" s="387">
        <f t="shared" si="127"/>
        <v>600</v>
      </c>
      <c r="AI189" s="415">
        <v>50</v>
      </c>
      <c r="AJ189" s="387">
        <f t="shared" si="128"/>
        <v>600</v>
      </c>
      <c r="AK189" s="415">
        <v>50</v>
      </c>
      <c r="AL189" s="387">
        <f t="shared" si="123"/>
        <v>21120</v>
      </c>
      <c r="AM189" s="387">
        <f t="shared" si="129"/>
        <v>3520</v>
      </c>
      <c r="AN189" s="387">
        <f t="shared" si="130"/>
        <v>3520</v>
      </c>
      <c r="AO189" s="387">
        <v>1760</v>
      </c>
      <c r="AP189" s="387">
        <v>1760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131"/>
        <v>28314.680000000004</v>
      </c>
    </row>
    <row r="190" spans="2:47" ht="15.75" thickBot="1" x14ac:dyDescent="0.3">
      <c r="B190" s="480">
        <f t="shared" si="124"/>
        <v>167</v>
      </c>
      <c r="C190" s="557"/>
      <c r="D190" s="515" t="s">
        <v>35</v>
      </c>
      <c r="E190" s="414">
        <v>72.540000000000006</v>
      </c>
      <c r="F190" s="412">
        <v>1</v>
      </c>
      <c r="G190" s="495">
        <v>2248.7400000000002</v>
      </c>
      <c r="H190" s="412">
        <v>1</v>
      </c>
      <c r="I190" s="495">
        <f t="shared" si="115"/>
        <v>2103.6600000000003</v>
      </c>
      <c r="J190" s="412">
        <v>1</v>
      </c>
      <c r="K190" s="495">
        <f t="shared" si="116"/>
        <v>2248.7400000000002</v>
      </c>
      <c r="L190" s="412">
        <v>1</v>
      </c>
      <c r="M190" s="495">
        <f t="shared" si="117"/>
        <v>2176.2000000000003</v>
      </c>
      <c r="N190" s="412">
        <v>0</v>
      </c>
      <c r="O190" s="495">
        <f t="shared" si="105"/>
        <v>0</v>
      </c>
      <c r="P190" s="412">
        <v>0</v>
      </c>
      <c r="Q190" s="495">
        <f t="shared" si="118"/>
        <v>0</v>
      </c>
      <c r="R190" s="413"/>
      <c r="S190" s="387"/>
      <c r="T190" s="413"/>
      <c r="U190" s="387"/>
      <c r="V190" s="388"/>
      <c r="W190" s="387"/>
      <c r="X190" s="388"/>
      <c r="Y190" s="387"/>
      <c r="Z190" s="388"/>
      <c r="AA190" s="387"/>
      <c r="AB190" s="388"/>
      <c r="AC190" s="443"/>
      <c r="AD190" s="438">
        <f t="shared" si="125"/>
        <v>2700</v>
      </c>
      <c r="AE190" s="415">
        <v>225</v>
      </c>
      <c r="AF190" s="387">
        <f t="shared" si="126"/>
        <v>2700</v>
      </c>
      <c r="AG190" s="415">
        <v>225</v>
      </c>
      <c r="AH190" s="387">
        <f t="shared" si="127"/>
        <v>2700</v>
      </c>
      <c r="AI190" s="415">
        <v>225</v>
      </c>
      <c r="AJ190" s="387">
        <f t="shared" si="128"/>
        <v>2700</v>
      </c>
      <c r="AK190" s="415">
        <v>225</v>
      </c>
      <c r="AL190" s="387">
        <f t="shared" si="123"/>
        <v>84480</v>
      </c>
      <c r="AM190" s="387">
        <f t="shared" si="129"/>
        <v>1760</v>
      </c>
      <c r="AN190" s="387">
        <f t="shared" si="130"/>
        <v>1760</v>
      </c>
      <c r="AO190" s="387">
        <v>7040</v>
      </c>
      <c r="AP190" s="387">
        <v>7040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31"/>
        <v>27277.340000000004</v>
      </c>
    </row>
    <row r="191" spans="2:47" ht="15.75" thickBot="1" x14ac:dyDescent="0.3">
      <c r="B191" s="480">
        <f t="shared" si="124"/>
        <v>168</v>
      </c>
      <c r="C191" s="557"/>
      <c r="D191" s="515" t="s">
        <v>38</v>
      </c>
      <c r="E191" s="414">
        <v>78.25</v>
      </c>
      <c r="F191" s="412">
        <v>4</v>
      </c>
      <c r="G191" s="495">
        <v>9703</v>
      </c>
      <c r="H191" s="412">
        <v>4</v>
      </c>
      <c r="I191" s="495">
        <f t="shared" si="115"/>
        <v>9077</v>
      </c>
      <c r="J191" s="412">
        <v>4</v>
      </c>
      <c r="K191" s="495">
        <f t="shared" si="116"/>
        <v>9703</v>
      </c>
      <c r="L191" s="412">
        <v>4</v>
      </c>
      <c r="M191" s="495">
        <f t="shared" si="117"/>
        <v>9390</v>
      </c>
      <c r="N191" s="412">
        <v>1</v>
      </c>
      <c r="O191" s="495">
        <f t="shared" si="105"/>
        <v>2425.75</v>
      </c>
      <c r="P191" s="412">
        <v>1</v>
      </c>
      <c r="Q191" s="495">
        <f t="shared" si="118"/>
        <v>2347.5</v>
      </c>
      <c r="R191" s="413"/>
      <c r="S191" s="387"/>
      <c r="T191" s="413"/>
      <c r="U191" s="387"/>
      <c r="V191" s="388"/>
      <c r="W191" s="387"/>
      <c r="X191" s="388"/>
      <c r="Y191" s="387"/>
      <c r="Z191" s="388"/>
      <c r="AA191" s="387"/>
      <c r="AB191" s="388"/>
      <c r="AC191" s="443"/>
      <c r="AD191" s="438">
        <f t="shared" si="125"/>
        <v>0</v>
      </c>
      <c r="AE191" s="387">
        <v>0</v>
      </c>
      <c r="AF191" s="387">
        <f t="shared" si="126"/>
        <v>0</v>
      </c>
      <c r="AG191" s="387">
        <v>0</v>
      </c>
      <c r="AH191" s="387">
        <f t="shared" si="127"/>
        <v>0</v>
      </c>
      <c r="AI191" s="387">
        <v>0</v>
      </c>
      <c r="AJ191" s="387">
        <f t="shared" si="128"/>
        <v>0</v>
      </c>
      <c r="AK191" s="387"/>
      <c r="AL191" s="387">
        <f t="shared" si="123"/>
        <v>21120</v>
      </c>
      <c r="AM191" s="387">
        <f t="shared" si="129"/>
        <v>7040</v>
      </c>
      <c r="AN191" s="387">
        <f t="shared" si="130"/>
        <v>7040</v>
      </c>
      <c r="AO191" s="387">
        <v>1760</v>
      </c>
      <c r="AP191" s="387">
        <v>1760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31"/>
        <v>60246.25</v>
      </c>
    </row>
    <row r="192" spans="2:47" ht="15.75" thickBot="1" x14ac:dyDescent="0.3">
      <c r="B192" s="480">
        <f t="shared" si="124"/>
        <v>169</v>
      </c>
      <c r="C192" s="557"/>
      <c r="D192" s="515" t="s">
        <v>30</v>
      </c>
      <c r="E192" s="414">
        <v>72.540000000000006</v>
      </c>
      <c r="F192" s="412">
        <v>1</v>
      </c>
      <c r="G192" s="495">
        <v>2248.7400000000002</v>
      </c>
      <c r="H192" s="412">
        <v>1</v>
      </c>
      <c r="I192" s="495">
        <f t="shared" si="115"/>
        <v>2103.6600000000003</v>
      </c>
      <c r="J192" s="412">
        <v>1</v>
      </c>
      <c r="K192" s="495">
        <f t="shared" si="116"/>
        <v>2248.7400000000002</v>
      </c>
      <c r="L192" s="412">
        <v>1</v>
      </c>
      <c r="M192" s="495">
        <f t="shared" si="117"/>
        <v>2176.2000000000003</v>
      </c>
      <c r="N192" s="412">
        <v>0</v>
      </c>
      <c r="O192" s="495">
        <f t="shared" si="105"/>
        <v>0</v>
      </c>
      <c r="P192" s="412">
        <v>0</v>
      </c>
      <c r="Q192" s="495">
        <f t="shared" si="118"/>
        <v>0</v>
      </c>
      <c r="R192" s="413"/>
      <c r="S192" s="387"/>
      <c r="T192" s="413"/>
      <c r="U192" s="387"/>
      <c r="V192" s="388"/>
      <c r="W192" s="387"/>
      <c r="X192" s="388"/>
      <c r="Y192" s="387"/>
      <c r="Z192" s="388"/>
      <c r="AA192" s="387"/>
      <c r="AB192" s="388"/>
      <c r="AC192" s="443"/>
      <c r="AD192" s="438">
        <f t="shared" si="125"/>
        <v>69600</v>
      </c>
      <c r="AE192" s="415">
        <v>5800</v>
      </c>
      <c r="AF192" s="387">
        <f t="shared" si="126"/>
        <v>69600</v>
      </c>
      <c r="AG192" s="415">
        <v>5800</v>
      </c>
      <c r="AH192" s="387">
        <f t="shared" si="127"/>
        <v>69000</v>
      </c>
      <c r="AI192" s="415">
        <v>5750</v>
      </c>
      <c r="AJ192" s="387">
        <f t="shared" si="128"/>
        <v>69000</v>
      </c>
      <c r="AK192" s="415">
        <v>5750</v>
      </c>
      <c r="AL192" s="387">
        <f t="shared" si="123"/>
        <v>4762895.1251612827</v>
      </c>
      <c r="AM192" s="387">
        <f t="shared" si="129"/>
        <v>1760</v>
      </c>
      <c r="AN192" s="387">
        <f t="shared" si="130"/>
        <v>1760</v>
      </c>
      <c r="AO192" s="387">
        <v>202400</v>
      </c>
      <c r="AP192" s="387">
        <v>396907.92709677352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31"/>
        <v>634705.26709677349</v>
      </c>
    </row>
    <row r="193" spans="2:47" ht="15.75" thickBot="1" x14ac:dyDescent="0.3">
      <c r="B193" s="480">
        <f t="shared" si="124"/>
        <v>170</v>
      </c>
      <c r="C193" s="557"/>
      <c r="D193" s="515" t="s">
        <v>31</v>
      </c>
      <c r="E193" s="414">
        <v>71.400000000000006</v>
      </c>
      <c r="F193" s="412">
        <v>128</v>
      </c>
      <c r="G193" s="495">
        <v>283315.20000000001</v>
      </c>
      <c r="H193" s="412">
        <v>128</v>
      </c>
      <c r="I193" s="495">
        <f t="shared" si="115"/>
        <v>265036.80000000005</v>
      </c>
      <c r="J193" s="412">
        <v>128</v>
      </c>
      <c r="K193" s="495">
        <f t="shared" si="116"/>
        <v>283315.20000000001</v>
      </c>
      <c r="L193" s="412">
        <v>128</v>
      </c>
      <c r="M193" s="495">
        <f t="shared" si="117"/>
        <v>274176</v>
      </c>
      <c r="N193" s="412">
        <v>69</v>
      </c>
      <c r="O193" s="495">
        <f t="shared" si="105"/>
        <v>152724.6</v>
      </c>
      <c r="P193" s="412">
        <v>54</v>
      </c>
      <c r="Q193" s="495">
        <f>+E193*14*P193</f>
        <v>53978.400000000009</v>
      </c>
      <c r="R193" s="413"/>
      <c r="S193" s="387"/>
      <c r="T193" s="413"/>
      <c r="U193" s="387"/>
      <c r="V193" s="388"/>
      <c r="W193" s="387"/>
      <c r="X193" s="388"/>
      <c r="Y193" s="387"/>
      <c r="Z193" s="388"/>
      <c r="AA193" s="387"/>
      <c r="AB193" s="388"/>
      <c r="AC193" s="443"/>
      <c r="AD193" s="438">
        <f t="shared" si="125"/>
        <v>12420</v>
      </c>
      <c r="AE193" s="415">
        <v>1035</v>
      </c>
      <c r="AF193" s="387">
        <f t="shared" si="126"/>
        <v>12420</v>
      </c>
      <c r="AG193" s="415">
        <v>1035</v>
      </c>
      <c r="AH193" s="387">
        <f t="shared" si="127"/>
        <v>12420</v>
      </c>
      <c r="AI193" s="415">
        <v>1035</v>
      </c>
      <c r="AJ193" s="387">
        <f t="shared" si="128"/>
        <v>12420</v>
      </c>
      <c r="AK193" s="415">
        <v>1035</v>
      </c>
      <c r="AL193" s="387">
        <f t="shared" si="123"/>
        <v>464640</v>
      </c>
      <c r="AM193" s="387">
        <f t="shared" si="129"/>
        <v>225280</v>
      </c>
      <c r="AN193" s="387">
        <f t="shared" si="130"/>
        <v>225280</v>
      </c>
      <c r="AO193" s="387">
        <v>38720</v>
      </c>
      <c r="AP193" s="387">
        <v>38720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31"/>
        <v>1844686.2</v>
      </c>
    </row>
    <row r="194" spans="2:47" ht="15.75" thickBot="1" x14ac:dyDescent="0.3">
      <c r="B194" s="480">
        <f t="shared" si="124"/>
        <v>171</v>
      </c>
      <c r="C194" s="558"/>
      <c r="D194" s="516" t="s">
        <v>31</v>
      </c>
      <c r="E194" s="418">
        <v>71.400000000000006</v>
      </c>
      <c r="F194" s="419">
        <v>1</v>
      </c>
      <c r="G194" s="501">
        <v>0</v>
      </c>
      <c r="H194" s="419">
        <v>1</v>
      </c>
      <c r="I194" s="501">
        <v>0</v>
      </c>
      <c r="J194" s="419">
        <v>1</v>
      </c>
      <c r="K194" s="495">
        <f>+E194*23*J194</f>
        <v>1642.2</v>
      </c>
      <c r="L194" s="419">
        <v>1</v>
      </c>
      <c r="M194" s="495">
        <f t="shared" si="117"/>
        <v>2142</v>
      </c>
      <c r="N194" s="419">
        <v>95</v>
      </c>
      <c r="O194" s="495">
        <f t="shared" si="105"/>
        <v>210273</v>
      </c>
      <c r="P194" s="419">
        <v>15</v>
      </c>
      <c r="Q194" s="495">
        <f t="shared" si="118"/>
        <v>32130</v>
      </c>
      <c r="R194" s="420"/>
      <c r="S194" s="387"/>
      <c r="T194" s="420"/>
      <c r="U194" s="387"/>
      <c r="V194" s="388"/>
      <c r="W194" s="387"/>
      <c r="X194" s="388"/>
      <c r="Y194" s="387"/>
      <c r="Z194" s="388"/>
      <c r="AA194" s="387"/>
      <c r="AB194" s="388"/>
      <c r="AC194" s="443"/>
      <c r="AD194" s="483"/>
      <c r="AE194" s="421"/>
      <c r="AF194" s="392"/>
      <c r="AG194" s="421"/>
      <c r="AH194" s="392"/>
      <c r="AI194" s="421"/>
      <c r="AJ194" s="392"/>
      <c r="AK194" s="421"/>
      <c r="AL194" s="387"/>
      <c r="AM194" s="392"/>
      <c r="AN194" s="392"/>
      <c r="AO194" s="392"/>
      <c r="AP194" s="392"/>
      <c r="AQ194" s="392"/>
      <c r="AR194" s="392"/>
      <c r="AS194" s="392"/>
      <c r="AT194" s="392"/>
      <c r="AU194" s="391"/>
    </row>
    <row r="195" spans="2:47" ht="15.75" thickBot="1" x14ac:dyDescent="0.3">
      <c r="B195" s="480">
        <f t="shared" si="124"/>
        <v>172</v>
      </c>
      <c r="C195" s="558"/>
      <c r="D195" s="516" t="s">
        <v>31</v>
      </c>
      <c r="E195" s="418">
        <v>71.400000000000006</v>
      </c>
      <c r="F195" s="419">
        <v>2</v>
      </c>
      <c r="G195" s="501">
        <v>0</v>
      </c>
      <c r="H195" s="419">
        <v>2</v>
      </c>
      <c r="I195" s="501">
        <v>0</v>
      </c>
      <c r="J195" s="419">
        <v>2</v>
      </c>
      <c r="K195" s="495">
        <v>0</v>
      </c>
      <c r="L195" s="419">
        <v>2</v>
      </c>
      <c r="M195" s="495">
        <v>0</v>
      </c>
      <c r="N195" s="419">
        <v>0</v>
      </c>
      <c r="O195" s="495">
        <f t="shared" si="105"/>
        <v>0</v>
      </c>
      <c r="P195" s="419">
        <v>95</v>
      </c>
      <c r="Q195" s="495">
        <f t="shared" si="118"/>
        <v>203490</v>
      </c>
      <c r="R195" s="420"/>
      <c r="S195" s="387"/>
      <c r="T195" s="420"/>
      <c r="U195" s="387"/>
      <c r="V195" s="388"/>
      <c r="W195" s="387"/>
      <c r="X195" s="388"/>
      <c r="Y195" s="387"/>
      <c r="Z195" s="388"/>
      <c r="AA195" s="387"/>
      <c r="AB195" s="388"/>
      <c r="AC195" s="443"/>
      <c r="AD195" s="483"/>
      <c r="AE195" s="421"/>
      <c r="AF195" s="392"/>
      <c r="AG195" s="421"/>
      <c r="AH195" s="392"/>
      <c r="AI195" s="421"/>
      <c r="AJ195" s="392"/>
      <c r="AK195" s="421"/>
      <c r="AL195" s="387"/>
      <c r="AM195" s="392"/>
      <c r="AN195" s="392"/>
      <c r="AO195" s="392"/>
      <c r="AP195" s="392"/>
      <c r="AQ195" s="392"/>
      <c r="AR195" s="392"/>
      <c r="AS195" s="392"/>
      <c r="AT195" s="392"/>
      <c r="AU195" s="391"/>
    </row>
    <row r="196" spans="2:47" ht="15.75" thickBot="1" x14ac:dyDescent="0.3">
      <c r="B196" s="480">
        <f t="shared" si="124"/>
        <v>173</v>
      </c>
      <c r="C196" s="558"/>
      <c r="D196" s="516" t="s">
        <v>53</v>
      </c>
      <c r="E196" s="418">
        <v>71.399999999999906</v>
      </c>
      <c r="F196" s="419">
        <v>26</v>
      </c>
      <c r="G196" s="501">
        <v>57548.399999999929</v>
      </c>
      <c r="H196" s="419">
        <v>26</v>
      </c>
      <c r="I196" s="501">
        <f t="shared" si="115"/>
        <v>53835.599999999926</v>
      </c>
      <c r="J196" s="419">
        <v>26</v>
      </c>
      <c r="K196" s="495">
        <f t="shared" si="116"/>
        <v>57548.399999999921</v>
      </c>
      <c r="L196" s="419">
        <v>26</v>
      </c>
      <c r="M196" s="495">
        <f t="shared" si="117"/>
        <v>55691.999999999927</v>
      </c>
      <c r="N196" s="419">
        <v>18</v>
      </c>
      <c r="O196" s="495">
        <f t="shared" si="105"/>
        <v>39841.199999999946</v>
      </c>
      <c r="P196" s="419">
        <v>18</v>
      </c>
      <c r="Q196" s="495">
        <f t="shared" si="118"/>
        <v>38555.999999999949</v>
      </c>
      <c r="R196" s="420"/>
      <c r="S196" s="387"/>
      <c r="T196" s="420"/>
      <c r="U196" s="387"/>
      <c r="V196" s="388"/>
      <c r="W196" s="387"/>
      <c r="X196" s="388"/>
      <c r="Y196" s="387"/>
      <c r="Z196" s="388"/>
      <c r="AA196" s="387"/>
      <c r="AB196" s="388"/>
      <c r="AC196" s="443"/>
      <c r="AD196" s="483"/>
      <c r="AE196" s="421"/>
      <c r="AF196" s="392"/>
      <c r="AG196" s="421"/>
      <c r="AH196" s="392"/>
      <c r="AI196" s="421"/>
      <c r="AJ196" s="392"/>
      <c r="AK196" s="421"/>
      <c r="AL196" s="387"/>
      <c r="AM196" s="392"/>
      <c r="AN196" s="392"/>
      <c r="AO196" s="392"/>
      <c r="AP196" s="392"/>
      <c r="AQ196" s="392"/>
      <c r="AR196" s="392"/>
      <c r="AS196" s="392"/>
      <c r="AT196" s="392"/>
      <c r="AU196" s="391"/>
    </row>
    <row r="197" spans="2:47" ht="15.75" thickBot="1" x14ac:dyDescent="0.3">
      <c r="B197" s="480">
        <f t="shared" si="124"/>
        <v>174</v>
      </c>
      <c r="C197" s="558"/>
      <c r="D197" s="516" t="s">
        <v>148</v>
      </c>
      <c r="E197" s="418">
        <v>75.64</v>
      </c>
      <c r="F197" s="419">
        <v>1</v>
      </c>
      <c r="G197" s="501">
        <v>2344.84</v>
      </c>
      <c r="H197" s="419">
        <v>1</v>
      </c>
      <c r="I197" s="501">
        <f t="shared" si="115"/>
        <v>2193.56</v>
      </c>
      <c r="J197" s="419">
        <v>1</v>
      </c>
      <c r="K197" s="495">
        <f t="shared" si="116"/>
        <v>2344.84</v>
      </c>
      <c r="L197" s="419">
        <v>1</v>
      </c>
      <c r="M197" s="495">
        <f t="shared" si="117"/>
        <v>2269.1999999999998</v>
      </c>
      <c r="N197" s="419">
        <v>0</v>
      </c>
      <c r="O197" s="495">
        <f t="shared" si="105"/>
        <v>0</v>
      </c>
      <c r="P197" s="419">
        <v>0</v>
      </c>
      <c r="Q197" s="495">
        <f t="shared" si="118"/>
        <v>0</v>
      </c>
      <c r="R197" s="420"/>
      <c r="S197" s="387"/>
      <c r="T197" s="420"/>
      <c r="U197" s="387"/>
      <c r="V197" s="388"/>
      <c r="W197" s="387"/>
      <c r="X197" s="388"/>
      <c r="Y197" s="387"/>
      <c r="Z197" s="388"/>
      <c r="AA197" s="387"/>
      <c r="AB197" s="388"/>
      <c r="AC197" s="443"/>
      <c r="AD197" s="483"/>
      <c r="AE197" s="421"/>
      <c r="AF197" s="392"/>
      <c r="AG197" s="421"/>
      <c r="AH197" s="392"/>
      <c r="AI197" s="421"/>
      <c r="AJ197" s="392"/>
      <c r="AK197" s="421"/>
      <c r="AL197" s="387">
        <f t="shared" si="123"/>
        <v>42240</v>
      </c>
      <c r="AM197" s="392"/>
      <c r="AN197" s="392"/>
      <c r="AO197" s="392"/>
      <c r="AP197" s="392">
        <v>3520</v>
      </c>
      <c r="AQ197" s="392"/>
      <c r="AR197" s="392"/>
      <c r="AS197" s="392"/>
      <c r="AT197" s="392"/>
      <c r="AU197" s="391"/>
    </row>
    <row r="198" spans="2:47" ht="15.75" thickBot="1" x14ac:dyDescent="0.3">
      <c r="B198" s="480">
        <f t="shared" si="124"/>
        <v>175</v>
      </c>
      <c r="C198" s="558"/>
      <c r="D198" s="515" t="s">
        <v>85</v>
      </c>
      <c r="E198" s="414">
        <v>78.25</v>
      </c>
      <c r="F198" s="412">
        <v>1</v>
      </c>
      <c r="G198" s="495">
        <v>2425.75</v>
      </c>
      <c r="H198" s="412">
        <v>1</v>
      </c>
      <c r="I198" s="495">
        <f t="shared" ref="I198" si="132">+E198*29*H198</f>
        <v>2269.25</v>
      </c>
      <c r="J198" s="412">
        <v>1</v>
      </c>
      <c r="K198" s="495">
        <f t="shared" ref="K198" si="133">+E198*31*J198</f>
        <v>2425.75</v>
      </c>
      <c r="L198" s="412">
        <v>1</v>
      </c>
      <c r="M198" s="495">
        <f t="shared" ref="M198" si="134">+E198*30*L198</f>
        <v>2347.5</v>
      </c>
      <c r="N198" s="412">
        <v>0</v>
      </c>
      <c r="O198" s="495">
        <f t="shared" si="105"/>
        <v>0</v>
      </c>
      <c r="P198" s="412">
        <v>0</v>
      </c>
      <c r="Q198" s="495">
        <f t="shared" si="118"/>
        <v>0</v>
      </c>
      <c r="R198" s="413"/>
      <c r="S198" s="387"/>
      <c r="T198" s="413"/>
      <c r="U198" s="387"/>
      <c r="V198" s="388"/>
      <c r="W198" s="387"/>
      <c r="X198" s="388"/>
      <c r="Y198" s="387"/>
      <c r="Z198" s="388"/>
      <c r="AA198" s="387"/>
      <c r="AB198" s="388"/>
      <c r="AC198" s="443"/>
      <c r="AD198" s="484">
        <f t="shared" ref="AD198" si="135">+AE198*12</f>
        <v>0</v>
      </c>
      <c r="AE198" s="390">
        <v>0</v>
      </c>
      <c r="AF198" s="390">
        <f t="shared" ref="AF198" si="136">+AG198*12</f>
        <v>0</v>
      </c>
      <c r="AG198" s="390">
        <v>0</v>
      </c>
      <c r="AH198" s="390">
        <f t="shared" ref="AH198" si="137">+AI198*12</f>
        <v>0</v>
      </c>
      <c r="AI198" s="390">
        <v>0</v>
      </c>
      <c r="AJ198" s="390">
        <f t="shared" ref="AJ198" si="138">+AK198*12</f>
        <v>0</v>
      </c>
      <c r="AK198" s="390"/>
      <c r="AL198" s="387">
        <f t="shared" ref="AL198" si="139">+AP198*12</f>
        <v>63360</v>
      </c>
      <c r="AM198" s="390">
        <f t="shared" ref="AM198" si="140">1760*F198</f>
        <v>1760</v>
      </c>
      <c r="AN198" s="390">
        <f t="shared" ref="AN198" si="141">1760*H198</f>
        <v>1760</v>
      </c>
      <c r="AO198" s="390">
        <v>1760</v>
      </c>
      <c r="AP198" s="390">
        <v>5280</v>
      </c>
      <c r="AQ198" s="390">
        <v>0</v>
      </c>
      <c r="AR198" s="390">
        <v>0</v>
      </c>
      <c r="AS198" s="390">
        <v>0</v>
      </c>
      <c r="AT198" s="390">
        <v>0</v>
      </c>
      <c r="AU198" s="391">
        <f>+G198+I198+K198+M198+O198+Q198+S198+AN198+AI198+U198+W198+Y198+AA198+AC198+AE198+AG198+AM198+AO198+AQ198+AR198+AS198+AT198+AK198+AP198</f>
        <v>20028.25</v>
      </c>
    </row>
    <row r="199" spans="2:47" ht="15.75" thickBot="1" x14ac:dyDescent="0.3">
      <c r="B199" s="480">
        <f t="shared" si="124"/>
        <v>176</v>
      </c>
      <c r="C199" s="559"/>
      <c r="D199" s="517" t="s">
        <v>31</v>
      </c>
      <c r="E199" s="506">
        <v>71.400000000000006</v>
      </c>
      <c r="F199" s="507"/>
      <c r="G199" s="508"/>
      <c r="H199" s="507"/>
      <c r="I199" s="508"/>
      <c r="J199" s="507"/>
      <c r="K199" s="508"/>
      <c r="L199" s="507">
        <v>54</v>
      </c>
      <c r="M199" s="508">
        <f>+E199*44*L199</f>
        <v>169646.40000000002</v>
      </c>
      <c r="N199" s="507">
        <v>0</v>
      </c>
      <c r="O199" s="508">
        <f t="shared" si="105"/>
        <v>0</v>
      </c>
      <c r="P199" s="507">
        <v>0</v>
      </c>
      <c r="Q199" s="508">
        <f t="shared" si="118"/>
        <v>0</v>
      </c>
      <c r="R199" s="509"/>
      <c r="S199" s="510"/>
      <c r="T199" s="509"/>
      <c r="U199" s="510"/>
      <c r="V199" s="511"/>
      <c r="W199" s="510"/>
      <c r="X199" s="511"/>
      <c r="Y199" s="510"/>
      <c r="Z199" s="511"/>
      <c r="AA199" s="510"/>
      <c r="AB199" s="511"/>
      <c r="AC199" s="512"/>
      <c r="AD199" s="484">
        <f t="shared" ref="AD199" si="142">+AE199*12</f>
        <v>0</v>
      </c>
      <c r="AE199" s="390">
        <v>0</v>
      </c>
      <c r="AF199" s="390">
        <f t="shared" ref="AF199" si="143">+AG199*12</f>
        <v>0</v>
      </c>
      <c r="AG199" s="390">
        <v>0</v>
      </c>
      <c r="AH199" s="390">
        <f t="shared" ref="AH199" si="144">+AI199*12</f>
        <v>0</v>
      </c>
      <c r="AI199" s="390">
        <v>0</v>
      </c>
      <c r="AJ199" s="390">
        <f t="shared" ref="AJ199" si="145">+AK199*12</f>
        <v>0</v>
      </c>
      <c r="AK199" s="390"/>
      <c r="AL199" s="387">
        <f t="shared" si="123"/>
        <v>63360</v>
      </c>
      <c r="AM199" s="390">
        <f t="shared" ref="AM199" si="146">1760*F199</f>
        <v>0</v>
      </c>
      <c r="AN199" s="390">
        <f t="shared" ref="AN199" si="147">1760*H199</f>
        <v>0</v>
      </c>
      <c r="AO199" s="390">
        <v>1760</v>
      </c>
      <c r="AP199" s="390">
        <v>5280</v>
      </c>
      <c r="AQ199" s="390">
        <v>0</v>
      </c>
      <c r="AR199" s="390">
        <v>0</v>
      </c>
      <c r="AS199" s="390">
        <v>0</v>
      </c>
      <c r="AT199" s="390">
        <v>0</v>
      </c>
      <c r="AU199" s="391">
        <f>+G199+I199+K199+M199+O199+Q199+S199+AN199+AI199+U199+W199+Y199+AA199+AC199+AE199+AG199+AM199+AO199+AQ199+AR199+AS199+AT199+AK199+AP199</f>
        <v>176686.40000000002</v>
      </c>
    </row>
    <row r="200" spans="2:47" x14ac:dyDescent="0.25">
      <c r="B200" s="422"/>
      <c r="C200" s="423"/>
      <c r="D200" s="424"/>
      <c r="E200" s="425"/>
      <c r="F200" s="423"/>
      <c r="G200" s="492"/>
      <c r="H200" s="423"/>
      <c r="I200" s="492"/>
      <c r="J200" s="427"/>
      <c r="K200" s="426"/>
      <c r="L200" s="423"/>
      <c r="M200" s="426"/>
      <c r="N200" s="423"/>
      <c r="O200" s="426"/>
      <c r="P200" s="428"/>
      <c r="Q200" s="429"/>
      <c r="R200" s="428"/>
      <c r="S200" s="429"/>
      <c r="T200" s="428"/>
      <c r="U200" s="429"/>
      <c r="V200" s="428"/>
      <c r="W200" s="429"/>
      <c r="X200" s="428"/>
      <c r="Y200" s="429"/>
      <c r="Z200" s="428"/>
      <c r="AA200" s="429"/>
      <c r="AB200" s="428"/>
      <c r="AC200" s="429"/>
      <c r="AD200" s="422"/>
      <c r="AE200" s="422"/>
      <c r="AF200" s="422"/>
      <c r="AG200" s="422"/>
      <c r="AH200" s="422"/>
      <c r="AI200" s="422"/>
      <c r="AJ200" s="422"/>
      <c r="AK200" s="422"/>
      <c r="AL200" s="422"/>
      <c r="AM200" s="422"/>
      <c r="AN200" s="422"/>
      <c r="AO200" s="422"/>
      <c r="AP200" s="422"/>
      <c r="AQ200" s="422"/>
      <c r="AR200" s="429"/>
      <c r="AS200" s="429"/>
      <c r="AT200" s="429"/>
      <c r="AU200" s="422"/>
    </row>
    <row r="201" spans="2:47" x14ac:dyDescent="0.25">
      <c r="B201" s="422"/>
      <c r="C201" s="423"/>
      <c r="D201" s="424"/>
      <c r="E201" s="425"/>
      <c r="F201" s="423"/>
      <c r="G201" s="492"/>
      <c r="H201" s="423"/>
      <c r="I201" s="492"/>
      <c r="J201" s="427"/>
      <c r="K201" s="426"/>
      <c r="L201" s="423"/>
      <c r="M201" s="426"/>
      <c r="N201" s="423"/>
      <c r="O201" s="426"/>
      <c r="P201" s="428"/>
      <c r="Q201" s="429"/>
      <c r="R201" s="428"/>
      <c r="S201" s="429"/>
      <c r="T201" s="428"/>
      <c r="U201" s="429"/>
      <c r="V201" s="428"/>
      <c r="W201" s="429"/>
      <c r="X201" s="428"/>
      <c r="Y201" s="429"/>
      <c r="Z201" s="428"/>
      <c r="AA201" s="429"/>
      <c r="AB201" s="428"/>
      <c r="AC201" s="429"/>
      <c r="AD201" s="422"/>
      <c r="AE201" s="422"/>
      <c r="AF201" s="422"/>
      <c r="AG201" s="422"/>
      <c r="AH201" s="422"/>
      <c r="AI201" s="422"/>
      <c r="AJ201" s="422"/>
      <c r="AK201" s="422"/>
      <c r="AL201" s="422"/>
      <c r="AM201" s="422"/>
      <c r="AN201" s="422"/>
      <c r="AO201" s="422"/>
      <c r="AP201" s="422"/>
      <c r="AQ201" s="422"/>
      <c r="AR201" s="429"/>
      <c r="AS201" s="429"/>
      <c r="AT201" s="429"/>
      <c r="AU201" s="422"/>
    </row>
    <row r="202" spans="2:47" x14ac:dyDescent="0.25">
      <c r="B202" s="422"/>
      <c r="C202" s="423"/>
      <c r="D202" s="424"/>
      <c r="E202" s="425"/>
      <c r="F202" s="423"/>
      <c r="G202" s="492"/>
      <c r="H202" s="423"/>
      <c r="I202" s="492"/>
      <c r="J202" s="427"/>
      <c r="K202" s="426"/>
      <c r="L202" s="423"/>
      <c r="M202" s="426"/>
      <c r="N202" s="423"/>
      <c r="O202" s="426"/>
      <c r="P202" s="428"/>
      <c r="Q202" s="429"/>
      <c r="R202" s="428"/>
      <c r="S202" s="429"/>
      <c r="T202" s="428"/>
      <c r="U202" s="429"/>
      <c r="V202" s="428"/>
      <c r="W202" s="429"/>
      <c r="X202" s="428"/>
      <c r="Y202" s="429"/>
      <c r="Z202" s="428"/>
      <c r="AA202" s="429"/>
      <c r="AB202" s="428"/>
      <c r="AC202" s="429"/>
      <c r="AD202" s="422"/>
      <c r="AE202" s="422"/>
      <c r="AF202" s="422"/>
      <c r="AG202" s="422"/>
      <c r="AH202" s="422"/>
      <c r="AI202" s="422"/>
      <c r="AJ202" s="422"/>
      <c r="AK202" s="422"/>
      <c r="AL202" s="422"/>
      <c r="AM202" s="422"/>
      <c r="AN202" s="422"/>
      <c r="AO202" s="422"/>
      <c r="AP202" s="422"/>
      <c r="AQ202" s="422"/>
      <c r="AR202" s="429"/>
      <c r="AS202" s="429"/>
      <c r="AT202" s="429"/>
      <c r="AU202" s="422"/>
    </row>
    <row r="203" spans="2:47" x14ac:dyDescent="0.25">
      <c r="B203" s="422"/>
      <c r="C203" s="423"/>
      <c r="D203" s="424"/>
      <c r="E203" s="425"/>
      <c r="F203" s="423"/>
      <c r="G203" s="492"/>
      <c r="H203" s="423"/>
      <c r="I203" s="492"/>
      <c r="J203" s="427"/>
      <c r="K203" s="426"/>
      <c r="L203" s="423"/>
      <c r="M203" s="426"/>
      <c r="N203" s="423"/>
      <c r="O203" s="426"/>
      <c r="P203" s="428"/>
      <c r="Q203" s="429"/>
      <c r="R203" s="428"/>
      <c r="S203" s="429"/>
      <c r="T203" s="428"/>
      <c r="U203" s="429"/>
      <c r="V203" s="428"/>
      <c r="W203" s="429"/>
      <c r="X203" s="428"/>
      <c r="Y203" s="429"/>
      <c r="Z203" s="428"/>
      <c r="AA203" s="429"/>
      <c r="AB203" s="428"/>
      <c r="AC203" s="429"/>
      <c r="AD203" s="422"/>
      <c r="AE203" s="422"/>
      <c r="AF203" s="422"/>
      <c r="AG203" s="422"/>
      <c r="AH203" s="422"/>
      <c r="AI203" s="422"/>
      <c r="AJ203" s="422"/>
      <c r="AK203" s="422"/>
      <c r="AL203" s="422"/>
      <c r="AM203" s="422"/>
      <c r="AN203" s="422"/>
      <c r="AO203" s="422"/>
      <c r="AP203" s="422"/>
      <c r="AQ203" s="422"/>
      <c r="AR203" s="429"/>
      <c r="AS203" s="429"/>
      <c r="AT203" s="429"/>
      <c r="AU203" s="422"/>
    </row>
    <row r="204" spans="2:47" x14ac:dyDescent="0.25">
      <c r="B204" s="422"/>
      <c r="C204" s="423"/>
      <c r="D204" s="424"/>
      <c r="E204" s="425"/>
      <c r="F204" s="423"/>
      <c r="G204" s="492"/>
      <c r="H204" s="423"/>
      <c r="I204" s="492"/>
      <c r="J204" s="427"/>
      <c r="K204" s="426"/>
      <c r="L204" s="423"/>
      <c r="M204" s="426"/>
      <c r="N204" s="423"/>
      <c r="O204" s="426"/>
      <c r="P204" s="428"/>
      <c r="Q204" s="429"/>
      <c r="R204" s="428"/>
      <c r="S204" s="429"/>
      <c r="T204" s="428"/>
      <c r="U204" s="429"/>
      <c r="V204" s="428"/>
      <c r="W204" s="429"/>
      <c r="X204" s="428"/>
      <c r="Y204" s="429"/>
      <c r="Z204" s="428"/>
      <c r="AA204" s="429"/>
      <c r="AB204" s="428"/>
      <c r="AC204" s="429"/>
      <c r="AD204" s="422"/>
      <c r="AE204" s="422"/>
      <c r="AF204" s="422"/>
      <c r="AG204" s="422"/>
      <c r="AH204" s="422"/>
      <c r="AI204" s="422"/>
      <c r="AJ204" s="422"/>
      <c r="AK204" s="422"/>
      <c r="AL204" s="422"/>
      <c r="AM204" s="422"/>
      <c r="AN204" s="422"/>
      <c r="AO204" s="422"/>
      <c r="AP204" s="422"/>
      <c r="AQ204" s="422"/>
      <c r="AR204" s="429"/>
      <c r="AS204" s="429"/>
      <c r="AT204" s="429"/>
      <c r="AU204" s="422"/>
    </row>
    <row r="205" spans="2:47" x14ac:dyDescent="0.25">
      <c r="B205" s="422"/>
      <c r="C205" s="423"/>
      <c r="D205" s="424"/>
      <c r="E205" s="425"/>
      <c r="F205" s="423"/>
      <c r="G205" s="492"/>
      <c r="H205" s="423"/>
      <c r="I205" s="492"/>
      <c r="J205" s="427"/>
      <c r="K205" s="426"/>
      <c r="L205" s="423"/>
      <c r="M205" s="426"/>
      <c r="N205" s="423"/>
      <c r="O205" s="426"/>
      <c r="P205" s="428"/>
      <c r="Q205" s="429"/>
      <c r="R205" s="428"/>
      <c r="S205" s="429"/>
      <c r="T205" s="428"/>
      <c r="U205" s="429"/>
      <c r="V205" s="428"/>
      <c r="W205" s="429"/>
      <c r="X205" s="428"/>
      <c r="Y205" s="429"/>
      <c r="Z205" s="428"/>
      <c r="AA205" s="429"/>
      <c r="AB205" s="428"/>
      <c r="AC205" s="429"/>
      <c r="AD205" s="422"/>
      <c r="AE205" s="422"/>
      <c r="AF205" s="422"/>
      <c r="AG205" s="422"/>
      <c r="AH205" s="422"/>
      <c r="AI205" s="422"/>
      <c r="AJ205" s="422"/>
      <c r="AK205" s="422"/>
      <c r="AL205" s="422"/>
      <c r="AM205" s="422"/>
      <c r="AN205" s="422"/>
      <c r="AO205" s="422"/>
      <c r="AP205" s="422"/>
      <c r="AQ205" s="422"/>
      <c r="AR205" s="429"/>
      <c r="AS205" s="429"/>
      <c r="AT205" s="429"/>
      <c r="AU205" s="422"/>
    </row>
    <row r="206" spans="2:47" x14ac:dyDescent="0.25">
      <c r="B206" s="422"/>
      <c r="C206" s="423"/>
      <c r="D206" s="424"/>
      <c r="E206" s="425"/>
      <c r="F206" s="423">
        <v>1241</v>
      </c>
      <c r="G206" s="492"/>
      <c r="H206" s="423"/>
      <c r="I206" s="492"/>
      <c r="J206" s="427"/>
      <c r="K206" s="426"/>
      <c r="L206" s="423"/>
      <c r="M206" s="426"/>
      <c r="N206" s="423"/>
      <c r="O206" s="426"/>
      <c r="P206" s="428"/>
      <c r="Q206" s="429"/>
      <c r="R206" s="428"/>
      <c r="S206" s="429"/>
      <c r="T206" s="428"/>
      <c r="U206" s="429"/>
      <c r="V206" s="428"/>
      <c r="W206" s="429"/>
      <c r="X206" s="428"/>
      <c r="Y206" s="429"/>
      <c r="Z206" s="428"/>
      <c r="AA206" s="429"/>
      <c r="AB206" s="428"/>
      <c r="AC206" s="429"/>
      <c r="AD206" s="422"/>
      <c r="AE206" s="422"/>
      <c r="AF206" s="422"/>
      <c r="AG206" s="422"/>
      <c r="AH206" s="422"/>
      <c r="AI206" s="422"/>
      <c r="AJ206" s="422"/>
      <c r="AK206" s="422"/>
      <c r="AL206" s="422"/>
      <c r="AM206" s="422"/>
      <c r="AN206" s="422"/>
      <c r="AO206" s="422"/>
      <c r="AP206" s="422"/>
      <c r="AQ206" s="422"/>
      <c r="AR206" s="429"/>
      <c r="AS206" s="429"/>
      <c r="AT206" s="429"/>
      <c r="AU206" s="422"/>
    </row>
    <row r="207" spans="2:47" x14ac:dyDescent="0.25">
      <c r="B207" s="422"/>
      <c r="C207" s="423"/>
      <c r="D207" s="424"/>
      <c r="E207" s="425"/>
      <c r="F207" s="423">
        <v>56</v>
      </c>
      <c r="G207" s="492"/>
      <c r="H207" s="423"/>
      <c r="I207" s="492"/>
      <c r="J207" s="427"/>
      <c r="K207" s="426"/>
      <c r="L207" s="423"/>
      <c r="M207" s="426"/>
      <c r="N207" s="423"/>
      <c r="O207" s="426"/>
      <c r="P207" s="428"/>
      <c r="Q207" s="429"/>
      <c r="R207" s="428"/>
      <c r="S207" s="429"/>
      <c r="T207" s="428"/>
      <c r="U207" s="429"/>
      <c r="V207" s="428"/>
      <c r="W207" s="429"/>
      <c r="X207" s="428"/>
      <c r="Y207" s="429"/>
      <c r="Z207" s="428"/>
      <c r="AA207" s="429"/>
      <c r="AB207" s="428"/>
      <c r="AC207" s="429"/>
      <c r="AD207" s="422"/>
      <c r="AE207" s="422"/>
      <c r="AF207" s="422"/>
      <c r="AG207" s="422"/>
      <c r="AH207" s="422"/>
      <c r="AI207" s="422"/>
      <c r="AJ207" s="422"/>
      <c r="AK207" s="422"/>
      <c r="AL207" s="422"/>
      <c r="AM207" s="422"/>
      <c r="AN207" s="422"/>
      <c r="AO207" s="422"/>
      <c r="AP207" s="422"/>
      <c r="AQ207" s="422"/>
      <c r="AR207" s="429"/>
      <c r="AS207" s="429"/>
      <c r="AT207" s="429"/>
      <c r="AU207" s="422"/>
    </row>
    <row r="208" spans="2:47" x14ac:dyDescent="0.25">
      <c r="B208" s="422"/>
      <c r="C208" s="423"/>
      <c r="D208" s="424"/>
      <c r="E208" s="425"/>
      <c r="F208" s="423">
        <f>+F206-F207</f>
        <v>1185</v>
      </c>
      <c r="G208" s="492"/>
      <c r="H208" s="423"/>
      <c r="I208" s="492"/>
      <c r="J208" s="427"/>
      <c r="K208" s="426"/>
      <c r="L208" s="423"/>
      <c r="M208" s="426"/>
      <c r="N208" s="423"/>
      <c r="O208" s="426"/>
      <c r="P208" s="428"/>
      <c r="Q208" s="429"/>
      <c r="R208" s="428"/>
      <c r="S208" s="429"/>
      <c r="T208" s="428"/>
      <c r="U208" s="429"/>
      <c r="V208" s="428"/>
      <c r="W208" s="429"/>
      <c r="X208" s="428"/>
      <c r="Y208" s="429"/>
      <c r="Z208" s="428"/>
      <c r="AA208" s="429"/>
      <c r="AB208" s="428"/>
      <c r="AC208" s="429"/>
      <c r="AD208" s="422"/>
      <c r="AE208" s="422"/>
      <c r="AF208" s="422"/>
      <c r="AG208" s="422"/>
      <c r="AH208" s="422"/>
      <c r="AI208" s="422"/>
      <c r="AJ208" s="422"/>
      <c r="AK208" s="422"/>
      <c r="AL208" s="422"/>
      <c r="AM208" s="422"/>
      <c r="AN208" s="422"/>
      <c r="AO208" s="422"/>
      <c r="AP208" s="422"/>
      <c r="AQ208" s="422"/>
      <c r="AR208" s="429"/>
      <c r="AS208" s="429"/>
      <c r="AT208" s="429"/>
      <c r="AU208" s="422"/>
    </row>
    <row r="209" spans="2:47" x14ac:dyDescent="0.25">
      <c r="B209" s="422"/>
      <c r="C209" s="423"/>
      <c r="D209" s="424"/>
      <c r="E209" s="425"/>
      <c r="F209" s="423"/>
      <c r="G209" s="492"/>
      <c r="H209" s="423"/>
      <c r="I209" s="492"/>
      <c r="J209" s="427"/>
      <c r="K209" s="426"/>
      <c r="L209" s="423"/>
      <c r="M209" s="426"/>
      <c r="N209" s="423"/>
      <c r="O209" s="426"/>
      <c r="P209" s="428"/>
      <c r="Q209" s="429"/>
      <c r="R209" s="428"/>
      <c r="S209" s="429"/>
      <c r="T209" s="428"/>
      <c r="U209" s="429"/>
      <c r="V209" s="428"/>
      <c r="W209" s="429"/>
      <c r="X209" s="428"/>
      <c r="Y209" s="429"/>
      <c r="Z209" s="428"/>
      <c r="AA209" s="429"/>
      <c r="AB209" s="428"/>
      <c r="AC209" s="429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9"/>
      <c r="AS209" s="429"/>
      <c r="AT209" s="429"/>
      <c r="AU209" s="422"/>
    </row>
    <row r="210" spans="2:47" x14ac:dyDescent="0.25">
      <c r="B210" s="422"/>
      <c r="C210" s="423"/>
      <c r="D210" s="424"/>
      <c r="E210" s="425"/>
      <c r="F210" s="423"/>
      <c r="G210" s="492"/>
      <c r="H210" s="423"/>
      <c r="I210" s="492"/>
      <c r="J210" s="427"/>
      <c r="K210" s="426"/>
      <c r="L210" s="423"/>
      <c r="M210" s="426"/>
      <c r="N210" s="423"/>
      <c r="O210" s="426"/>
      <c r="P210" s="428"/>
      <c r="Q210" s="429"/>
      <c r="R210" s="428"/>
      <c r="S210" s="429"/>
      <c r="T210" s="428"/>
      <c r="U210" s="429"/>
      <c r="V210" s="428"/>
      <c r="W210" s="429"/>
      <c r="X210" s="428"/>
      <c r="Y210" s="429"/>
      <c r="Z210" s="428"/>
      <c r="AA210" s="429"/>
      <c r="AB210" s="428"/>
      <c r="AC210" s="429"/>
      <c r="AD210" s="422"/>
      <c r="AE210" s="422"/>
      <c r="AF210" s="422"/>
      <c r="AG210" s="422"/>
      <c r="AH210" s="422"/>
      <c r="AI210" s="422"/>
      <c r="AJ210" s="422"/>
      <c r="AK210" s="422"/>
      <c r="AL210" s="422"/>
      <c r="AM210" s="422"/>
      <c r="AN210" s="422"/>
      <c r="AO210" s="422"/>
      <c r="AP210" s="422"/>
      <c r="AQ210" s="422"/>
      <c r="AR210" s="429"/>
      <c r="AS210" s="429"/>
      <c r="AT210" s="429"/>
      <c r="AU210" s="422"/>
    </row>
    <row r="211" spans="2:47" x14ac:dyDescent="0.25">
      <c r="B211" s="422"/>
      <c r="C211" s="423"/>
      <c r="D211" s="424"/>
      <c r="E211" s="425"/>
      <c r="F211" s="423"/>
      <c r="G211" s="492"/>
      <c r="H211" s="423"/>
      <c r="I211" s="492"/>
      <c r="J211" s="427"/>
      <c r="K211" s="426"/>
      <c r="L211" s="423"/>
      <c r="M211" s="426"/>
      <c r="N211" s="423"/>
      <c r="O211" s="426"/>
      <c r="P211" s="428"/>
      <c r="Q211" s="429"/>
      <c r="R211" s="428"/>
      <c r="S211" s="429"/>
      <c r="T211" s="428"/>
      <c r="U211" s="429"/>
      <c r="V211" s="428"/>
      <c r="W211" s="429"/>
      <c r="X211" s="428"/>
      <c r="Y211" s="429"/>
      <c r="Z211" s="428"/>
      <c r="AA211" s="429"/>
      <c r="AB211" s="428"/>
      <c r="AC211" s="429"/>
      <c r="AD211" s="422"/>
      <c r="AE211" s="422"/>
      <c r="AF211" s="422"/>
      <c r="AG211" s="422"/>
      <c r="AH211" s="422"/>
      <c r="AI211" s="422"/>
      <c r="AJ211" s="422"/>
      <c r="AK211" s="422"/>
      <c r="AL211" s="422"/>
      <c r="AM211" s="422"/>
      <c r="AN211" s="422"/>
      <c r="AO211" s="422"/>
      <c r="AP211" s="422"/>
      <c r="AQ211" s="422"/>
      <c r="AR211" s="429"/>
      <c r="AS211" s="429"/>
      <c r="AT211" s="429"/>
      <c r="AU211" s="422"/>
    </row>
    <row r="212" spans="2:47" x14ac:dyDescent="0.25">
      <c r="B212" s="422"/>
      <c r="C212" s="423"/>
      <c r="D212" s="424"/>
      <c r="E212" s="425"/>
      <c r="F212" s="423"/>
      <c r="G212" s="492"/>
      <c r="H212" s="423"/>
      <c r="I212" s="492"/>
      <c r="J212" s="427"/>
      <c r="K212" s="426"/>
      <c r="L212" s="423"/>
      <c r="M212" s="426"/>
      <c r="N212" s="423"/>
      <c r="O212" s="426"/>
      <c r="P212" s="428"/>
      <c r="Q212" s="429"/>
      <c r="R212" s="428"/>
      <c r="S212" s="429"/>
      <c r="T212" s="428"/>
      <c r="U212" s="429"/>
      <c r="V212" s="428"/>
      <c r="W212" s="429"/>
      <c r="X212" s="428"/>
      <c r="Y212" s="429"/>
      <c r="Z212" s="428"/>
      <c r="AA212" s="429"/>
      <c r="AB212" s="428"/>
      <c r="AC212" s="429"/>
      <c r="AD212" s="422"/>
      <c r="AE212" s="422"/>
      <c r="AF212" s="422"/>
      <c r="AG212" s="422"/>
      <c r="AH212" s="422"/>
      <c r="AI212" s="422"/>
      <c r="AJ212" s="422"/>
      <c r="AK212" s="422"/>
      <c r="AL212" s="422"/>
      <c r="AM212" s="422"/>
      <c r="AN212" s="422"/>
      <c r="AO212" s="422"/>
      <c r="AP212" s="422"/>
      <c r="AQ212" s="422"/>
      <c r="AR212" s="429"/>
      <c r="AS212" s="429"/>
      <c r="AT212" s="429"/>
      <c r="AU212" s="422"/>
    </row>
    <row r="213" spans="2:47" x14ac:dyDescent="0.25">
      <c r="B213" s="422"/>
      <c r="C213" s="423"/>
      <c r="D213" s="424"/>
      <c r="E213" s="425"/>
      <c r="F213" s="423"/>
      <c r="G213" s="492"/>
      <c r="H213" s="423"/>
      <c r="I213" s="492"/>
      <c r="J213" s="427"/>
      <c r="K213" s="426"/>
      <c r="L213" s="423"/>
      <c r="M213" s="426"/>
      <c r="N213" s="423"/>
      <c r="O213" s="426"/>
      <c r="P213" s="428"/>
      <c r="Q213" s="429"/>
      <c r="R213" s="428"/>
      <c r="S213" s="429"/>
      <c r="T213" s="428"/>
      <c r="U213" s="429"/>
      <c r="V213" s="428"/>
      <c r="W213" s="429"/>
      <c r="X213" s="428"/>
      <c r="Y213" s="429"/>
      <c r="Z213" s="428"/>
      <c r="AA213" s="429"/>
      <c r="AB213" s="428"/>
      <c r="AC213" s="429"/>
      <c r="AD213" s="422"/>
      <c r="AE213" s="422"/>
      <c r="AF213" s="422"/>
      <c r="AG213" s="422"/>
      <c r="AH213" s="422"/>
      <c r="AI213" s="422"/>
      <c r="AJ213" s="422"/>
      <c r="AK213" s="422"/>
      <c r="AL213" s="422"/>
      <c r="AM213" s="422"/>
      <c r="AN213" s="422"/>
      <c r="AO213" s="422"/>
      <c r="AP213" s="422"/>
      <c r="AQ213" s="422"/>
      <c r="AR213" s="429"/>
      <c r="AS213" s="429"/>
      <c r="AT213" s="429"/>
      <c r="AU213" s="422"/>
    </row>
    <row r="214" spans="2:47" x14ac:dyDescent="0.25">
      <c r="B214" s="422"/>
      <c r="C214" s="423"/>
      <c r="D214" s="424"/>
      <c r="E214" s="425"/>
      <c r="F214" s="423"/>
      <c r="G214" s="492"/>
      <c r="H214" s="423"/>
      <c r="I214" s="492"/>
      <c r="J214" s="427"/>
      <c r="K214" s="426"/>
      <c r="L214" s="423"/>
      <c r="M214" s="426"/>
      <c r="N214" s="423"/>
      <c r="O214" s="426"/>
      <c r="P214" s="428"/>
      <c r="Q214" s="429"/>
      <c r="R214" s="428"/>
      <c r="S214" s="429"/>
      <c r="T214" s="428"/>
      <c r="U214" s="429"/>
      <c r="V214" s="428"/>
      <c r="W214" s="429"/>
      <c r="X214" s="428"/>
      <c r="Y214" s="429"/>
      <c r="Z214" s="428"/>
      <c r="AA214" s="429"/>
      <c r="AB214" s="428"/>
      <c r="AC214" s="429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9"/>
      <c r="AS214" s="429"/>
      <c r="AT214" s="429"/>
      <c r="AU214" s="422"/>
    </row>
    <row r="215" spans="2:47" x14ac:dyDescent="0.25">
      <c r="B215" s="422"/>
      <c r="C215" s="423"/>
      <c r="D215" s="424"/>
      <c r="E215" s="425"/>
      <c r="F215" s="423"/>
      <c r="G215" s="492"/>
      <c r="H215" s="423"/>
      <c r="I215" s="492"/>
      <c r="J215" s="427"/>
      <c r="K215" s="426"/>
      <c r="L215" s="423"/>
      <c r="M215" s="426"/>
      <c r="N215" s="423"/>
      <c r="O215" s="426"/>
      <c r="P215" s="428"/>
      <c r="Q215" s="429"/>
      <c r="R215" s="428"/>
      <c r="S215" s="429"/>
      <c r="T215" s="428"/>
      <c r="U215" s="429"/>
      <c r="V215" s="428"/>
      <c r="W215" s="429"/>
      <c r="X215" s="428"/>
      <c r="Y215" s="429"/>
      <c r="Z215" s="428"/>
      <c r="AA215" s="429"/>
      <c r="AB215" s="428"/>
      <c r="AC215" s="429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9"/>
      <c r="AS215" s="429"/>
      <c r="AT215" s="429"/>
      <c r="AU215" s="422"/>
    </row>
    <row r="216" spans="2:47" x14ac:dyDescent="0.25">
      <c r="B216" s="422"/>
      <c r="C216" s="423"/>
      <c r="D216" s="424"/>
      <c r="E216" s="425"/>
      <c r="F216" s="423"/>
      <c r="G216" s="492"/>
      <c r="H216" s="423"/>
      <c r="I216" s="492"/>
      <c r="J216" s="427"/>
      <c r="K216" s="426"/>
      <c r="L216" s="423"/>
      <c r="M216" s="426"/>
      <c r="N216" s="423"/>
      <c r="O216" s="426"/>
      <c r="P216" s="428"/>
      <c r="Q216" s="429"/>
      <c r="R216" s="428"/>
      <c r="S216" s="429"/>
      <c r="T216" s="428"/>
      <c r="U216" s="429"/>
      <c r="V216" s="428"/>
      <c r="W216" s="429"/>
      <c r="X216" s="428"/>
      <c r="Y216" s="429"/>
      <c r="Z216" s="428"/>
      <c r="AA216" s="429"/>
      <c r="AB216" s="428"/>
      <c r="AC216" s="429"/>
      <c r="AD216" s="422"/>
      <c r="AE216" s="422"/>
      <c r="AF216" s="422"/>
      <c r="AG216" s="422"/>
      <c r="AH216" s="422"/>
      <c r="AI216" s="422"/>
      <c r="AJ216" s="422"/>
      <c r="AK216" s="422"/>
      <c r="AL216" s="422"/>
      <c r="AM216" s="422"/>
      <c r="AN216" s="422"/>
      <c r="AO216" s="422"/>
      <c r="AP216" s="422"/>
      <c r="AQ216" s="422"/>
      <c r="AR216" s="429"/>
      <c r="AS216" s="429"/>
      <c r="AT216" s="429"/>
      <c r="AU216" s="422"/>
    </row>
    <row r="217" spans="2:47" x14ac:dyDescent="0.25">
      <c r="B217" s="422"/>
      <c r="C217" s="423"/>
      <c r="D217" s="424"/>
      <c r="E217" s="425"/>
      <c r="F217" s="423"/>
      <c r="G217" s="492"/>
      <c r="H217" s="423"/>
      <c r="I217" s="492"/>
      <c r="J217" s="427"/>
      <c r="K217" s="426"/>
      <c r="L217" s="423"/>
      <c r="M217" s="426"/>
      <c r="N217" s="423"/>
      <c r="O217" s="426"/>
      <c r="P217" s="428"/>
      <c r="Q217" s="429"/>
      <c r="R217" s="428"/>
      <c r="S217" s="429"/>
      <c r="T217" s="428"/>
      <c r="U217" s="429"/>
      <c r="V217" s="428"/>
      <c r="W217" s="429"/>
      <c r="X217" s="428"/>
      <c r="Y217" s="429"/>
      <c r="Z217" s="428"/>
      <c r="AA217" s="429"/>
      <c r="AB217" s="428"/>
      <c r="AC217" s="429"/>
      <c r="AD217" s="422"/>
      <c r="AE217" s="422"/>
      <c r="AF217" s="422"/>
      <c r="AG217" s="422"/>
      <c r="AH217" s="422"/>
      <c r="AI217" s="422"/>
      <c r="AJ217" s="422"/>
      <c r="AK217" s="422"/>
      <c r="AL217" s="422"/>
      <c r="AM217" s="422"/>
      <c r="AN217" s="422"/>
      <c r="AO217" s="422"/>
      <c r="AP217" s="422"/>
      <c r="AQ217" s="422"/>
      <c r="AR217" s="429"/>
      <c r="AS217" s="429"/>
      <c r="AT217" s="429"/>
      <c r="AU217" s="422"/>
    </row>
    <row r="218" spans="2:47" x14ac:dyDescent="0.25">
      <c r="B218" s="422"/>
      <c r="C218" s="423"/>
      <c r="D218" s="424"/>
      <c r="E218" s="425"/>
      <c r="F218" s="423"/>
      <c r="G218" s="492"/>
      <c r="H218" s="423"/>
      <c r="I218" s="492"/>
      <c r="J218" s="427"/>
      <c r="K218" s="426"/>
      <c r="L218" s="423"/>
      <c r="M218" s="426"/>
      <c r="N218" s="423"/>
      <c r="O218" s="426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9"/>
      <c r="AS218" s="429"/>
      <c r="AT218" s="429"/>
      <c r="AU218" s="422"/>
    </row>
    <row r="219" spans="2:47" x14ac:dyDescent="0.25">
      <c r="B219" s="422"/>
      <c r="C219" s="423"/>
      <c r="D219" s="424"/>
      <c r="E219" s="425"/>
      <c r="F219" s="423"/>
      <c r="G219" s="492"/>
      <c r="H219" s="423"/>
      <c r="I219" s="492"/>
      <c r="J219" s="427"/>
      <c r="K219" s="426"/>
      <c r="L219" s="423"/>
      <c r="M219" s="426"/>
      <c r="N219" s="423"/>
      <c r="O219" s="426"/>
      <c r="P219" s="428"/>
      <c r="Q219" s="429"/>
      <c r="R219" s="428"/>
      <c r="S219" s="429"/>
      <c r="T219" s="428"/>
      <c r="U219" s="429"/>
      <c r="V219" s="428"/>
      <c r="W219" s="429"/>
      <c r="X219" s="428"/>
      <c r="Y219" s="429"/>
      <c r="Z219" s="428"/>
      <c r="AA219" s="429"/>
      <c r="AB219" s="428"/>
      <c r="AC219" s="429"/>
      <c r="AD219" s="422"/>
      <c r="AE219" s="422"/>
      <c r="AF219" s="422"/>
      <c r="AG219" s="422"/>
      <c r="AH219" s="422"/>
      <c r="AI219" s="422"/>
      <c r="AJ219" s="422"/>
      <c r="AK219" s="422"/>
      <c r="AL219" s="422"/>
      <c r="AM219" s="422"/>
      <c r="AN219" s="422"/>
      <c r="AO219" s="422"/>
      <c r="AP219" s="422"/>
      <c r="AQ219" s="422"/>
      <c r="AR219" s="429"/>
      <c r="AS219" s="429"/>
      <c r="AT219" s="429"/>
      <c r="AU219" s="422"/>
    </row>
  </sheetData>
  <sortState ref="D133:O158">
    <sortCondition ref="D133:D158"/>
  </sortState>
  <mergeCells count="59">
    <mergeCell ref="C160:C178"/>
    <mergeCell ref="C19:C31"/>
    <mergeCell ref="C32:C34"/>
    <mergeCell ref="C35:C74"/>
    <mergeCell ref="C75:C86"/>
    <mergeCell ref="C87:C108"/>
    <mergeCell ref="AU14:AU17"/>
    <mergeCell ref="B109:AU109"/>
    <mergeCell ref="C110:C132"/>
    <mergeCell ref="B133:AU133"/>
    <mergeCell ref="C134:C159"/>
    <mergeCell ref="AR15:AR17"/>
    <mergeCell ref="AS15:AS17"/>
    <mergeCell ref="B179:AU179"/>
    <mergeCell ref="C180:C199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D15:AE15"/>
    <mergeCell ref="AF15:AG15"/>
    <mergeCell ref="AL15:AQ15"/>
    <mergeCell ref="B7:D7"/>
    <mergeCell ref="B8:F8"/>
    <mergeCell ref="B10:D10"/>
    <mergeCell ref="B11:F11"/>
    <mergeCell ref="B12:D12"/>
    <mergeCell ref="AD14:AT14"/>
    <mergeCell ref="F16:G16"/>
    <mergeCell ref="H16:I16"/>
    <mergeCell ref="J16:K16"/>
    <mergeCell ref="L16:M16"/>
    <mergeCell ref="AH15:AI15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ageMargins left="0.19685039370078741" right="1.2598425196850394" top="0.55118110236220474" bottom="0.59055118110236227" header="0.31496062992125984" footer="0.31496062992125984"/>
  <pageSetup paperSize="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22" customFormat="1" x14ac:dyDescent="0.25">
      <c r="C4" s="432" t="s">
        <v>43</v>
      </c>
      <c r="D4" s="433">
        <v>72.540000000000006</v>
      </c>
      <c r="E4" s="434">
        <v>25</v>
      </c>
      <c r="F4" s="457">
        <f>+E4*D4*31</f>
        <v>56218.500000000007</v>
      </c>
      <c r="G4" s="457">
        <f>+E4*D4*29</f>
        <v>52591.500000000007</v>
      </c>
      <c r="H4" s="457">
        <f>+E4*D4*31</f>
        <v>56218.500000000007</v>
      </c>
      <c r="I4" s="457">
        <f>+E4*D4*30</f>
        <v>54405.000000000007</v>
      </c>
      <c r="J4" s="457">
        <v>0</v>
      </c>
      <c r="K4" s="457">
        <v>0</v>
      </c>
      <c r="L4" s="457">
        <v>0</v>
      </c>
      <c r="M4" s="457">
        <v>0</v>
      </c>
      <c r="N4" s="457">
        <v>0</v>
      </c>
      <c r="O4" s="457">
        <v>0</v>
      </c>
      <c r="P4" s="457">
        <v>0</v>
      </c>
      <c r="Q4" s="458">
        <v>0</v>
      </c>
      <c r="R4" s="459"/>
      <c r="V4" s="422" t="e">
        <f>+#REF!/2</f>
        <v>#REF!</v>
      </c>
      <c r="W4" s="460"/>
    </row>
    <row r="5" spans="3:23" s="422" customFormat="1" x14ac:dyDescent="0.25">
      <c r="C5" s="432" t="s">
        <v>43</v>
      </c>
      <c r="D5" s="433">
        <v>72.540000000000006</v>
      </c>
      <c r="E5" s="434">
        <v>1</v>
      </c>
      <c r="F5" s="457">
        <v>0</v>
      </c>
      <c r="G5" s="457">
        <v>0</v>
      </c>
      <c r="H5" s="457">
        <v>0</v>
      </c>
      <c r="I5" s="457">
        <v>0</v>
      </c>
      <c r="J5" s="457">
        <v>0</v>
      </c>
      <c r="K5" s="457">
        <v>0</v>
      </c>
      <c r="L5" s="457">
        <v>0</v>
      </c>
      <c r="M5" s="457">
        <v>0</v>
      </c>
      <c r="N5" s="457">
        <v>0</v>
      </c>
      <c r="O5" s="457">
        <v>0</v>
      </c>
      <c r="P5" s="457">
        <v>0</v>
      </c>
      <c r="Q5" s="458">
        <v>0</v>
      </c>
      <c r="R5" s="459"/>
      <c r="V5" s="422" t="e">
        <f>+#REF!/2</f>
        <v>#REF!</v>
      </c>
      <c r="W5" s="460"/>
    </row>
    <row r="6" spans="3:23" s="422" customFormat="1" x14ac:dyDescent="0.25">
      <c r="C6" s="432" t="s">
        <v>45</v>
      </c>
      <c r="D6" s="433">
        <v>73.59</v>
      </c>
      <c r="E6" s="434">
        <v>18</v>
      </c>
      <c r="F6" s="457">
        <f>+E6*D6*31</f>
        <v>41063.22</v>
      </c>
      <c r="G6" s="457">
        <f>+E6*D6*29</f>
        <v>38413.980000000003</v>
      </c>
      <c r="H6" s="457">
        <f>+E6*D6*31</f>
        <v>41063.22</v>
      </c>
      <c r="I6" s="457">
        <f>+E6*D6*30</f>
        <v>39738.600000000006</v>
      </c>
      <c r="J6" s="457">
        <v>0</v>
      </c>
      <c r="K6" s="457">
        <v>0</v>
      </c>
      <c r="L6" s="457">
        <v>0</v>
      </c>
      <c r="M6" s="457">
        <v>0</v>
      </c>
      <c r="N6" s="457">
        <v>0</v>
      </c>
      <c r="O6" s="457">
        <v>0</v>
      </c>
      <c r="P6" s="457">
        <v>0</v>
      </c>
      <c r="Q6" s="458">
        <v>0</v>
      </c>
      <c r="R6" s="459"/>
      <c r="W6" s="460"/>
    </row>
    <row r="7" spans="3:23" s="422" customFormat="1" x14ac:dyDescent="0.25">
      <c r="C7" s="432" t="s">
        <v>45</v>
      </c>
      <c r="D7" s="465">
        <v>73.59</v>
      </c>
      <c r="E7" s="434">
        <v>1</v>
      </c>
      <c r="F7" s="457">
        <f>+E7*D7*0</f>
        <v>0</v>
      </c>
      <c r="G7" s="457">
        <f>+E7*D7*29</f>
        <v>2134.11</v>
      </c>
      <c r="H7" s="457">
        <f>+E7*D7*31</f>
        <v>2281.29</v>
      </c>
      <c r="I7" s="457">
        <f>+E7*D7*61</f>
        <v>4488.99</v>
      </c>
      <c r="J7" s="457">
        <v>0</v>
      </c>
      <c r="K7" s="457">
        <v>0</v>
      </c>
      <c r="L7" s="457">
        <v>0</v>
      </c>
      <c r="M7" s="457">
        <v>0</v>
      </c>
      <c r="N7" s="457">
        <v>0</v>
      </c>
      <c r="O7" s="457">
        <v>0</v>
      </c>
      <c r="P7" s="457">
        <v>0</v>
      </c>
      <c r="Q7" s="458">
        <v>0</v>
      </c>
      <c r="R7" s="459"/>
      <c r="W7" s="460"/>
    </row>
    <row r="8" spans="3:23" s="422" customFormat="1" x14ac:dyDescent="0.25">
      <c r="C8" s="432" t="s">
        <v>46</v>
      </c>
      <c r="D8" s="465">
        <v>74.63</v>
      </c>
      <c r="E8" s="434">
        <v>14</v>
      </c>
      <c r="F8" s="457">
        <f>+E8*D8*31</f>
        <v>32389.42</v>
      </c>
      <c r="G8" s="457">
        <f>+E8*D8*29</f>
        <v>30299.78</v>
      </c>
      <c r="H8" s="457">
        <f>+E8*D8*31</f>
        <v>32389.42</v>
      </c>
      <c r="I8" s="457">
        <f>+E8*D8*30</f>
        <v>31344.6</v>
      </c>
      <c r="J8" s="457">
        <v>0</v>
      </c>
      <c r="K8" s="457">
        <v>0</v>
      </c>
      <c r="L8" s="457">
        <v>0</v>
      </c>
      <c r="M8" s="457">
        <v>0</v>
      </c>
      <c r="N8" s="457">
        <v>0</v>
      </c>
      <c r="O8" s="457">
        <v>0</v>
      </c>
      <c r="P8" s="457">
        <v>0</v>
      </c>
      <c r="Q8" s="458">
        <v>0</v>
      </c>
      <c r="R8" s="459"/>
      <c r="W8" s="460"/>
    </row>
    <row r="9" spans="3:23" s="422" customFormat="1" x14ac:dyDescent="0.25">
      <c r="C9" s="432" t="s">
        <v>46</v>
      </c>
      <c r="D9" s="465">
        <v>74.63</v>
      </c>
      <c r="E9" s="434">
        <v>1</v>
      </c>
      <c r="F9" s="457">
        <v>0</v>
      </c>
      <c r="G9" s="457">
        <v>0</v>
      </c>
      <c r="H9" s="457">
        <v>0</v>
      </c>
      <c r="I9" s="457">
        <v>0</v>
      </c>
      <c r="J9" s="457">
        <v>0</v>
      </c>
      <c r="K9" s="457">
        <v>0</v>
      </c>
      <c r="L9" s="457">
        <v>0</v>
      </c>
      <c r="M9" s="457">
        <v>0</v>
      </c>
      <c r="N9" s="457">
        <v>0</v>
      </c>
      <c r="O9" s="457">
        <v>0</v>
      </c>
      <c r="P9" s="457">
        <v>0</v>
      </c>
      <c r="Q9" s="458">
        <v>0</v>
      </c>
      <c r="R9" s="459"/>
      <c r="W9" s="460"/>
    </row>
    <row r="10" spans="3:23" s="422" customFormat="1" x14ac:dyDescent="0.25">
      <c r="C10" s="432" t="s">
        <v>87</v>
      </c>
      <c r="D10" s="433">
        <v>75.64</v>
      </c>
      <c r="E10" s="434">
        <v>15</v>
      </c>
      <c r="F10" s="457">
        <f t="shared" ref="F10:F16" si="0">+E10*D10*31</f>
        <v>35172.6</v>
      </c>
      <c r="G10" s="457">
        <f t="shared" ref="G10:G16" si="1">+E10*D10*29</f>
        <v>32903.399999999994</v>
      </c>
      <c r="H10" s="457">
        <f t="shared" ref="H10:H16" si="2">+E10*D10*31</f>
        <v>35172.6</v>
      </c>
      <c r="I10" s="457">
        <f t="shared" ref="I10:I16" si="3">+E10*D10*30</f>
        <v>34038</v>
      </c>
      <c r="J10" s="457">
        <v>0</v>
      </c>
      <c r="K10" s="457">
        <v>0</v>
      </c>
      <c r="L10" s="457">
        <v>0</v>
      </c>
      <c r="M10" s="457">
        <v>0</v>
      </c>
      <c r="N10" s="457">
        <v>0</v>
      </c>
      <c r="O10" s="457">
        <v>0</v>
      </c>
      <c r="P10" s="457">
        <v>0</v>
      </c>
      <c r="Q10" s="458">
        <v>0</v>
      </c>
      <c r="R10" s="459"/>
      <c r="W10" s="460"/>
    </row>
    <row r="11" spans="3:23" s="422" customFormat="1" x14ac:dyDescent="0.25">
      <c r="C11" s="432" t="s">
        <v>58</v>
      </c>
      <c r="D11" s="433">
        <v>77.59</v>
      </c>
      <c r="E11" s="434">
        <v>21</v>
      </c>
      <c r="F11" s="457">
        <f t="shared" si="0"/>
        <v>50511.090000000004</v>
      </c>
      <c r="G11" s="457">
        <f t="shared" si="1"/>
        <v>47252.310000000005</v>
      </c>
      <c r="H11" s="457">
        <f t="shared" si="2"/>
        <v>50511.090000000004</v>
      </c>
      <c r="I11" s="457">
        <f t="shared" si="3"/>
        <v>48881.700000000004</v>
      </c>
      <c r="J11" s="457">
        <v>0</v>
      </c>
      <c r="K11" s="457">
        <v>0</v>
      </c>
      <c r="L11" s="457">
        <v>0</v>
      </c>
      <c r="M11" s="457">
        <v>0</v>
      </c>
      <c r="N11" s="457">
        <v>0</v>
      </c>
      <c r="O11" s="457">
        <v>0</v>
      </c>
      <c r="P11" s="457">
        <v>0</v>
      </c>
      <c r="Q11" s="458">
        <v>0</v>
      </c>
      <c r="R11" s="459"/>
      <c r="W11" s="460"/>
    </row>
    <row r="12" spans="3:23" s="422" customFormat="1" x14ac:dyDescent="0.25">
      <c r="C12" s="432" t="s">
        <v>71</v>
      </c>
      <c r="D12" s="433">
        <v>71.400000000000006</v>
      </c>
      <c r="E12" s="434">
        <v>6</v>
      </c>
      <c r="F12" s="457">
        <f t="shared" si="0"/>
        <v>13280.400000000001</v>
      </c>
      <c r="G12" s="457">
        <f t="shared" si="1"/>
        <v>12423.6</v>
      </c>
      <c r="H12" s="457">
        <f t="shared" si="2"/>
        <v>13280.400000000001</v>
      </c>
      <c r="I12" s="457">
        <f t="shared" si="3"/>
        <v>12852.000000000002</v>
      </c>
      <c r="J12" s="457">
        <v>0</v>
      </c>
      <c r="K12" s="457">
        <v>0</v>
      </c>
      <c r="L12" s="457">
        <v>0</v>
      </c>
      <c r="M12" s="457">
        <v>0</v>
      </c>
      <c r="N12" s="457">
        <v>0</v>
      </c>
      <c r="O12" s="457">
        <v>0</v>
      </c>
      <c r="P12" s="457">
        <v>0</v>
      </c>
      <c r="Q12" s="458">
        <v>0</v>
      </c>
      <c r="R12" s="459"/>
      <c r="W12" s="460"/>
    </row>
    <row r="13" spans="3:23" s="422" customFormat="1" x14ac:dyDescent="0.25">
      <c r="C13" s="432" t="s">
        <v>47</v>
      </c>
      <c r="D13" s="433">
        <v>71.400000000000006</v>
      </c>
      <c r="E13" s="434">
        <v>1</v>
      </c>
      <c r="F13" s="457">
        <f t="shared" si="0"/>
        <v>2213.4</v>
      </c>
      <c r="G13" s="457">
        <f t="shared" si="1"/>
        <v>2070.6000000000004</v>
      </c>
      <c r="H13" s="457">
        <f t="shared" si="2"/>
        <v>2213.4</v>
      </c>
      <c r="I13" s="457">
        <f t="shared" si="3"/>
        <v>2142</v>
      </c>
      <c r="J13" s="457">
        <v>0</v>
      </c>
      <c r="K13" s="457">
        <v>0</v>
      </c>
      <c r="L13" s="457">
        <v>0</v>
      </c>
      <c r="M13" s="457">
        <v>0</v>
      </c>
      <c r="N13" s="457">
        <v>0</v>
      </c>
      <c r="O13" s="457">
        <v>0</v>
      </c>
      <c r="P13" s="457">
        <v>0</v>
      </c>
      <c r="Q13" s="458">
        <v>0</v>
      </c>
      <c r="R13" s="459"/>
      <c r="W13" s="460"/>
    </row>
    <row r="14" spans="3:23" s="422" customFormat="1" x14ac:dyDescent="0.25">
      <c r="C14" s="432" t="s">
        <v>72</v>
      </c>
      <c r="D14" s="433">
        <v>71.400000000000006</v>
      </c>
      <c r="E14" s="434">
        <v>1</v>
      </c>
      <c r="F14" s="457">
        <f t="shared" si="0"/>
        <v>2213.4</v>
      </c>
      <c r="G14" s="457">
        <f t="shared" si="1"/>
        <v>2070.6000000000004</v>
      </c>
      <c r="H14" s="457">
        <f t="shared" si="2"/>
        <v>2213.4</v>
      </c>
      <c r="I14" s="457">
        <f t="shared" si="3"/>
        <v>2142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  <c r="Q14" s="458">
        <v>0</v>
      </c>
      <c r="R14" s="459"/>
      <c r="W14" s="460"/>
    </row>
    <row r="15" spans="3:23" s="422" customFormat="1" x14ac:dyDescent="0.25">
      <c r="C15" s="432" t="s">
        <v>48</v>
      </c>
      <c r="D15" s="433">
        <v>74.63</v>
      </c>
      <c r="E15" s="434">
        <v>1</v>
      </c>
      <c r="F15" s="457">
        <f t="shared" si="0"/>
        <v>2313.5299999999997</v>
      </c>
      <c r="G15" s="457">
        <f t="shared" si="1"/>
        <v>2164.27</v>
      </c>
      <c r="H15" s="457">
        <f t="shared" si="2"/>
        <v>2313.5299999999997</v>
      </c>
      <c r="I15" s="457">
        <f t="shared" si="3"/>
        <v>2238.8999999999996</v>
      </c>
      <c r="J15" s="457">
        <v>0</v>
      </c>
      <c r="K15" s="457">
        <v>0</v>
      </c>
      <c r="L15" s="457">
        <v>0</v>
      </c>
      <c r="M15" s="457">
        <v>0</v>
      </c>
      <c r="N15" s="457">
        <v>0</v>
      </c>
      <c r="O15" s="457">
        <v>0</v>
      </c>
      <c r="P15" s="457">
        <v>0</v>
      </c>
      <c r="Q15" s="458">
        <v>0</v>
      </c>
      <c r="R15" s="459"/>
      <c r="W15" s="460"/>
    </row>
    <row r="16" spans="3:23" s="422" customFormat="1" x14ac:dyDescent="0.25">
      <c r="C16" s="432" t="s">
        <v>129</v>
      </c>
      <c r="D16" s="433">
        <v>71.400000000000006</v>
      </c>
      <c r="E16" s="434">
        <v>30</v>
      </c>
      <c r="F16" s="457">
        <f t="shared" si="0"/>
        <v>66402</v>
      </c>
      <c r="G16" s="457">
        <f t="shared" si="1"/>
        <v>62118</v>
      </c>
      <c r="H16" s="457">
        <f t="shared" si="2"/>
        <v>66402</v>
      </c>
      <c r="I16" s="457">
        <f t="shared" si="3"/>
        <v>64260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8">
        <v>0</v>
      </c>
      <c r="R16" s="459"/>
      <c r="W16" s="460"/>
    </row>
    <row r="17" spans="3:24" s="422" customFormat="1" x14ac:dyDescent="0.25">
      <c r="C17" s="432" t="s">
        <v>129</v>
      </c>
      <c r="D17" s="433">
        <v>71.400000000000006</v>
      </c>
      <c r="E17" s="434">
        <v>1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  <c r="O17" s="457">
        <v>0</v>
      </c>
      <c r="P17" s="457">
        <v>0</v>
      </c>
      <c r="Q17" s="458">
        <v>0</v>
      </c>
      <c r="R17" s="459"/>
      <c r="W17" s="460"/>
    </row>
    <row r="18" spans="3:24" s="422" customFormat="1" x14ac:dyDescent="0.25">
      <c r="C18" s="432" t="s">
        <v>66</v>
      </c>
      <c r="D18" s="433">
        <v>73.59</v>
      </c>
      <c r="E18" s="434">
        <v>4</v>
      </c>
      <c r="F18" s="457">
        <f t="shared" ref="F18:F28" si="4">+E18*D18*31</f>
        <v>9125.16</v>
      </c>
      <c r="G18" s="457">
        <f t="shared" ref="G18:G30" si="5">+E18*D18*29</f>
        <v>8536.44</v>
      </c>
      <c r="H18" s="457">
        <f t="shared" ref="H18:H30" si="6">+E18*D18*31</f>
        <v>9125.16</v>
      </c>
      <c r="I18" s="457">
        <f t="shared" ref="I18:I28" si="7">+E18*D18*30</f>
        <v>8830.8000000000011</v>
      </c>
      <c r="J18" s="457">
        <v>0</v>
      </c>
      <c r="K18" s="457">
        <v>0</v>
      </c>
      <c r="L18" s="457">
        <v>0</v>
      </c>
      <c r="M18" s="457">
        <v>0</v>
      </c>
      <c r="N18" s="457">
        <v>0</v>
      </c>
      <c r="O18" s="457">
        <v>0</v>
      </c>
      <c r="P18" s="457">
        <v>0</v>
      </c>
      <c r="Q18" s="458">
        <v>0</v>
      </c>
      <c r="R18" s="459"/>
      <c r="W18" s="460"/>
    </row>
    <row r="19" spans="3:24" s="422" customFormat="1" x14ac:dyDescent="0.25">
      <c r="C19" s="432" t="s">
        <v>49</v>
      </c>
      <c r="D19" s="433">
        <v>74.63</v>
      </c>
      <c r="E19" s="434">
        <v>2</v>
      </c>
      <c r="F19" s="457">
        <f t="shared" si="4"/>
        <v>4627.0599999999995</v>
      </c>
      <c r="G19" s="457">
        <f t="shared" si="5"/>
        <v>4328.54</v>
      </c>
      <c r="H19" s="457">
        <f t="shared" si="6"/>
        <v>4627.0599999999995</v>
      </c>
      <c r="I19" s="457">
        <f t="shared" si="7"/>
        <v>4477.7999999999993</v>
      </c>
      <c r="J19" s="457">
        <v>0</v>
      </c>
      <c r="K19" s="457">
        <v>0</v>
      </c>
      <c r="L19" s="457">
        <v>0</v>
      </c>
      <c r="M19" s="457">
        <v>0</v>
      </c>
      <c r="N19" s="457">
        <v>0</v>
      </c>
      <c r="O19" s="457">
        <v>0</v>
      </c>
      <c r="P19" s="457">
        <v>0</v>
      </c>
      <c r="Q19" s="458">
        <v>0</v>
      </c>
      <c r="R19" s="459"/>
      <c r="W19" s="460"/>
    </row>
    <row r="20" spans="3:24" s="422" customFormat="1" x14ac:dyDescent="0.25">
      <c r="C20" s="432" t="s">
        <v>50</v>
      </c>
      <c r="D20" s="433">
        <v>74.63</v>
      </c>
      <c r="E20" s="434">
        <v>1</v>
      </c>
      <c r="F20" s="457">
        <f t="shared" si="4"/>
        <v>2313.5299999999997</v>
      </c>
      <c r="G20" s="457">
        <f t="shared" si="5"/>
        <v>2164.27</v>
      </c>
      <c r="H20" s="457">
        <f t="shared" si="6"/>
        <v>2313.5299999999997</v>
      </c>
      <c r="I20" s="457">
        <f t="shared" si="7"/>
        <v>2238.8999999999996</v>
      </c>
      <c r="J20" s="457">
        <v>0</v>
      </c>
      <c r="K20" s="457">
        <v>0</v>
      </c>
      <c r="L20" s="457">
        <v>0</v>
      </c>
      <c r="M20" s="457">
        <v>0</v>
      </c>
      <c r="N20" s="457">
        <v>0</v>
      </c>
      <c r="O20" s="457">
        <v>0</v>
      </c>
      <c r="P20" s="457">
        <v>0</v>
      </c>
      <c r="Q20" s="458">
        <v>0</v>
      </c>
      <c r="R20" s="459"/>
      <c r="W20" s="460"/>
    </row>
    <row r="21" spans="3:24" s="422" customFormat="1" x14ac:dyDescent="0.25">
      <c r="C21" s="432" t="s">
        <v>60</v>
      </c>
      <c r="D21" s="433">
        <v>77.59</v>
      </c>
      <c r="E21" s="434">
        <v>4</v>
      </c>
      <c r="F21" s="457">
        <f t="shared" si="4"/>
        <v>9621.16</v>
      </c>
      <c r="G21" s="457">
        <f t="shared" si="5"/>
        <v>9000.44</v>
      </c>
      <c r="H21" s="457">
        <f t="shared" si="6"/>
        <v>9621.16</v>
      </c>
      <c r="I21" s="457">
        <f t="shared" si="7"/>
        <v>9310.8000000000011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457">
        <v>0</v>
      </c>
      <c r="P21" s="457">
        <v>0</v>
      </c>
      <c r="Q21" s="457">
        <v>0</v>
      </c>
      <c r="R21" s="459"/>
      <c r="W21" s="460"/>
    </row>
    <row r="22" spans="3:24" s="422" customFormat="1" x14ac:dyDescent="0.25">
      <c r="C22" s="432" t="s">
        <v>76</v>
      </c>
      <c r="D22" s="433">
        <v>72.540000000000006</v>
      </c>
      <c r="E22" s="434">
        <v>1</v>
      </c>
      <c r="F22" s="457">
        <f t="shared" si="4"/>
        <v>2248.7400000000002</v>
      </c>
      <c r="G22" s="457">
        <f t="shared" si="5"/>
        <v>2103.6600000000003</v>
      </c>
      <c r="H22" s="457">
        <f t="shared" si="6"/>
        <v>2248.7400000000002</v>
      </c>
      <c r="I22" s="457">
        <f t="shared" si="7"/>
        <v>2176.2000000000003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0</v>
      </c>
      <c r="Q22" s="457">
        <v>0</v>
      </c>
      <c r="R22" s="459"/>
      <c r="W22" s="460"/>
    </row>
    <row r="23" spans="3:24" s="422" customFormat="1" x14ac:dyDescent="0.25">
      <c r="C23" s="466" t="s">
        <v>52</v>
      </c>
      <c r="D23" s="433">
        <v>72.540000000000006</v>
      </c>
      <c r="E23" s="434">
        <v>1</v>
      </c>
      <c r="F23" s="457">
        <f t="shared" si="4"/>
        <v>2248.7400000000002</v>
      </c>
      <c r="G23" s="457">
        <f t="shared" si="5"/>
        <v>2103.6600000000003</v>
      </c>
      <c r="H23" s="457">
        <f t="shared" si="6"/>
        <v>2248.7400000000002</v>
      </c>
      <c r="I23" s="457">
        <f t="shared" si="7"/>
        <v>2176.2000000000003</v>
      </c>
      <c r="J23" s="457">
        <v>0</v>
      </c>
      <c r="K23" s="457">
        <v>0</v>
      </c>
      <c r="L23" s="457">
        <v>0</v>
      </c>
      <c r="M23" s="457">
        <v>0</v>
      </c>
      <c r="N23" s="457">
        <v>0</v>
      </c>
      <c r="O23" s="457">
        <v>0</v>
      </c>
      <c r="P23" s="457">
        <v>0</v>
      </c>
      <c r="Q23" s="457">
        <v>0</v>
      </c>
      <c r="R23" s="459"/>
      <c r="W23" s="460"/>
    </row>
    <row r="24" spans="3:24" s="422" customFormat="1" x14ac:dyDescent="0.25">
      <c r="C24" s="432" t="s">
        <v>37</v>
      </c>
      <c r="D24" s="433">
        <v>71.400000000000006</v>
      </c>
      <c r="E24" s="434">
        <v>7</v>
      </c>
      <c r="F24" s="457">
        <f t="shared" si="4"/>
        <v>15493.800000000003</v>
      </c>
      <c r="G24" s="457">
        <f t="shared" si="5"/>
        <v>14494.200000000003</v>
      </c>
      <c r="H24" s="457">
        <f t="shared" si="6"/>
        <v>15493.800000000003</v>
      </c>
      <c r="I24" s="457">
        <f t="shared" si="7"/>
        <v>14994.000000000002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9"/>
      <c r="W24" s="460"/>
    </row>
    <row r="25" spans="3:24" s="422" customFormat="1" x14ac:dyDescent="0.25">
      <c r="C25" s="432" t="s">
        <v>61</v>
      </c>
      <c r="D25" s="433">
        <v>75.64</v>
      </c>
      <c r="E25" s="434">
        <v>2</v>
      </c>
      <c r="F25" s="457">
        <f t="shared" si="4"/>
        <v>4689.68</v>
      </c>
      <c r="G25" s="457">
        <f t="shared" si="5"/>
        <v>4387.12</v>
      </c>
      <c r="H25" s="457">
        <f t="shared" si="6"/>
        <v>4689.68</v>
      </c>
      <c r="I25" s="457">
        <f t="shared" si="7"/>
        <v>4538.3999999999996</v>
      </c>
      <c r="J25" s="457">
        <v>0</v>
      </c>
      <c r="K25" s="457">
        <v>0</v>
      </c>
      <c r="L25" s="457">
        <v>0</v>
      </c>
      <c r="M25" s="457">
        <v>0</v>
      </c>
      <c r="N25" s="457">
        <v>0</v>
      </c>
      <c r="O25" s="457">
        <v>0</v>
      </c>
      <c r="P25" s="457">
        <v>0</v>
      </c>
      <c r="Q25" s="457">
        <v>0</v>
      </c>
      <c r="R25" s="459"/>
      <c r="W25" s="460"/>
    </row>
    <row r="26" spans="3:24" s="422" customFormat="1" x14ac:dyDescent="0.25">
      <c r="C26" s="432" t="s">
        <v>62</v>
      </c>
      <c r="D26" s="433">
        <v>80.86</v>
      </c>
      <c r="E26" s="434">
        <v>1</v>
      </c>
      <c r="F26" s="457">
        <f t="shared" si="4"/>
        <v>2506.66</v>
      </c>
      <c r="G26" s="457">
        <f t="shared" si="5"/>
        <v>2344.94</v>
      </c>
      <c r="H26" s="457">
        <f t="shared" si="6"/>
        <v>2506.66</v>
      </c>
      <c r="I26" s="457">
        <f t="shared" si="7"/>
        <v>2425.8000000000002</v>
      </c>
      <c r="J26" s="457">
        <v>0</v>
      </c>
      <c r="K26" s="457">
        <v>0</v>
      </c>
      <c r="L26" s="457">
        <v>0</v>
      </c>
      <c r="M26" s="457">
        <v>0</v>
      </c>
      <c r="N26" s="457">
        <v>0</v>
      </c>
      <c r="O26" s="457">
        <v>0</v>
      </c>
      <c r="P26" s="457">
        <v>0</v>
      </c>
      <c r="Q26" s="457">
        <v>0</v>
      </c>
      <c r="R26" s="459"/>
      <c r="W26" s="460"/>
    </row>
    <row r="27" spans="3:24" s="422" customFormat="1" x14ac:dyDescent="0.25">
      <c r="C27" s="432" t="s">
        <v>63</v>
      </c>
      <c r="D27" s="433">
        <v>71.400000000000006</v>
      </c>
      <c r="E27" s="434">
        <v>1</v>
      </c>
      <c r="F27" s="457">
        <f t="shared" si="4"/>
        <v>2213.4</v>
      </c>
      <c r="G27" s="457">
        <f t="shared" si="5"/>
        <v>2070.6000000000004</v>
      </c>
      <c r="H27" s="457">
        <f t="shared" si="6"/>
        <v>2213.4</v>
      </c>
      <c r="I27" s="457">
        <f t="shared" si="7"/>
        <v>2142</v>
      </c>
      <c r="J27" s="457">
        <v>0</v>
      </c>
      <c r="K27" s="457">
        <v>0</v>
      </c>
      <c r="L27" s="457">
        <v>0</v>
      </c>
      <c r="M27" s="457">
        <v>0</v>
      </c>
      <c r="N27" s="457">
        <v>0</v>
      </c>
      <c r="O27" s="457">
        <v>0</v>
      </c>
      <c r="P27" s="457">
        <v>0</v>
      </c>
      <c r="Q27" s="457">
        <v>0</v>
      </c>
      <c r="R27" s="459"/>
      <c r="W27" s="460"/>
      <c r="X27" s="467"/>
    </row>
    <row r="28" spans="3:24" s="422" customFormat="1" x14ac:dyDescent="0.25">
      <c r="C28" s="432" t="s">
        <v>38</v>
      </c>
      <c r="D28" s="433">
        <v>78.25</v>
      </c>
      <c r="E28" s="434">
        <v>38</v>
      </c>
      <c r="F28" s="457">
        <f t="shared" si="4"/>
        <v>92178.5</v>
      </c>
      <c r="G28" s="457">
        <f t="shared" si="5"/>
        <v>86231.5</v>
      </c>
      <c r="H28" s="457">
        <f t="shared" si="6"/>
        <v>92178.5</v>
      </c>
      <c r="I28" s="457">
        <f t="shared" si="7"/>
        <v>89205</v>
      </c>
      <c r="J28" s="457">
        <v>0</v>
      </c>
      <c r="K28" s="457">
        <v>0</v>
      </c>
      <c r="L28" s="457">
        <v>0</v>
      </c>
      <c r="M28" s="457">
        <v>0</v>
      </c>
      <c r="N28" s="457">
        <v>0</v>
      </c>
      <c r="O28" s="457">
        <v>0</v>
      </c>
      <c r="P28" s="457">
        <v>0</v>
      </c>
      <c r="Q28" s="457">
        <v>0</v>
      </c>
      <c r="R28" s="459"/>
      <c r="W28" s="460"/>
    </row>
    <row r="29" spans="3:24" s="422" customFormat="1" x14ac:dyDescent="0.25">
      <c r="C29" s="432" t="s">
        <v>38</v>
      </c>
      <c r="D29" s="433">
        <v>78.25</v>
      </c>
      <c r="E29" s="434">
        <v>1</v>
      </c>
      <c r="F29" s="457">
        <f>+E29*D29*14</f>
        <v>1095.5</v>
      </c>
      <c r="G29" s="457">
        <f t="shared" si="5"/>
        <v>2269.25</v>
      </c>
      <c r="H29" s="457">
        <f t="shared" si="6"/>
        <v>2425.75</v>
      </c>
      <c r="I29" s="457">
        <f>+E29*D29*47</f>
        <v>3677.75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7">
        <v>0</v>
      </c>
      <c r="Q29" s="457">
        <v>0</v>
      </c>
      <c r="R29" s="459"/>
      <c r="W29" s="460"/>
    </row>
    <row r="30" spans="3:24" s="422" customFormat="1" x14ac:dyDescent="0.25">
      <c r="C30" s="432" t="s">
        <v>77</v>
      </c>
      <c r="D30" s="433">
        <v>72.540000000000006</v>
      </c>
      <c r="E30" s="434">
        <v>2</v>
      </c>
      <c r="F30" s="457">
        <f>+E30*D30*31</f>
        <v>4497.4800000000005</v>
      </c>
      <c r="G30" s="457">
        <f t="shared" si="5"/>
        <v>4207.3200000000006</v>
      </c>
      <c r="H30" s="457">
        <f t="shared" si="6"/>
        <v>4497.4800000000005</v>
      </c>
      <c r="I30" s="457">
        <f>+E30*D30*30</f>
        <v>4352.4000000000005</v>
      </c>
      <c r="J30" s="457">
        <v>0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9"/>
      <c r="W30" s="460"/>
    </row>
    <row r="31" spans="3:24" s="422" customFormat="1" x14ac:dyDescent="0.25">
      <c r="C31" s="432" t="s">
        <v>31</v>
      </c>
      <c r="D31" s="433">
        <v>71.400000000000006</v>
      </c>
      <c r="E31" s="434">
        <v>1</v>
      </c>
      <c r="F31" s="457">
        <v>0</v>
      </c>
      <c r="G31" s="457">
        <v>0</v>
      </c>
      <c r="H31" s="457">
        <v>0</v>
      </c>
      <c r="I31" s="457">
        <v>0</v>
      </c>
      <c r="J31" s="457">
        <v>0</v>
      </c>
      <c r="K31" s="457">
        <v>0</v>
      </c>
      <c r="L31" s="457">
        <v>0</v>
      </c>
      <c r="M31" s="457">
        <v>0</v>
      </c>
      <c r="N31" s="457">
        <v>0</v>
      </c>
      <c r="O31" s="457">
        <v>0</v>
      </c>
      <c r="P31" s="457">
        <v>0</v>
      </c>
      <c r="Q31" s="457">
        <v>0</v>
      </c>
      <c r="R31" s="459"/>
      <c r="W31" s="460"/>
    </row>
    <row r="32" spans="3:24" s="422" customFormat="1" x14ac:dyDescent="0.25">
      <c r="C32" s="432" t="s">
        <v>31</v>
      </c>
      <c r="D32" s="433">
        <v>71.400000000000006</v>
      </c>
      <c r="E32" s="434">
        <v>88</v>
      </c>
      <c r="F32" s="457">
        <f>+E32*D32*31</f>
        <v>194779.2</v>
      </c>
      <c r="G32" s="457">
        <f>+E32*D32*29</f>
        <v>182212.80000000002</v>
      </c>
      <c r="H32" s="457">
        <f>+E32*D32*31</f>
        <v>194779.2</v>
      </c>
      <c r="I32" s="457">
        <f>+E32*D32*30</f>
        <v>188496.00000000003</v>
      </c>
      <c r="J32" s="457">
        <v>0</v>
      </c>
      <c r="K32" s="457">
        <v>0</v>
      </c>
      <c r="L32" s="457">
        <v>0</v>
      </c>
      <c r="M32" s="457">
        <v>0</v>
      </c>
      <c r="N32" s="457">
        <v>0</v>
      </c>
      <c r="O32" s="457">
        <v>0</v>
      </c>
      <c r="P32" s="457">
        <v>0</v>
      </c>
      <c r="Q32" s="457">
        <v>0</v>
      </c>
      <c r="R32" s="459"/>
      <c r="W32" s="460"/>
    </row>
    <row r="33" spans="1:23" s="422" customFormat="1" x14ac:dyDescent="0.25">
      <c r="C33" s="432" t="s">
        <v>53</v>
      </c>
      <c r="D33" s="433">
        <v>71.400000000000006</v>
      </c>
      <c r="E33" s="434">
        <v>175</v>
      </c>
      <c r="F33" s="457">
        <f>+E33*D33*31</f>
        <v>387345.00000000006</v>
      </c>
      <c r="G33" s="457">
        <f>+E33*D33*29</f>
        <v>362355.00000000006</v>
      </c>
      <c r="H33" s="457">
        <f>+E33*D33*31</f>
        <v>387345.00000000006</v>
      </c>
      <c r="I33" s="457">
        <f>+E33*D33*30</f>
        <v>374850.00000000006</v>
      </c>
      <c r="J33" s="457">
        <v>0</v>
      </c>
      <c r="K33" s="457">
        <v>0</v>
      </c>
      <c r="L33" s="457">
        <v>0</v>
      </c>
      <c r="M33" s="457">
        <v>0</v>
      </c>
      <c r="N33" s="457">
        <v>0</v>
      </c>
      <c r="O33" s="457">
        <v>0</v>
      </c>
      <c r="P33" s="457">
        <v>0</v>
      </c>
      <c r="Q33" s="457">
        <v>0</v>
      </c>
      <c r="R33" s="459"/>
      <c r="W33" s="460"/>
    </row>
    <row r="34" spans="1:23" s="422" customFormat="1" x14ac:dyDescent="0.25">
      <c r="C34" s="432" t="s">
        <v>53</v>
      </c>
      <c r="D34" s="433">
        <v>71.399999999999807</v>
      </c>
      <c r="E34" s="434">
        <v>3</v>
      </c>
      <c r="F34" s="457">
        <v>0</v>
      </c>
      <c r="G34" s="457">
        <v>0</v>
      </c>
      <c r="H34" s="457">
        <v>0</v>
      </c>
      <c r="I34" s="457">
        <v>0</v>
      </c>
      <c r="J34" s="457">
        <v>0</v>
      </c>
      <c r="K34" s="457">
        <v>0</v>
      </c>
      <c r="L34" s="457">
        <v>0</v>
      </c>
      <c r="M34" s="457">
        <v>0</v>
      </c>
      <c r="N34" s="457">
        <v>0</v>
      </c>
      <c r="O34" s="457">
        <v>0</v>
      </c>
      <c r="P34" s="457">
        <v>0</v>
      </c>
      <c r="Q34" s="457">
        <v>0</v>
      </c>
      <c r="R34" s="459"/>
      <c r="W34" s="460"/>
    </row>
    <row r="35" spans="1:23" s="422" customFormat="1" x14ac:dyDescent="0.25">
      <c r="C35" s="468" t="s">
        <v>54</v>
      </c>
      <c r="D35" s="469">
        <v>72.540000000000006</v>
      </c>
      <c r="E35" s="434">
        <v>10</v>
      </c>
      <c r="F35" s="457">
        <f>+E35*D35*31</f>
        <v>22487.4</v>
      </c>
      <c r="G35" s="457">
        <f>+E35*D35*29</f>
        <v>21036.600000000002</v>
      </c>
      <c r="H35" s="457">
        <f>+E35*D35*31</f>
        <v>22487.4</v>
      </c>
      <c r="I35" s="457">
        <f>+E35*D35*30</f>
        <v>21762.000000000004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9"/>
      <c r="W35" s="460"/>
    </row>
    <row r="36" spans="1:23" s="422" customFormat="1" x14ac:dyDescent="0.25">
      <c r="C36" s="432" t="s">
        <v>55</v>
      </c>
      <c r="D36" s="433">
        <v>71.400000000000006</v>
      </c>
      <c r="E36" s="434">
        <v>1</v>
      </c>
      <c r="F36" s="457">
        <f>+E36*D36*31</f>
        <v>2213.4</v>
      </c>
      <c r="G36" s="457">
        <f>+E36*D36*29</f>
        <v>2070.6000000000004</v>
      </c>
      <c r="H36" s="457">
        <f>+E36*D36*31</f>
        <v>2213.4</v>
      </c>
      <c r="I36" s="457">
        <f>+E36*D36*30</f>
        <v>2142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9"/>
      <c r="W36" s="460"/>
    </row>
    <row r="37" spans="1:23" s="422" customFormat="1" x14ac:dyDescent="0.25">
      <c r="C37" s="432" t="s">
        <v>56</v>
      </c>
      <c r="D37" s="433">
        <v>74.63</v>
      </c>
      <c r="E37" s="434">
        <v>2</v>
      </c>
      <c r="F37" s="457">
        <f>+E37*D37*31</f>
        <v>4627.0599999999995</v>
      </c>
      <c r="G37" s="457">
        <f>+E37*D37*29</f>
        <v>4328.54</v>
      </c>
      <c r="H37" s="457">
        <f>+E37*D37*31</f>
        <v>4627.0599999999995</v>
      </c>
      <c r="I37" s="457">
        <f>+E37*D37*30</f>
        <v>4477.7999999999993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0</v>
      </c>
      <c r="Q37" s="457">
        <v>0</v>
      </c>
      <c r="R37" s="459"/>
      <c r="W37" s="460"/>
    </row>
    <row r="38" spans="1:23" s="422" customFormat="1" x14ac:dyDescent="0.25">
      <c r="C38" s="432" t="s">
        <v>148</v>
      </c>
      <c r="D38" s="433">
        <v>75.64</v>
      </c>
      <c r="E38" s="434">
        <v>3</v>
      </c>
      <c r="F38" s="457">
        <f>+E38*D38*31</f>
        <v>7034.52</v>
      </c>
      <c r="G38" s="457">
        <f>+E38*D38*29</f>
        <v>6580.68</v>
      </c>
      <c r="H38" s="457">
        <f>+E38*D38*31</f>
        <v>7034.52</v>
      </c>
      <c r="I38" s="457">
        <f>+E38*D38*30</f>
        <v>6807.6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457">
        <v>0</v>
      </c>
      <c r="P38" s="457">
        <v>0</v>
      </c>
      <c r="Q38" s="458">
        <v>0</v>
      </c>
      <c r="R38" s="459"/>
      <c r="W38" s="460"/>
    </row>
    <row r="39" spans="1:23" s="422" customFormat="1" x14ac:dyDescent="0.25">
      <c r="C39" s="432" t="s">
        <v>36</v>
      </c>
      <c r="D39" s="433">
        <v>80.86</v>
      </c>
      <c r="E39" s="434">
        <v>1</v>
      </c>
      <c r="F39" s="457">
        <f>+E39*D39*31</f>
        <v>2506.66</v>
      </c>
      <c r="G39" s="457">
        <f>+E39*D39*29</f>
        <v>2344.94</v>
      </c>
      <c r="H39" s="457">
        <f>+E39*D39*31</f>
        <v>2506.66</v>
      </c>
      <c r="I39" s="457">
        <f>+E39*D39*30</f>
        <v>2425.8000000000002</v>
      </c>
      <c r="J39" s="462">
        <v>0</v>
      </c>
      <c r="K39" s="462">
        <v>0</v>
      </c>
      <c r="L39" s="462">
        <v>0</v>
      </c>
      <c r="M39" s="462">
        <v>0</v>
      </c>
      <c r="N39" s="462">
        <v>0</v>
      </c>
      <c r="O39" s="462">
        <v>0</v>
      </c>
      <c r="P39" s="462">
        <v>0</v>
      </c>
      <c r="Q39" s="470">
        <v>0</v>
      </c>
      <c r="R39" s="459"/>
      <c r="T39" s="467"/>
      <c r="U39" s="471"/>
      <c r="W39" s="460"/>
    </row>
    <row r="41" spans="1:23" x14ac:dyDescent="0.25">
      <c r="E41" s="160">
        <f>SUM(E4:E40)</f>
        <v>485</v>
      </c>
      <c r="F41" s="457">
        <f>SUM(F4:F40)</f>
        <v>1075630.2099999997</v>
      </c>
    </row>
    <row r="47" spans="1:23" s="422" customFormat="1" x14ac:dyDescent="0.25">
      <c r="A47" s="455"/>
      <c r="B47" s="456"/>
      <c r="C47" s="432" t="s">
        <v>43</v>
      </c>
      <c r="D47" s="433">
        <v>72.540000000000006</v>
      </c>
      <c r="E47" s="434">
        <v>10</v>
      </c>
      <c r="F47" s="457">
        <f>+E47*D47*31</f>
        <v>22487.4</v>
      </c>
      <c r="G47" s="457">
        <f>+E47*D47*29</f>
        <v>21036.600000000002</v>
      </c>
      <c r="H47" s="457">
        <f>+E47*D47*31</f>
        <v>22487.4</v>
      </c>
      <c r="I47" s="457">
        <f>+E47*D47*30</f>
        <v>21762.000000000004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8">
        <v>0</v>
      </c>
      <c r="R47" s="459"/>
      <c r="W47" s="460"/>
    </row>
    <row r="48" spans="1:23" s="422" customFormat="1" x14ac:dyDescent="0.25">
      <c r="A48" s="455"/>
      <c r="B48" s="456"/>
      <c r="C48" s="432" t="s">
        <v>58</v>
      </c>
      <c r="D48" s="433">
        <v>77.59</v>
      </c>
      <c r="E48" s="434">
        <v>22</v>
      </c>
      <c r="F48" s="457">
        <f>+E48*D48*31</f>
        <v>52916.38</v>
      </c>
      <c r="G48" s="457">
        <f>+E48*D48*29</f>
        <v>49502.42</v>
      </c>
      <c r="H48" s="457">
        <f>+E48*D48*31</f>
        <v>52916.38</v>
      </c>
      <c r="I48" s="457">
        <f>+E48*D48*30</f>
        <v>51209.4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8">
        <v>0</v>
      </c>
      <c r="R48" s="459"/>
      <c r="W48" s="460"/>
    </row>
    <row r="49" spans="1:23" s="422" customFormat="1" x14ac:dyDescent="0.25">
      <c r="A49" s="455"/>
      <c r="B49" s="456"/>
      <c r="C49" s="432" t="s">
        <v>47</v>
      </c>
      <c r="D49" s="433">
        <v>71.400000000000006</v>
      </c>
      <c r="E49" s="434">
        <v>1</v>
      </c>
      <c r="F49" s="457">
        <f>+E49*D49*31</f>
        <v>2213.4</v>
      </c>
      <c r="G49" s="457">
        <f>+E49*D49*29</f>
        <v>2070.6000000000004</v>
      </c>
      <c r="H49" s="457">
        <f>+E49*D49*31</f>
        <v>2213.4</v>
      </c>
      <c r="I49" s="457">
        <f>+E49*D49*30</f>
        <v>2142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8">
        <v>0</v>
      </c>
      <c r="R49" s="459"/>
      <c r="W49" s="460"/>
    </row>
    <row r="50" spans="1:23" s="422" customFormat="1" x14ac:dyDescent="0.25">
      <c r="A50" s="455"/>
      <c r="B50" s="456"/>
      <c r="C50" s="432" t="s">
        <v>34</v>
      </c>
      <c r="D50" s="433">
        <v>71.400000000000006</v>
      </c>
      <c r="E50" s="434">
        <v>41</v>
      </c>
      <c r="F50" s="457">
        <f>+E50*D50*31</f>
        <v>90749.400000000009</v>
      </c>
      <c r="G50" s="457">
        <f>+E50*D50*29</f>
        <v>84894.6</v>
      </c>
      <c r="H50" s="457">
        <f>+E50*D50*31</f>
        <v>90749.400000000009</v>
      </c>
      <c r="I50" s="457">
        <f>+E50*D50*30</f>
        <v>87822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8">
        <v>0</v>
      </c>
      <c r="R50" s="459"/>
      <c r="W50" s="460"/>
    </row>
    <row r="51" spans="1:23" s="422" customFormat="1" x14ac:dyDescent="0.25">
      <c r="A51" s="455"/>
      <c r="B51" s="456"/>
      <c r="C51" s="432" t="s">
        <v>129</v>
      </c>
      <c r="D51" s="433">
        <v>71.400000000000006</v>
      </c>
      <c r="E51" s="434">
        <v>2</v>
      </c>
      <c r="F51" s="482">
        <f>+E51*D51*29</f>
        <v>4141.2000000000007</v>
      </c>
      <c r="G51" s="457">
        <f>+E51*D51*29</f>
        <v>4141.2000000000007</v>
      </c>
      <c r="H51" s="457">
        <f>+E51*D51*31</f>
        <v>4426.8</v>
      </c>
      <c r="I51" s="457">
        <f>+E51*D51*30</f>
        <v>4284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8">
        <v>0</v>
      </c>
      <c r="R51" s="459"/>
      <c r="W51" s="460"/>
    </row>
    <row r="52" spans="1:23" s="422" customFormat="1" x14ac:dyDescent="0.25">
      <c r="A52" s="455"/>
      <c r="B52" s="456"/>
      <c r="C52" s="432" t="s">
        <v>129</v>
      </c>
      <c r="D52" s="433">
        <v>71.400000000000006</v>
      </c>
      <c r="E52" s="434">
        <v>1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8">
        <v>0</v>
      </c>
      <c r="R52" s="459"/>
      <c r="W52" s="460"/>
    </row>
    <row r="53" spans="1:23" s="422" customFormat="1" x14ac:dyDescent="0.25">
      <c r="A53" s="455"/>
      <c r="B53" s="456"/>
      <c r="C53" s="432" t="s">
        <v>149</v>
      </c>
      <c r="D53" s="433">
        <v>72.540000000000006</v>
      </c>
      <c r="E53" s="434">
        <v>4</v>
      </c>
      <c r="F53" s="457">
        <f t="shared" ref="F53:F66" si="8">+E53*D53*31</f>
        <v>8994.9600000000009</v>
      </c>
      <c r="G53" s="457">
        <f t="shared" ref="G53:G66" si="9">+E53*D53*29</f>
        <v>8414.6400000000012</v>
      </c>
      <c r="H53" s="457">
        <f t="shared" ref="H53:H66" si="10">+E53*D53*31</f>
        <v>8994.9600000000009</v>
      </c>
      <c r="I53" s="457">
        <f t="shared" ref="I53:I66" si="11">+E53*D53*30</f>
        <v>8704.8000000000011</v>
      </c>
      <c r="J53" s="457">
        <v>0</v>
      </c>
      <c r="K53" s="457">
        <v>0</v>
      </c>
      <c r="L53" s="457">
        <v>0</v>
      </c>
      <c r="M53" s="457">
        <v>0</v>
      </c>
      <c r="N53" s="457">
        <v>0</v>
      </c>
      <c r="O53" s="457">
        <v>0</v>
      </c>
      <c r="P53" s="457">
        <v>0</v>
      </c>
      <c r="Q53" s="458">
        <v>0</v>
      </c>
      <c r="R53" s="459"/>
      <c r="W53" s="460"/>
    </row>
    <row r="54" spans="1:23" s="422" customFormat="1" x14ac:dyDescent="0.25">
      <c r="A54" s="455"/>
      <c r="B54" s="456"/>
      <c r="C54" s="432" t="s">
        <v>59</v>
      </c>
      <c r="D54" s="433">
        <v>73.59</v>
      </c>
      <c r="E54" s="434">
        <v>1</v>
      </c>
      <c r="F54" s="457">
        <f t="shared" si="8"/>
        <v>2281.29</v>
      </c>
      <c r="G54" s="457">
        <f t="shared" si="9"/>
        <v>2134.11</v>
      </c>
      <c r="H54" s="457">
        <f t="shared" si="10"/>
        <v>2281.29</v>
      </c>
      <c r="I54" s="457">
        <f t="shared" si="11"/>
        <v>2207.7000000000003</v>
      </c>
      <c r="J54" s="457">
        <v>0</v>
      </c>
      <c r="K54" s="457">
        <v>0</v>
      </c>
      <c r="L54" s="457">
        <v>0</v>
      </c>
      <c r="M54" s="457">
        <v>0</v>
      </c>
      <c r="N54" s="457">
        <v>0</v>
      </c>
      <c r="O54" s="457">
        <v>0</v>
      </c>
      <c r="P54" s="457">
        <v>0</v>
      </c>
      <c r="Q54" s="458">
        <v>0</v>
      </c>
      <c r="R54" s="459"/>
      <c r="W54" s="460"/>
    </row>
    <row r="55" spans="1:23" s="422" customFormat="1" x14ac:dyDescent="0.25">
      <c r="A55" s="455"/>
      <c r="B55" s="456"/>
      <c r="C55" s="432" t="s">
        <v>60</v>
      </c>
      <c r="D55" s="433">
        <v>77.59</v>
      </c>
      <c r="E55" s="434">
        <v>7</v>
      </c>
      <c r="F55" s="457">
        <f t="shared" si="8"/>
        <v>16837.03</v>
      </c>
      <c r="G55" s="457">
        <f t="shared" si="9"/>
        <v>15750.77</v>
      </c>
      <c r="H55" s="457">
        <f t="shared" si="10"/>
        <v>16837.03</v>
      </c>
      <c r="I55" s="457">
        <f t="shared" si="11"/>
        <v>16293.9</v>
      </c>
      <c r="J55" s="457">
        <v>0</v>
      </c>
      <c r="K55" s="457">
        <v>0</v>
      </c>
      <c r="L55" s="457">
        <v>0</v>
      </c>
      <c r="M55" s="457">
        <v>0</v>
      </c>
      <c r="N55" s="457">
        <v>0</v>
      </c>
      <c r="O55" s="457">
        <v>0</v>
      </c>
      <c r="P55" s="457">
        <v>0</v>
      </c>
      <c r="Q55" s="458">
        <v>0</v>
      </c>
      <c r="R55" s="459"/>
      <c r="W55" s="460"/>
    </row>
    <row r="56" spans="1:23" s="422" customFormat="1" x14ac:dyDescent="0.25">
      <c r="A56" s="455"/>
      <c r="B56" s="456"/>
      <c r="C56" s="432" t="s">
        <v>37</v>
      </c>
      <c r="D56" s="433">
        <v>71.400000000000006</v>
      </c>
      <c r="E56" s="434">
        <v>32</v>
      </c>
      <c r="F56" s="457">
        <f t="shared" si="8"/>
        <v>70828.800000000003</v>
      </c>
      <c r="G56" s="457">
        <f t="shared" si="9"/>
        <v>66259.200000000012</v>
      </c>
      <c r="H56" s="457">
        <f t="shared" si="10"/>
        <v>70828.800000000003</v>
      </c>
      <c r="I56" s="457">
        <f t="shared" si="11"/>
        <v>68544</v>
      </c>
      <c r="J56" s="457">
        <v>0</v>
      </c>
      <c r="K56" s="457">
        <v>0</v>
      </c>
      <c r="L56" s="457">
        <v>0</v>
      </c>
      <c r="M56" s="457">
        <v>0</v>
      </c>
      <c r="N56" s="457">
        <v>0</v>
      </c>
      <c r="O56" s="457">
        <v>0</v>
      </c>
      <c r="P56" s="457">
        <v>0</v>
      </c>
      <c r="Q56" s="458">
        <v>0</v>
      </c>
      <c r="R56" s="459"/>
      <c r="W56" s="460"/>
    </row>
    <row r="57" spans="1:23" s="422" customFormat="1" x14ac:dyDescent="0.25">
      <c r="A57" s="455"/>
      <c r="B57" s="456"/>
      <c r="C57" s="432" t="s">
        <v>61</v>
      </c>
      <c r="D57" s="433">
        <v>75.64</v>
      </c>
      <c r="E57" s="434">
        <v>2</v>
      </c>
      <c r="F57" s="457">
        <f t="shared" si="8"/>
        <v>4689.68</v>
      </c>
      <c r="G57" s="457">
        <f t="shared" si="9"/>
        <v>4387.12</v>
      </c>
      <c r="H57" s="457">
        <f t="shared" si="10"/>
        <v>4689.68</v>
      </c>
      <c r="I57" s="457">
        <f t="shared" si="11"/>
        <v>4538.3999999999996</v>
      </c>
      <c r="J57" s="457">
        <v>0</v>
      </c>
      <c r="K57" s="457">
        <v>0</v>
      </c>
      <c r="L57" s="457">
        <v>0</v>
      </c>
      <c r="M57" s="457">
        <v>0</v>
      </c>
      <c r="N57" s="457">
        <v>0</v>
      </c>
      <c r="O57" s="457">
        <v>0</v>
      </c>
      <c r="P57" s="457">
        <v>0</v>
      </c>
      <c r="Q57" s="458">
        <v>0</v>
      </c>
      <c r="R57" s="459"/>
      <c r="W57" s="460"/>
    </row>
    <row r="58" spans="1:23" s="422" customFormat="1" x14ac:dyDescent="0.25">
      <c r="A58" s="455"/>
      <c r="B58" s="456"/>
      <c r="C58" s="432" t="s">
        <v>134</v>
      </c>
      <c r="D58" s="433">
        <v>75.64</v>
      </c>
      <c r="E58" s="434">
        <v>1</v>
      </c>
      <c r="F58" s="457">
        <f t="shared" si="8"/>
        <v>2344.84</v>
      </c>
      <c r="G58" s="457">
        <f t="shared" si="9"/>
        <v>2193.56</v>
      </c>
      <c r="H58" s="457">
        <f t="shared" si="10"/>
        <v>2344.84</v>
      </c>
      <c r="I58" s="457">
        <f t="shared" si="11"/>
        <v>2269.1999999999998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8">
        <v>0</v>
      </c>
      <c r="R58" s="459"/>
      <c r="W58" s="460"/>
    </row>
    <row r="59" spans="1:23" s="422" customFormat="1" x14ac:dyDescent="0.25">
      <c r="A59" s="455"/>
      <c r="B59" s="456"/>
      <c r="C59" s="432" t="s">
        <v>135</v>
      </c>
      <c r="D59" s="433">
        <v>75.64</v>
      </c>
      <c r="E59" s="434">
        <v>1</v>
      </c>
      <c r="F59" s="457">
        <f t="shared" si="8"/>
        <v>2344.84</v>
      </c>
      <c r="G59" s="457">
        <f t="shared" si="9"/>
        <v>2193.56</v>
      </c>
      <c r="H59" s="457">
        <f t="shared" si="10"/>
        <v>2344.84</v>
      </c>
      <c r="I59" s="457">
        <f t="shared" si="11"/>
        <v>2269.1999999999998</v>
      </c>
      <c r="J59" s="457">
        <v>0</v>
      </c>
      <c r="K59" s="457">
        <v>0</v>
      </c>
      <c r="L59" s="457">
        <v>0</v>
      </c>
      <c r="M59" s="457">
        <v>0</v>
      </c>
      <c r="N59" s="457">
        <v>0</v>
      </c>
      <c r="O59" s="457">
        <v>0</v>
      </c>
      <c r="P59" s="457">
        <v>0</v>
      </c>
      <c r="Q59" s="458">
        <v>0</v>
      </c>
      <c r="R59" s="459"/>
      <c r="W59" s="460"/>
    </row>
    <row r="60" spans="1:23" s="422" customFormat="1" x14ac:dyDescent="0.25">
      <c r="A60" s="455"/>
      <c r="B60" s="456"/>
      <c r="C60" s="432" t="s">
        <v>63</v>
      </c>
      <c r="D60" s="433">
        <v>71.400000000000006</v>
      </c>
      <c r="E60" s="434">
        <v>6</v>
      </c>
      <c r="F60" s="457">
        <f t="shared" si="8"/>
        <v>13280.400000000001</v>
      </c>
      <c r="G60" s="457">
        <f t="shared" si="9"/>
        <v>12423.6</v>
      </c>
      <c r="H60" s="457">
        <f t="shared" si="10"/>
        <v>13280.400000000001</v>
      </c>
      <c r="I60" s="457">
        <f t="shared" si="11"/>
        <v>12852.000000000002</v>
      </c>
      <c r="J60" s="457">
        <v>0</v>
      </c>
      <c r="K60" s="457">
        <v>0</v>
      </c>
      <c r="L60" s="457">
        <v>0</v>
      </c>
      <c r="M60" s="457">
        <v>0</v>
      </c>
      <c r="N60" s="457">
        <v>0</v>
      </c>
      <c r="O60" s="457">
        <v>0</v>
      </c>
      <c r="P60" s="457">
        <v>0</v>
      </c>
      <c r="Q60" s="458">
        <v>0</v>
      </c>
      <c r="R60" s="459"/>
      <c r="W60" s="460"/>
    </row>
    <row r="61" spans="1:23" s="422" customFormat="1" x14ac:dyDescent="0.25">
      <c r="A61" s="455"/>
      <c r="B61" s="456"/>
      <c r="C61" s="432" t="s">
        <v>38</v>
      </c>
      <c r="D61" s="433">
        <v>78.25</v>
      </c>
      <c r="E61" s="434">
        <v>2</v>
      </c>
      <c r="F61" s="457">
        <f t="shared" si="8"/>
        <v>4851.5</v>
      </c>
      <c r="G61" s="457">
        <f t="shared" si="9"/>
        <v>4538.5</v>
      </c>
      <c r="H61" s="457">
        <f t="shared" si="10"/>
        <v>4851.5</v>
      </c>
      <c r="I61" s="457">
        <f t="shared" si="11"/>
        <v>4695</v>
      </c>
      <c r="J61" s="457">
        <v>0</v>
      </c>
      <c r="K61" s="457">
        <v>0</v>
      </c>
      <c r="L61" s="457">
        <v>0</v>
      </c>
      <c r="M61" s="457">
        <v>0</v>
      </c>
      <c r="N61" s="457">
        <v>0</v>
      </c>
      <c r="O61" s="457">
        <v>0</v>
      </c>
      <c r="P61" s="457">
        <v>0</v>
      </c>
      <c r="Q61" s="458">
        <v>0</v>
      </c>
      <c r="R61" s="459"/>
      <c r="W61" s="460"/>
    </row>
    <row r="62" spans="1:23" s="422" customFormat="1" x14ac:dyDescent="0.25">
      <c r="A62" s="455"/>
      <c r="B62" s="456"/>
      <c r="C62" s="432" t="s">
        <v>31</v>
      </c>
      <c r="D62" s="433">
        <v>71.400000000000006</v>
      </c>
      <c r="E62" s="461">
        <v>1</v>
      </c>
      <c r="F62" s="457">
        <f t="shared" si="8"/>
        <v>2213.4</v>
      </c>
      <c r="G62" s="457">
        <f t="shared" si="9"/>
        <v>2070.6000000000004</v>
      </c>
      <c r="H62" s="457">
        <f t="shared" si="10"/>
        <v>2213.4</v>
      </c>
      <c r="I62" s="457">
        <f t="shared" si="11"/>
        <v>2142</v>
      </c>
      <c r="J62" s="457">
        <v>0</v>
      </c>
      <c r="K62" s="457">
        <v>0</v>
      </c>
      <c r="L62" s="457">
        <v>0</v>
      </c>
      <c r="M62" s="457">
        <v>0</v>
      </c>
      <c r="N62" s="457">
        <v>0</v>
      </c>
      <c r="O62" s="457">
        <v>0</v>
      </c>
      <c r="P62" s="457">
        <v>0</v>
      </c>
      <c r="Q62" s="458">
        <v>0</v>
      </c>
      <c r="R62" s="459"/>
      <c r="W62" s="460"/>
    </row>
    <row r="63" spans="1:23" s="422" customFormat="1" x14ac:dyDescent="0.25">
      <c r="A63" s="455"/>
      <c r="B63" s="456"/>
      <c r="C63" s="432" t="s">
        <v>53</v>
      </c>
      <c r="D63" s="433">
        <v>71.400000000000006</v>
      </c>
      <c r="E63" s="434">
        <v>10</v>
      </c>
      <c r="F63" s="457">
        <f t="shared" si="8"/>
        <v>22134</v>
      </c>
      <c r="G63" s="457">
        <f t="shared" si="9"/>
        <v>20706</v>
      </c>
      <c r="H63" s="457">
        <f t="shared" si="10"/>
        <v>22134</v>
      </c>
      <c r="I63" s="457">
        <f t="shared" si="11"/>
        <v>21420</v>
      </c>
      <c r="J63" s="457">
        <v>0</v>
      </c>
      <c r="K63" s="457">
        <v>0</v>
      </c>
      <c r="L63" s="457">
        <v>0</v>
      </c>
      <c r="M63" s="457">
        <v>0</v>
      </c>
      <c r="N63" s="457">
        <v>0</v>
      </c>
      <c r="O63" s="457">
        <v>0</v>
      </c>
      <c r="P63" s="457">
        <v>0</v>
      </c>
      <c r="Q63" s="458">
        <v>0</v>
      </c>
      <c r="R63" s="459"/>
      <c r="W63" s="460"/>
    </row>
    <row r="64" spans="1:23" s="422" customFormat="1" x14ac:dyDescent="0.25">
      <c r="A64" s="455"/>
      <c r="B64" s="456"/>
      <c r="C64" s="432" t="s">
        <v>54</v>
      </c>
      <c r="D64" s="433">
        <v>72.540000000000006</v>
      </c>
      <c r="E64" s="434">
        <v>3</v>
      </c>
      <c r="F64" s="457">
        <f t="shared" si="8"/>
        <v>6746.22</v>
      </c>
      <c r="G64" s="457">
        <f t="shared" si="9"/>
        <v>6310.9800000000005</v>
      </c>
      <c r="H64" s="457">
        <f t="shared" si="10"/>
        <v>6746.22</v>
      </c>
      <c r="I64" s="457">
        <f t="shared" si="11"/>
        <v>6528.6</v>
      </c>
      <c r="J64" s="457">
        <v>0</v>
      </c>
      <c r="K64" s="457">
        <v>0</v>
      </c>
      <c r="L64" s="457">
        <v>0</v>
      </c>
      <c r="M64" s="457">
        <v>0</v>
      </c>
      <c r="N64" s="457">
        <v>0</v>
      </c>
      <c r="O64" s="457">
        <v>0</v>
      </c>
      <c r="P64" s="457">
        <v>0</v>
      </c>
      <c r="Q64" s="458">
        <v>0</v>
      </c>
      <c r="R64" s="459"/>
      <c r="W64" s="460"/>
    </row>
    <row r="65" spans="1:23" s="422" customFormat="1" x14ac:dyDescent="0.25">
      <c r="A65" s="455"/>
      <c r="B65" s="456"/>
      <c r="C65" s="432" t="s">
        <v>148</v>
      </c>
      <c r="D65" s="433">
        <v>75.64</v>
      </c>
      <c r="E65" s="434">
        <v>1</v>
      </c>
      <c r="F65" s="457">
        <f t="shared" si="8"/>
        <v>2344.84</v>
      </c>
      <c r="G65" s="457">
        <f t="shared" si="9"/>
        <v>2193.56</v>
      </c>
      <c r="H65" s="457">
        <f t="shared" si="10"/>
        <v>2344.84</v>
      </c>
      <c r="I65" s="457">
        <f t="shared" si="11"/>
        <v>2269.1999999999998</v>
      </c>
      <c r="J65" s="457">
        <v>0</v>
      </c>
      <c r="K65" s="457">
        <v>0</v>
      </c>
      <c r="L65" s="457">
        <v>0</v>
      </c>
      <c r="M65" s="457">
        <v>0</v>
      </c>
      <c r="N65" s="457">
        <v>0</v>
      </c>
      <c r="O65" s="457">
        <v>0</v>
      </c>
      <c r="P65" s="457">
        <v>0</v>
      </c>
      <c r="Q65" s="458">
        <v>0</v>
      </c>
      <c r="R65" s="459"/>
      <c r="W65" s="460"/>
    </row>
    <row r="66" spans="1:23" s="422" customFormat="1" x14ac:dyDescent="0.25">
      <c r="A66" s="455"/>
      <c r="B66" s="456"/>
      <c r="C66" s="432" t="s">
        <v>36</v>
      </c>
      <c r="D66" s="433">
        <v>80.86</v>
      </c>
      <c r="E66" s="434">
        <v>1</v>
      </c>
      <c r="F66" s="457">
        <f t="shared" si="8"/>
        <v>2506.66</v>
      </c>
      <c r="G66" s="457">
        <f t="shared" si="9"/>
        <v>2344.94</v>
      </c>
      <c r="H66" s="457">
        <f t="shared" si="10"/>
        <v>2506.66</v>
      </c>
      <c r="I66" s="457">
        <f t="shared" si="11"/>
        <v>2425.8000000000002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458">
        <v>0</v>
      </c>
      <c r="R66" s="459"/>
      <c r="W66" s="460"/>
    </row>
    <row r="68" spans="1:23" x14ac:dyDescent="0.25">
      <c r="E68" s="431">
        <f>SUM(E47:E67)</f>
        <v>149</v>
      </c>
      <c r="F68" s="16">
        <f>SUM(F47:F67)</f>
        <v>334906.24000000011</v>
      </c>
    </row>
    <row r="73" spans="1:23" s="422" customFormat="1" x14ac:dyDescent="0.25">
      <c r="A73" s="455"/>
      <c r="B73" s="456"/>
      <c r="C73" s="432" t="s">
        <v>31</v>
      </c>
      <c r="D73" s="433">
        <v>71.400000000000006</v>
      </c>
      <c r="E73" s="461">
        <v>2</v>
      </c>
      <c r="F73" s="457">
        <f t="shared" ref="F73:F76" si="12">+E73*D73*31</f>
        <v>4426.8</v>
      </c>
      <c r="G73" s="457">
        <f t="shared" ref="G73:G76" si="13">+E73*D73*29</f>
        <v>4141.2000000000007</v>
      </c>
      <c r="H73" s="457">
        <f t="shared" ref="H73:H76" si="14">+E73*D73*31</f>
        <v>4426.8</v>
      </c>
      <c r="I73" s="457">
        <f t="shared" ref="I73:I76" si="15">+E73*D73*30</f>
        <v>4284</v>
      </c>
      <c r="J73" s="457">
        <v>0</v>
      </c>
      <c r="K73" s="457">
        <v>0</v>
      </c>
      <c r="L73" s="457">
        <v>0</v>
      </c>
      <c r="M73" s="457">
        <v>0</v>
      </c>
      <c r="N73" s="457">
        <v>0</v>
      </c>
      <c r="O73" s="457">
        <v>0</v>
      </c>
      <c r="P73" s="457">
        <v>0</v>
      </c>
      <c r="Q73" s="458">
        <v>0</v>
      </c>
      <c r="R73" s="459"/>
      <c r="W73" s="460"/>
    </row>
    <row r="74" spans="1:23" s="422" customFormat="1" x14ac:dyDescent="0.25">
      <c r="A74" s="455"/>
      <c r="B74" s="456"/>
      <c r="C74" s="432" t="s">
        <v>53</v>
      </c>
      <c r="D74" s="433">
        <v>71.400000000000006</v>
      </c>
      <c r="E74" s="461">
        <v>12</v>
      </c>
      <c r="F74" s="457">
        <f t="shared" si="12"/>
        <v>26560.800000000003</v>
      </c>
      <c r="G74" s="457">
        <f t="shared" si="13"/>
        <v>24847.200000000001</v>
      </c>
      <c r="H74" s="457">
        <f t="shared" si="14"/>
        <v>26560.800000000003</v>
      </c>
      <c r="I74" s="457">
        <f t="shared" si="15"/>
        <v>25704.000000000004</v>
      </c>
      <c r="J74" s="457">
        <v>0</v>
      </c>
      <c r="K74" s="457">
        <v>0</v>
      </c>
      <c r="L74" s="457">
        <v>0</v>
      </c>
      <c r="M74" s="457">
        <v>0</v>
      </c>
      <c r="N74" s="457">
        <v>0</v>
      </c>
      <c r="O74" s="457">
        <v>0</v>
      </c>
      <c r="P74" s="457">
        <v>0</v>
      </c>
      <c r="Q74" s="458">
        <v>0</v>
      </c>
      <c r="R74" s="459"/>
      <c r="W74" s="460"/>
    </row>
    <row r="75" spans="1:23" s="422" customFormat="1" x14ac:dyDescent="0.25">
      <c r="A75" s="455"/>
      <c r="B75" s="456"/>
      <c r="C75" s="432" t="s">
        <v>34</v>
      </c>
      <c r="D75" s="433">
        <v>71.400000000000006</v>
      </c>
      <c r="E75" s="461">
        <v>2</v>
      </c>
      <c r="F75" s="457">
        <f t="shared" si="12"/>
        <v>4426.8</v>
      </c>
      <c r="G75" s="457">
        <f t="shared" si="13"/>
        <v>4141.2000000000007</v>
      </c>
      <c r="H75" s="457">
        <f t="shared" si="14"/>
        <v>4426.8</v>
      </c>
      <c r="I75" s="457">
        <f t="shared" si="15"/>
        <v>4284</v>
      </c>
      <c r="J75" s="457">
        <v>0</v>
      </c>
      <c r="K75" s="457">
        <v>0</v>
      </c>
      <c r="L75" s="457">
        <v>0</v>
      </c>
      <c r="M75" s="457">
        <v>0</v>
      </c>
      <c r="N75" s="457">
        <v>0</v>
      </c>
      <c r="O75" s="457">
        <v>0</v>
      </c>
      <c r="P75" s="457">
        <v>0</v>
      </c>
      <c r="Q75" s="458">
        <v>0</v>
      </c>
      <c r="R75" s="459"/>
      <c r="W75" s="460"/>
    </row>
    <row r="76" spans="1:23" s="422" customFormat="1" x14ac:dyDescent="0.25">
      <c r="A76" s="455"/>
      <c r="B76" s="456"/>
      <c r="C76" s="432" t="s">
        <v>37</v>
      </c>
      <c r="D76" s="433">
        <v>71.400000000000006</v>
      </c>
      <c r="E76" s="461">
        <v>1</v>
      </c>
      <c r="F76" s="457">
        <f t="shared" si="12"/>
        <v>2213.4</v>
      </c>
      <c r="G76" s="457">
        <f t="shared" si="13"/>
        <v>2070.6000000000004</v>
      </c>
      <c r="H76" s="457">
        <f t="shared" si="14"/>
        <v>2213.4</v>
      </c>
      <c r="I76" s="457">
        <f t="shared" si="15"/>
        <v>2142</v>
      </c>
      <c r="J76" s="457">
        <v>0</v>
      </c>
      <c r="K76" s="457">
        <v>0</v>
      </c>
      <c r="L76" s="457">
        <v>0</v>
      </c>
      <c r="M76" s="457">
        <v>0</v>
      </c>
      <c r="N76" s="457">
        <v>0</v>
      </c>
      <c r="O76" s="457">
        <v>0</v>
      </c>
      <c r="P76" s="457">
        <v>0</v>
      </c>
      <c r="Q76" s="458">
        <v>0</v>
      </c>
      <c r="R76" s="459"/>
      <c r="W76" s="460"/>
    </row>
    <row r="77" spans="1:23" s="422" customFormat="1" x14ac:dyDescent="0.25">
      <c r="A77" s="455"/>
      <c r="B77" s="456"/>
      <c r="C77" s="432" t="s">
        <v>43</v>
      </c>
      <c r="D77" s="433">
        <v>72.540000000000006</v>
      </c>
      <c r="E77" s="461">
        <v>4</v>
      </c>
      <c r="F77" s="457">
        <f t="shared" ref="F77:F80" si="16">+E77*D77*31</f>
        <v>8994.9600000000009</v>
      </c>
      <c r="G77" s="457">
        <f t="shared" ref="G77:G80" si="17">+E77*D77*29</f>
        <v>8414.6400000000012</v>
      </c>
      <c r="H77" s="457">
        <f t="shared" ref="H77:H80" si="18">+E77*D77*31</f>
        <v>8994.9600000000009</v>
      </c>
      <c r="I77" s="457">
        <f t="shared" ref="I77:I80" si="19">+E77*D77*30</f>
        <v>8704.8000000000011</v>
      </c>
      <c r="J77" s="457">
        <v>0</v>
      </c>
      <c r="K77" s="457">
        <v>0</v>
      </c>
      <c r="L77" s="457">
        <v>0</v>
      </c>
      <c r="M77" s="457">
        <v>0</v>
      </c>
      <c r="N77" s="457">
        <v>0</v>
      </c>
      <c r="O77" s="457">
        <v>0</v>
      </c>
      <c r="P77" s="457">
        <v>0</v>
      </c>
      <c r="Q77" s="458">
        <v>0</v>
      </c>
      <c r="R77" s="459"/>
      <c r="W77" s="460"/>
    </row>
    <row r="78" spans="1:23" s="422" customFormat="1" x14ac:dyDescent="0.25">
      <c r="A78" s="455"/>
      <c r="B78" s="456"/>
      <c r="C78" s="432" t="s">
        <v>51</v>
      </c>
      <c r="D78" s="433">
        <v>72.540000000000006</v>
      </c>
      <c r="E78" s="461">
        <v>1</v>
      </c>
      <c r="F78" s="457">
        <f t="shared" si="16"/>
        <v>2248.7400000000002</v>
      </c>
      <c r="G78" s="457">
        <f t="shared" si="17"/>
        <v>2103.6600000000003</v>
      </c>
      <c r="H78" s="457">
        <f t="shared" si="18"/>
        <v>2248.7400000000002</v>
      </c>
      <c r="I78" s="457">
        <f t="shared" si="19"/>
        <v>2176.2000000000003</v>
      </c>
      <c r="J78" s="457">
        <v>0</v>
      </c>
      <c r="K78" s="457">
        <v>0</v>
      </c>
      <c r="L78" s="457">
        <v>0</v>
      </c>
      <c r="M78" s="457">
        <v>0</v>
      </c>
      <c r="N78" s="457">
        <v>0</v>
      </c>
      <c r="O78" s="457">
        <v>0</v>
      </c>
      <c r="P78" s="457">
        <v>0</v>
      </c>
      <c r="Q78" s="458">
        <v>0</v>
      </c>
      <c r="R78" s="459"/>
      <c r="W78" s="460"/>
    </row>
    <row r="79" spans="1:23" s="422" customFormat="1" x14ac:dyDescent="0.25">
      <c r="A79" s="455"/>
      <c r="B79" s="456"/>
      <c r="C79" s="432" t="s">
        <v>31</v>
      </c>
      <c r="D79" s="433">
        <v>71.400000000000006</v>
      </c>
      <c r="E79" s="461">
        <v>6</v>
      </c>
      <c r="F79" s="457">
        <f t="shared" si="16"/>
        <v>13280.400000000001</v>
      </c>
      <c r="G79" s="457">
        <f t="shared" si="17"/>
        <v>12423.6</v>
      </c>
      <c r="H79" s="457">
        <f t="shared" si="18"/>
        <v>13280.400000000001</v>
      </c>
      <c r="I79" s="457">
        <f t="shared" si="19"/>
        <v>12852.000000000002</v>
      </c>
      <c r="J79" s="457">
        <v>0</v>
      </c>
      <c r="K79" s="457">
        <v>0</v>
      </c>
      <c r="L79" s="457">
        <v>0</v>
      </c>
      <c r="M79" s="457">
        <v>0</v>
      </c>
      <c r="N79" s="457">
        <v>0</v>
      </c>
      <c r="O79" s="457">
        <v>0</v>
      </c>
      <c r="P79" s="457">
        <v>0</v>
      </c>
      <c r="Q79" s="458">
        <v>0</v>
      </c>
      <c r="R79" s="459"/>
      <c r="W79" s="460"/>
    </row>
    <row r="80" spans="1:23" s="422" customFormat="1" x14ac:dyDescent="0.25">
      <c r="A80" s="455"/>
      <c r="B80" s="456"/>
      <c r="C80" s="432" t="s">
        <v>53</v>
      </c>
      <c r="D80" s="433">
        <v>71.400000000000006</v>
      </c>
      <c r="E80" s="461">
        <v>4</v>
      </c>
      <c r="F80" s="457">
        <f t="shared" si="16"/>
        <v>8853.6</v>
      </c>
      <c r="G80" s="457">
        <f t="shared" si="17"/>
        <v>8282.4000000000015</v>
      </c>
      <c r="H80" s="457">
        <f t="shared" si="18"/>
        <v>8853.6</v>
      </c>
      <c r="I80" s="457">
        <f t="shared" si="19"/>
        <v>8568</v>
      </c>
      <c r="J80" s="457">
        <v>0</v>
      </c>
      <c r="K80" s="457">
        <v>0</v>
      </c>
      <c r="L80" s="457">
        <v>0</v>
      </c>
      <c r="M80" s="457">
        <v>0</v>
      </c>
      <c r="N80" s="457">
        <v>0</v>
      </c>
      <c r="O80" s="457">
        <v>0</v>
      </c>
      <c r="P80" s="457">
        <v>0</v>
      </c>
      <c r="Q80" s="458">
        <v>0</v>
      </c>
      <c r="R80" s="459"/>
      <c r="W80" s="460"/>
    </row>
    <row r="81" spans="1:23" s="422" customFormat="1" x14ac:dyDescent="0.25">
      <c r="A81" s="455"/>
      <c r="B81" s="456"/>
      <c r="C81" s="432" t="s">
        <v>46</v>
      </c>
      <c r="D81" s="433">
        <v>74.63</v>
      </c>
      <c r="E81" s="461">
        <v>2</v>
      </c>
      <c r="F81" s="457">
        <f t="shared" ref="F81:F83" si="20">+E81*D81*31</f>
        <v>4627.0599999999995</v>
      </c>
      <c r="G81" s="457">
        <f t="shared" ref="G81:G83" si="21">+E81*D81*29</f>
        <v>4328.54</v>
      </c>
      <c r="H81" s="457">
        <f t="shared" ref="H81:H83" si="22">+E81*D81*31</f>
        <v>4627.0599999999995</v>
      </c>
      <c r="I81" s="457">
        <f t="shared" ref="I81:I83" si="23">+E81*D81*30</f>
        <v>4477.7999999999993</v>
      </c>
      <c r="J81" s="457">
        <v>0</v>
      </c>
      <c r="K81" s="457">
        <v>0</v>
      </c>
      <c r="L81" s="457">
        <v>0</v>
      </c>
      <c r="M81" s="457">
        <v>0</v>
      </c>
      <c r="N81" s="457">
        <v>0</v>
      </c>
      <c r="O81" s="457">
        <v>0</v>
      </c>
      <c r="P81" s="457">
        <v>0</v>
      </c>
      <c r="Q81" s="458">
        <v>0</v>
      </c>
      <c r="R81" s="459"/>
      <c r="W81" s="460"/>
    </row>
    <row r="82" spans="1:23" s="422" customFormat="1" x14ac:dyDescent="0.25">
      <c r="A82" s="455"/>
      <c r="B82" s="456"/>
      <c r="C82" s="432" t="s">
        <v>31</v>
      </c>
      <c r="D82" s="433">
        <v>71.400000000000006</v>
      </c>
      <c r="E82" s="461">
        <v>1</v>
      </c>
      <c r="F82" s="457">
        <f t="shared" si="20"/>
        <v>2213.4</v>
      </c>
      <c r="G82" s="457">
        <f t="shared" si="21"/>
        <v>2070.6000000000004</v>
      </c>
      <c r="H82" s="457">
        <f t="shared" si="22"/>
        <v>2213.4</v>
      </c>
      <c r="I82" s="457">
        <f t="shared" si="23"/>
        <v>2142</v>
      </c>
      <c r="J82" s="457">
        <v>0</v>
      </c>
      <c r="K82" s="457">
        <v>0</v>
      </c>
      <c r="L82" s="457">
        <v>0</v>
      </c>
      <c r="M82" s="457">
        <v>0</v>
      </c>
      <c r="N82" s="457">
        <v>0</v>
      </c>
      <c r="O82" s="457">
        <v>0</v>
      </c>
      <c r="P82" s="457">
        <v>0</v>
      </c>
      <c r="Q82" s="458">
        <v>0</v>
      </c>
      <c r="R82" s="459"/>
      <c r="W82" s="460"/>
    </row>
    <row r="83" spans="1:23" s="422" customFormat="1" x14ac:dyDescent="0.25">
      <c r="A83" s="455"/>
      <c r="B83" s="456"/>
      <c r="C83" s="432" t="s">
        <v>53</v>
      </c>
      <c r="D83" s="433">
        <v>71.400000000000006</v>
      </c>
      <c r="E83" s="461">
        <v>13</v>
      </c>
      <c r="F83" s="457">
        <f t="shared" si="20"/>
        <v>28774.2</v>
      </c>
      <c r="G83" s="457">
        <f t="shared" si="21"/>
        <v>26917.800000000003</v>
      </c>
      <c r="H83" s="457">
        <f t="shared" si="22"/>
        <v>28774.2</v>
      </c>
      <c r="I83" s="457">
        <f t="shared" si="23"/>
        <v>27846</v>
      </c>
      <c r="J83" s="457">
        <v>0</v>
      </c>
      <c r="K83" s="457">
        <v>0</v>
      </c>
      <c r="L83" s="457">
        <v>0</v>
      </c>
      <c r="M83" s="457">
        <v>0</v>
      </c>
      <c r="N83" s="457">
        <v>0</v>
      </c>
      <c r="O83" s="457">
        <v>0</v>
      </c>
      <c r="P83" s="457">
        <v>0</v>
      </c>
      <c r="Q83" s="458">
        <v>0</v>
      </c>
      <c r="R83" s="459"/>
      <c r="W83" s="460"/>
    </row>
    <row r="84" spans="1:23" s="422" customFormat="1" x14ac:dyDescent="0.25">
      <c r="A84" s="455"/>
      <c r="B84" s="456"/>
      <c r="C84" s="432" t="s">
        <v>34</v>
      </c>
      <c r="D84" s="433">
        <v>71.400000000000006</v>
      </c>
      <c r="E84" s="461">
        <v>5</v>
      </c>
      <c r="F84" s="457">
        <f t="shared" ref="F84:F87" si="24">+E84*D84*31</f>
        <v>11067</v>
      </c>
      <c r="G84" s="457">
        <f t="shared" ref="G84:G87" si="25">+E84*D84*29</f>
        <v>10353</v>
      </c>
      <c r="H84" s="457">
        <f t="shared" ref="H84:H87" si="26">+E84*D84*31</f>
        <v>11067</v>
      </c>
      <c r="I84" s="457">
        <f t="shared" ref="I84:I87" si="27">+E84*D84*30</f>
        <v>10710</v>
      </c>
      <c r="J84" s="457">
        <v>0</v>
      </c>
      <c r="K84" s="457">
        <v>0</v>
      </c>
      <c r="L84" s="457">
        <v>0</v>
      </c>
      <c r="M84" s="457">
        <v>0</v>
      </c>
      <c r="N84" s="457">
        <v>0</v>
      </c>
      <c r="O84" s="457">
        <v>0</v>
      </c>
      <c r="P84" s="457">
        <v>0</v>
      </c>
      <c r="Q84" s="458">
        <v>0</v>
      </c>
      <c r="R84" s="459"/>
      <c r="W84" s="460"/>
    </row>
    <row r="85" spans="1:23" s="422" customFormat="1" x14ac:dyDescent="0.25">
      <c r="A85" s="455"/>
      <c r="B85" s="456"/>
      <c r="C85" s="432" t="s">
        <v>37</v>
      </c>
      <c r="D85" s="433">
        <v>71.400000000000006</v>
      </c>
      <c r="E85" s="461">
        <v>1</v>
      </c>
      <c r="F85" s="457">
        <f t="shared" si="24"/>
        <v>2213.4</v>
      </c>
      <c r="G85" s="457">
        <f t="shared" si="25"/>
        <v>2070.6000000000004</v>
      </c>
      <c r="H85" s="457">
        <f t="shared" si="26"/>
        <v>2213.4</v>
      </c>
      <c r="I85" s="457">
        <f t="shared" si="27"/>
        <v>2142</v>
      </c>
      <c r="J85" s="457">
        <v>0</v>
      </c>
      <c r="K85" s="457">
        <v>0</v>
      </c>
      <c r="L85" s="457">
        <v>0</v>
      </c>
      <c r="M85" s="457">
        <v>0</v>
      </c>
      <c r="N85" s="457">
        <v>0</v>
      </c>
      <c r="O85" s="457">
        <v>0</v>
      </c>
      <c r="P85" s="457">
        <v>0</v>
      </c>
      <c r="Q85" s="458">
        <v>0</v>
      </c>
      <c r="R85" s="459"/>
      <c r="W85" s="460"/>
    </row>
    <row r="86" spans="1:23" s="422" customFormat="1" x14ac:dyDescent="0.25">
      <c r="A86" s="455"/>
      <c r="B86" s="456"/>
      <c r="C86" s="432" t="s">
        <v>31</v>
      </c>
      <c r="D86" s="433">
        <v>71.400000000000006</v>
      </c>
      <c r="E86" s="461">
        <v>1</v>
      </c>
      <c r="F86" s="457">
        <f t="shared" si="24"/>
        <v>2213.4</v>
      </c>
      <c r="G86" s="457">
        <f t="shared" si="25"/>
        <v>2070.6000000000004</v>
      </c>
      <c r="H86" s="457">
        <f t="shared" si="26"/>
        <v>2213.4</v>
      </c>
      <c r="I86" s="457">
        <f t="shared" si="27"/>
        <v>2142</v>
      </c>
      <c r="J86" s="457">
        <v>0</v>
      </c>
      <c r="K86" s="457">
        <v>0</v>
      </c>
      <c r="L86" s="457">
        <v>0</v>
      </c>
      <c r="M86" s="457">
        <v>0</v>
      </c>
      <c r="N86" s="457">
        <v>0</v>
      </c>
      <c r="O86" s="457">
        <v>0</v>
      </c>
      <c r="P86" s="457">
        <v>0</v>
      </c>
      <c r="Q86" s="458">
        <v>0</v>
      </c>
      <c r="R86" s="459"/>
      <c r="W86" s="460"/>
    </row>
    <row r="87" spans="1:23" s="422" customFormat="1" x14ac:dyDescent="0.25">
      <c r="A87" s="455"/>
      <c r="B87" s="456"/>
      <c r="C87" s="432" t="s">
        <v>53</v>
      </c>
      <c r="D87" s="433">
        <v>71.400000000000006</v>
      </c>
      <c r="E87" s="461">
        <v>14</v>
      </c>
      <c r="F87" s="457">
        <f t="shared" si="24"/>
        <v>30987.600000000006</v>
      </c>
      <c r="G87" s="457">
        <f t="shared" si="25"/>
        <v>28988.400000000005</v>
      </c>
      <c r="H87" s="457">
        <f t="shared" si="26"/>
        <v>30987.600000000006</v>
      </c>
      <c r="I87" s="457">
        <f t="shared" si="27"/>
        <v>29988.000000000004</v>
      </c>
      <c r="J87" s="457">
        <v>0</v>
      </c>
      <c r="K87" s="457">
        <v>0</v>
      </c>
      <c r="L87" s="457">
        <v>0</v>
      </c>
      <c r="M87" s="457">
        <v>0</v>
      </c>
      <c r="N87" s="457">
        <v>0</v>
      </c>
      <c r="O87" s="457">
        <v>0</v>
      </c>
      <c r="P87" s="457">
        <v>0</v>
      </c>
      <c r="Q87" s="458">
        <v>0</v>
      </c>
      <c r="R87" s="459"/>
      <c r="W87" s="460"/>
    </row>
    <row r="88" spans="1:23" s="422" customFormat="1" x14ac:dyDescent="0.25">
      <c r="A88" s="455"/>
      <c r="B88" s="456"/>
      <c r="C88" s="432" t="s">
        <v>34</v>
      </c>
      <c r="D88" s="433">
        <v>71.400000000000006</v>
      </c>
      <c r="E88" s="461">
        <v>1</v>
      </c>
      <c r="F88" s="457">
        <f t="shared" ref="F88:F89" si="28">+E88*D88*31</f>
        <v>2213.4</v>
      </c>
      <c r="G88" s="457">
        <f t="shared" ref="G88:G89" si="29">+E88*D88*29</f>
        <v>2070.6000000000004</v>
      </c>
      <c r="H88" s="457">
        <f t="shared" ref="H88:H89" si="30">+E88*D88*31</f>
        <v>2213.4</v>
      </c>
      <c r="I88" s="457">
        <f t="shared" ref="I88:I89" si="31">+E88*D88*30</f>
        <v>2142</v>
      </c>
      <c r="J88" s="457">
        <v>0</v>
      </c>
      <c r="K88" s="457">
        <v>0</v>
      </c>
      <c r="L88" s="457">
        <v>0</v>
      </c>
      <c r="M88" s="457">
        <v>0</v>
      </c>
      <c r="N88" s="457">
        <v>0</v>
      </c>
      <c r="O88" s="457">
        <v>0</v>
      </c>
      <c r="P88" s="457">
        <v>0</v>
      </c>
      <c r="Q88" s="458">
        <v>0</v>
      </c>
      <c r="R88" s="459"/>
      <c r="W88" s="460"/>
    </row>
    <row r="89" spans="1:23" s="422" customFormat="1" x14ac:dyDescent="0.25">
      <c r="A89" s="455"/>
      <c r="B89" s="456"/>
      <c r="C89" s="432" t="s">
        <v>53</v>
      </c>
      <c r="D89" s="433">
        <v>71.400000000000006</v>
      </c>
      <c r="E89" s="461">
        <v>8</v>
      </c>
      <c r="F89" s="457">
        <f t="shared" si="28"/>
        <v>17707.2</v>
      </c>
      <c r="G89" s="457">
        <f t="shared" si="29"/>
        <v>16564.800000000003</v>
      </c>
      <c r="H89" s="457">
        <f t="shared" si="30"/>
        <v>17707.2</v>
      </c>
      <c r="I89" s="457">
        <f t="shared" si="31"/>
        <v>17136</v>
      </c>
      <c r="J89" s="457">
        <v>0</v>
      </c>
      <c r="K89" s="457">
        <v>0</v>
      </c>
      <c r="L89" s="457">
        <v>0</v>
      </c>
      <c r="M89" s="457">
        <v>0</v>
      </c>
      <c r="N89" s="457">
        <v>0</v>
      </c>
      <c r="O89" s="457">
        <v>0</v>
      </c>
      <c r="P89" s="457">
        <v>0</v>
      </c>
      <c r="Q89" s="458">
        <v>0</v>
      </c>
      <c r="R89" s="459"/>
      <c r="W89" s="460"/>
    </row>
    <row r="90" spans="1:23" s="422" customFormat="1" x14ac:dyDescent="0.25">
      <c r="A90" s="455"/>
      <c r="B90" s="456"/>
      <c r="C90" s="432" t="s">
        <v>31</v>
      </c>
      <c r="D90" s="433">
        <v>71.400000000000006</v>
      </c>
      <c r="E90" s="461">
        <v>1</v>
      </c>
      <c r="F90" s="457">
        <f t="shared" ref="F90:F91" si="32">+E90*D90*31</f>
        <v>2213.4</v>
      </c>
      <c r="G90" s="457">
        <f t="shared" ref="G90:G91" si="33">+E90*D90*29</f>
        <v>2070.6000000000004</v>
      </c>
      <c r="H90" s="457">
        <f t="shared" ref="H90:H91" si="34">+E90*D90*31</f>
        <v>2213.4</v>
      </c>
      <c r="I90" s="457">
        <f t="shared" ref="I90:I91" si="35">+E90*D90*30</f>
        <v>2142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8">
        <v>0</v>
      </c>
      <c r="R90" s="459"/>
      <c r="W90" s="460"/>
    </row>
    <row r="91" spans="1:23" s="422" customFormat="1" ht="15.75" customHeight="1" x14ac:dyDescent="0.25">
      <c r="A91" s="455"/>
      <c r="B91" s="456"/>
      <c r="C91" s="432" t="s">
        <v>53</v>
      </c>
      <c r="D91" s="433">
        <v>71.400000000000006</v>
      </c>
      <c r="E91" s="461">
        <v>5</v>
      </c>
      <c r="F91" s="457">
        <f t="shared" si="32"/>
        <v>11067</v>
      </c>
      <c r="G91" s="457">
        <f t="shared" si="33"/>
        <v>10353</v>
      </c>
      <c r="H91" s="457">
        <f t="shared" si="34"/>
        <v>11067</v>
      </c>
      <c r="I91" s="457">
        <f t="shared" si="35"/>
        <v>10710</v>
      </c>
      <c r="J91" s="457">
        <v>0</v>
      </c>
      <c r="K91" s="457">
        <v>0</v>
      </c>
      <c r="L91" s="457">
        <v>0</v>
      </c>
      <c r="M91" s="457">
        <v>0</v>
      </c>
      <c r="N91" s="457">
        <v>0</v>
      </c>
      <c r="O91" s="457">
        <v>0</v>
      </c>
      <c r="P91" s="457">
        <v>0</v>
      </c>
      <c r="Q91" s="458">
        <v>0</v>
      </c>
      <c r="R91" s="459"/>
      <c r="W91" s="460"/>
    </row>
    <row r="92" spans="1:23" s="422" customFormat="1" x14ac:dyDescent="0.25">
      <c r="A92" s="455"/>
      <c r="B92" s="456"/>
      <c r="C92" s="432" t="s">
        <v>43</v>
      </c>
      <c r="D92" s="433">
        <v>72.540000000000006</v>
      </c>
      <c r="E92" s="461">
        <v>3</v>
      </c>
      <c r="F92" s="457">
        <f t="shared" ref="F92:F98" si="36">+E92*D92*31</f>
        <v>6746.22</v>
      </c>
      <c r="G92" s="457">
        <f t="shared" ref="G92:G98" si="37">+E92*D92*29</f>
        <v>6310.9800000000005</v>
      </c>
      <c r="H92" s="457">
        <f t="shared" ref="H92:H98" si="38">+E92*D92*31</f>
        <v>6746.22</v>
      </c>
      <c r="I92" s="457">
        <f t="shared" ref="I92:I98" si="39">+E92*D92*30</f>
        <v>6528.6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5">
        <v>0</v>
      </c>
      <c r="Q92" s="485">
        <v>0</v>
      </c>
      <c r="R92" s="459"/>
      <c r="W92" s="460"/>
    </row>
    <row r="93" spans="1:23" s="422" customFormat="1" x14ac:dyDescent="0.25">
      <c r="A93" s="455"/>
      <c r="B93" s="464"/>
      <c r="C93" s="432" t="s">
        <v>71</v>
      </c>
      <c r="D93" s="433">
        <v>71.400000000000006</v>
      </c>
      <c r="E93" s="461">
        <v>7</v>
      </c>
      <c r="F93" s="457">
        <f t="shared" si="36"/>
        <v>15493.800000000003</v>
      </c>
      <c r="G93" s="457">
        <f t="shared" si="37"/>
        <v>14494.200000000003</v>
      </c>
      <c r="H93" s="457">
        <f t="shared" si="38"/>
        <v>15493.800000000003</v>
      </c>
      <c r="I93" s="457">
        <f t="shared" si="39"/>
        <v>14994.000000000002</v>
      </c>
      <c r="J93" s="485">
        <v>0</v>
      </c>
      <c r="K93" s="485">
        <v>0</v>
      </c>
      <c r="L93" s="485">
        <v>0</v>
      </c>
      <c r="M93" s="485">
        <v>0</v>
      </c>
      <c r="N93" s="485">
        <v>0</v>
      </c>
      <c r="O93" s="485">
        <v>0</v>
      </c>
      <c r="P93" s="485">
        <v>0</v>
      </c>
      <c r="Q93" s="485">
        <v>0</v>
      </c>
      <c r="R93" s="459"/>
      <c r="W93" s="460"/>
    </row>
    <row r="94" spans="1:23" s="422" customFormat="1" x14ac:dyDescent="0.25">
      <c r="A94" s="455"/>
      <c r="B94" s="464"/>
      <c r="C94" s="432" t="s">
        <v>34</v>
      </c>
      <c r="D94" s="433">
        <v>71.400000000000006</v>
      </c>
      <c r="E94" s="461">
        <v>2</v>
      </c>
      <c r="F94" s="457">
        <f t="shared" si="36"/>
        <v>4426.8</v>
      </c>
      <c r="G94" s="457">
        <f t="shared" si="37"/>
        <v>4141.2000000000007</v>
      </c>
      <c r="H94" s="457">
        <f t="shared" si="38"/>
        <v>4426.8</v>
      </c>
      <c r="I94" s="457">
        <f t="shared" si="39"/>
        <v>4284</v>
      </c>
      <c r="J94" s="485">
        <v>0</v>
      </c>
      <c r="K94" s="485">
        <v>0</v>
      </c>
      <c r="L94" s="485">
        <v>0</v>
      </c>
      <c r="M94" s="485">
        <v>0</v>
      </c>
      <c r="N94" s="485">
        <v>0</v>
      </c>
      <c r="O94" s="485">
        <v>0</v>
      </c>
      <c r="P94" s="485">
        <v>0</v>
      </c>
      <c r="Q94" s="485">
        <v>0</v>
      </c>
      <c r="R94" s="459"/>
      <c r="W94" s="460"/>
    </row>
    <row r="95" spans="1:23" s="422" customFormat="1" x14ac:dyDescent="0.25">
      <c r="A95" s="455"/>
      <c r="B95" s="464"/>
      <c r="C95" s="432" t="s">
        <v>66</v>
      </c>
      <c r="D95" s="433">
        <v>73.59</v>
      </c>
      <c r="E95" s="461">
        <v>1</v>
      </c>
      <c r="F95" s="457">
        <f t="shared" si="36"/>
        <v>2281.29</v>
      </c>
      <c r="G95" s="457">
        <f t="shared" si="37"/>
        <v>2134.11</v>
      </c>
      <c r="H95" s="457">
        <f t="shared" si="38"/>
        <v>2281.29</v>
      </c>
      <c r="I95" s="457">
        <f t="shared" si="39"/>
        <v>2207.7000000000003</v>
      </c>
      <c r="J95" s="485">
        <v>0</v>
      </c>
      <c r="K95" s="485">
        <v>0</v>
      </c>
      <c r="L95" s="485">
        <v>0</v>
      </c>
      <c r="M95" s="485">
        <v>0</v>
      </c>
      <c r="N95" s="485">
        <v>0</v>
      </c>
      <c r="O95" s="485">
        <v>0</v>
      </c>
      <c r="P95" s="485">
        <v>0</v>
      </c>
      <c r="Q95" s="485">
        <v>0</v>
      </c>
      <c r="R95" s="459"/>
      <c r="W95" s="460"/>
    </row>
    <row r="96" spans="1:23" s="422" customFormat="1" x14ac:dyDescent="0.25">
      <c r="A96" s="455"/>
      <c r="B96" s="464"/>
      <c r="C96" s="432" t="s">
        <v>38</v>
      </c>
      <c r="D96" s="433">
        <v>78.25</v>
      </c>
      <c r="E96" s="461">
        <v>1</v>
      </c>
      <c r="F96" s="457">
        <f t="shared" si="36"/>
        <v>2425.75</v>
      </c>
      <c r="G96" s="457">
        <f t="shared" si="37"/>
        <v>2269.25</v>
      </c>
      <c r="H96" s="457">
        <f t="shared" si="38"/>
        <v>2425.75</v>
      </c>
      <c r="I96" s="457">
        <f t="shared" si="39"/>
        <v>2347.5</v>
      </c>
      <c r="J96" s="485">
        <v>0</v>
      </c>
      <c r="K96" s="485">
        <v>0</v>
      </c>
      <c r="L96" s="485">
        <v>0</v>
      </c>
      <c r="M96" s="485">
        <v>0</v>
      </c>
      <c r="N96" s="485">
        <v>0</v>
      </c>
      <c r="O96" s="485">
        <v>0</v>
      </c>
      <c r="P96" s="485">
        <v>0</v>
      </c>
      <c r="Q96" s="485">
        <v>0</v>
      </c>
      <c r="R96" s="459"/>
      <c r="W96" s="460"/>
    </row>
    <row r="97" spans="1:23" s="422" customFormat="1" x14ac:dyDescent="0.25">
      <c r="A97" s="455"/>
      <c r="B97" s="464"/>
      <c r="C97" s="432" t="s">
        <v>150</v>
      </c>
      <c r="D97" s="433">
        <v>71.400000000000006</v>
      </c>
      <c r="E97" s="461">
        <v>7</v>
      </c>
      <c r="F97" s="457">
        <f t="shared" si="36"/>
        <v>15493.800000000003</v>
      </c>
      <c r="G97" s="457">
        <f t="shared" si="37"/>
        <v>14494.200000000003</v>
      </c>
      <c r="H97" s="457">
        <f t="shared" si="38"/>
        <v>15493.800000000003</v>
      </c>
      <c r="I97" s="457">
        <f t="shared" si="39"/>
        <v>14994.000000000002</v>
      </c>
      <c r="J97" s="485">
        <v>0</v>
      </c>
      <c r="K97" s="485">
        <v>0</v>
      </c>
      <c r="L97" s="485">
        <v>0</v>
      </c>
      <c r="M97" s="485">
        <v>0</v>
      </c>
      <c r="N97" s="485">
        <v>0</v>
      </c>
      <c r="O97" s="485">
        <v>0</v>
      </c>
      <c r="P97" s="485">
        <v>0</v>
      </c>
      <c r="Q97" s="485">
        <v>0</v>
      </c>
      <c r="R97" s="459"/>
      <c r="W97" s="460"/>
    </row>
    <row r="98" spans="1:23" s="422" customFormat="1" x14ac:dyDescent="0.25">
      <c r="A98" s="455"/>
      <c r="B98" s="486"/>
      <c r="C98" s="432" t="s">
        <v>53</v>
      </c>
      <c r="D98" s="433">
        <v>71.400000000000006</v>
      </c>
      <c r="E98" s="461">
        <v>15</v>
      </c>
      <c r="F98" s="457">
        <f t="shared" si="36"/>
        <v>33201</v>
      </c>
      <c r="G98" s="457">
        <f t="shared" si="37"/>
        <v>31059</v>
      </c>
      <c r="H98" s="457">
        <f t="shared" si="38"/>
        <v>33201</v>
      </c>
      <c r="I98" s="457">
        <f t="shared" si="39"/>
        <v>32130</v>
      </c>
      <c r="J98" s="485">
        <v>0</v>
      </c>
      <c r="K98" s="485">
        <v>0</v>
      </c>
      <c r="L98" s="485">
        <v>0</v>
      </c>
      <c r="M98" s="485">
        <v>0</v>
      </c>
      <c r="N98" s="485">
        <v>0</v>
      </c>
      <c r="O98" s="485">
        <v>0</v>
      </c>
      <c r="P98" s="485">
        <v>0</v>
      </c>
      <c r="Q98" s="485">
        <v>0</v>
      </c>
      <c r="R98" s="459"/>
      <c r="W98" s="460"/>
    </row>
    <row r="100" spans="1:23" x14ac:dyDescent="0.25">
      <c r="E100" s="200">
        <f>SUM(E73:E99)</f>
        <v>120</v>
      </c>
      <c r="F100" s="457">
        <f>SUM(F73:F99)</f>
        <v>266371.22000000003</v>
      </c>
    </row>
    <row r="105" spans="1:23" s="422" customFormat="1" x14ac:dyDescent="0.25">
      <c r="A105" s="455"/>
      <c r="B105" s="456"/>
      <c r="C105" s="474" t="s">
        <v>43</v>
      </c>
      <c r="D105" s="469">
        <v>72.540000000000006</v>
      </c>
      <c r="E105" s="461">
        <v>17</v>
      </c>
      <c r="F105" s="457">
        <f t="shared" ref="F105:F123" si="40">+E105*D105*31</f>
        <v>38228.58</v>
      </c>
      <c r="G105" s="457">
        <f t="shared" ref="G105:G123" si="41">+E105*D105*29</f>
        <v>35762.22</v>
      </c>
      <c r="H105" s="457">
        <f t="shared" ref="H105:H123" si="42">+E105*D105*31</f>
        <v>38228.58</v>
      </c>
      <c r="I105" s="457">
        <f t="shared" ref="I105:I123" si="43">+E105*D105*30</f>
        <v>36995.4</v>
      </c>
      <c r="J105" s="457">
        <v>0</v>
      </c>
      <c r="K105" s="457">
        <v>0</v>
      </c>
      <c r="L105" s="457">
        <v>0</v>
      </c>
      <c r="M105" s="457">
        <v>0</v>
      </c>
      <c r="N105" s="457">
        <v>0</v>
      </c>
      <c r="O105" s="457">
        <v>0</v>
      </c>
      <c r="P105" s="457">
        <v>0</v>
      </c>
      <c r="Q105" s="458">
        <v>0</v>
      </c>
      <c r="R105" s="459"/>
      <c r="W105" s="460"/>
    </row>
    <row r="106" spans="1:23" s="422" customFormat="1" x14ac:dyDescent="0.25">
      <c r="A106" s="455"/>
      <c r="B106" s="456"/>
      <c r="C106" s="432" t="s">
        <v>71</v>
      </c>
      <c r="D106" s="433">
        <v>71.400000000000006</v>
      </c>
      <c r="E106" s="461">
        <v>1</v>
      </c>
      <c r="F106" s="457">
        <v>0</v>
      </c>
      <c r="G106" s="457">
        <v>0</v>
      </c>
      <c r="H106" s="457">
        <v>0</v>
      </c>
      <c r="I106" s="457">
        <v>0</v>
      </c>
      <c r="J106" s="457">
        <v>0</v>
      </c>
      <c r="K106" s="457">
        <v>0</v>
      </c>
      <c r="L106" s="457">
        <v>0</v>
      </c>
      <c r="M106" s="457">
        <v>0</v>
      </c>
      <c r="N106" s="457">
        <v>0</v>
      </c>
      <c r="O106" s="457">
        <v>0</v>
      </c>
      <c r="P106" s="457">
        <v>0</v>
      </c>
      <c r="Q106" s="458">
        <v>0</v>
      </c>
      <c r="R106" s="459"/>
      <c r="W106" s="460"/>
    </row>
    <row r="107" spans="1:23" s="422" customFormat="1" x14ac:dyDescent="0.25">
      <c r="A107" s="455"/>
      <c r="B107" s="456"/>
      <c r="C107" s="432" t="s">
        <v>71</v>
      </c>
      <c r="D107" s="433">
        <v>71.400000000000006</v>
      </c>
      <c r="E107" s="461">
        <v>14</v>
      </c>
      <c r="F107" s="457">
        <f t="shared" si="40"/>
        <v>30987.600000000006</v>
      </c>
      <c r="G107" s="457">
        <f t="shared" si="41"/>
        <v>28988.400000000005</v>
      </c>
      <c r="H107" s="457">
        <f t="shared" si="42"/>
        <v>30987.600000000006</v>
      </c>
      <c r="I107" s="457">
        <f t="shared" si="43"/>
        <v>29988.000000000004</v>
      </c>
      <c r="J107" s="457">
        <v>0</v>
      </c>
      <c r="K107" s="457">
        <v>0</v>
      </c>
      <c r="L107" s="457">
        <v>0</v>
      </c>
      <c r="M107" s="457">
        <v>0</v>
      </c>
      <c r="N107" s="457">
        <v>0</v>
      </c>
      <c r="O107" s="457">
        <v>0</v>
      </c>
      <c r="P107" s="457">
        <v>0</v>
      </c>
      <c r="Q107" s="458">
        <v>0</v>
      </c>
      <c r="R107" s="459"/>
      <c r="W107" s="460"/>
    </row>
    <row r="108" spans="1:23" s="422" customFormat="1" x14ac:dyDescent="0.25">
      <c r="A108" s="455"/>
      <c r="B108" s="456"/>
      <c r="C108" s="432" t="s">
        <v>47</v>
      </c>
      <c r="D108" s="433">
        <v>71.400000000000006</v>
      </c>
      <c r="E108" s="461">
        <v>3</v>
      </c>
      <c r="F108" s="457">
        <f t="shared" si="40"/>
        <v>6640.2000000000007</v>
      </c>
      <c r="G108" s="457">
        <f t="shared" si="41"/>
        <v>6211.8</v>
      </c>
      <c r="H108" s="457">
        <f t="shared" si="42"/>
        <v>6640.2000000000007</v>
      </c>
      <c r="I108" s="457">
        <f t="shared" si="43"/>
        <v>6426.0000000000009</v>
      </c>
      <c r="J108" s="457">
        <v>0</v>
      </c>
      <c r="K108" s="457">
        <v>0</v>
      </c>
      <c r="L108" s="457">
        <v>0</v>
      </c>
      <c r="M108" s="457">
        <v>0</v>
      </c>
      <c r="N108" s="457">
        <v>0</v>
      </c>
      <c r="O108" s="457">
        <v>0</v>
      </c>
      <c r="P108" s="457">
        <v>0</v>
      </c>
      <c r="Q108" s="458">
        <v>0</v>
      </c>
      <c r="R108" s="459"/>
      <c r="S108" s="467"/>
      <c r="U108" s="471"/>
      <c r="W108" s="460"/>
    </row>
    <row r="109" spans="1:23" s="422" customFormat="1" x14ac:dyDescent="0.25">
      <c r="A109" s="455"/>
      <c r="B109" s="456"/>
      <c r="C109" s="472" t="s">
        <v>72</v>
      </c>
      <c r="D109" s="433">
        <v>71.400000000000006</v>
      </c>
      <c r="E109" s="461">
        <v>1</v>
      </c>
      <c r="F109" s="457">
        <f t="shared" si="40"/>
        <v>2213.4</v>
      </c>
      <c r="G109" s="457">
        <f t="shared" si="41"/>
        <v>2070.6000000000004</v>
      </c>
      <c r="H109" s="457">
        <f t="shared" si="42"/>
        <v>2213.4</v>
      </c>
      <c r="I109" s="457">
        <f t="shared" si="43"/>
        <v>2142</v>
      </c>
      <c r="J109" s="457">
        <v>0</v>
      </c>
      <c r="K109" s="457">
        <v>0</v>
      </c>
      <c r="L109" s="457">
        <v>0</v>
      </c>
      <c r="M109" s="457">
        <v>0</v>
      </c>
      <c r="N109" s="457">
        <v>0</v>
      </c>
      <c r="O109" s="457">
        <v>0</v>
      </c>
      <c r="P109" s="457">
        <v>0</v>
      </c>
      <c r="Q109" s="458">
        <v>0</v>
      </c>
      <c r="R109" s="459"/>
      <c r="W109" s="460"/>
    </row>
    <row r="110" spans="1:23" s="422" customFormat="1" x14ac:dyDescent="0.25">
      <c r="A110" s="455"/>
      <c r="B110" s="456"/>
      <c r="C110" s="432" t="s">
        <v>82</v>
      </c>
      <c r="D110" s="433">
        <v>71.400000000000006</v>
      </c>
      <c r="E110" s="461">
        <v>3</v>
      </c>
      <c r="F110" s="457">
        <f t="shared" si="40"/>
        <v>6640.2000000000007</v>
      </c>
      <c r="G110" s="457">
        <f t="shared" si="41"/>
        <v>6211.8</v>
      </c>
      <c r="H110" s="457">
        <f t="shared" si="42"/>
        <v>6640.2000000000007</v>
      </c>
      <c r="I110" s="457">
        <f t="shared" si="43"/>
        <v>6426.0000000000009</v>
      </c>
      <c r="J110" s="457">
        <v>0</v>
      </c>
      <c r="K110" s="457">
        <v>0</v>
      </c>
      <c r="L110" s="457">
        <v>0</v>
      </c>
      <c r="M110" s="457">
        <v>0</v>
      </c>
      <c r="N110" s="457">
        <v>0</v>
      </c>
      <c r="O110" s="457">
        <v>0</v>
      </c>
      <c r="P110" s="457">
        <v>0</v>
      </c>
      <c r="Q110" s="458">
        <v>0</v>
      </c>
      <c r="R110" s="459"/>
      <c r="W110" s="460"/>
    </row>
    <row r="111" spans="1:23" s="422" customFormat="1" x14ac:dyDescent="0.25">
      <c r="A111" s="455"/>
      <c r="B111" s="456"/>
      <c r="C111" s="432" t="s">
        <v>83</v>
      </c>
      <c r="D111" s="433">
        <v>75.64</v>
      </c>
      <c r="E111" s="461">
        <v>1</v>
      </c>
      <c r="F111" s="457">
        <f t="shared" si="40"/>
        <v>2344.84</v>
      </c>
      <c r="G111" s="457">
        <f t="shared" si="41"/>
        <v>2193.56</v>
      </c>
      <c r="H111" s="457">
        <f t="shared" si="42"/>
        <v>2344.84</v>
      </c>
      <c r="I111" s="457">
        <f t="shared" si="43"/>
        <v>2269.1999999999998</v>
      </c>
      <c r="J111" s="457">
        <v>0</v>
      </c>
      <c r="K111" s="457">
        <v>0</v>
      </c>
      <c r="L111" s="457">
        <v>0</v>
      </c>
      <c r="M111" s="457">
        <v>0</v>
      </c>
      <c r="N111" s="457">
        <v>0</v>
      </c>
      <c r="O111" s="457">
        <v>0</v>
      </c>
      <c r="P111" s="457">
        <v>0</v>
      </c>
      <c r="Q111" s="458">
        <v>0</v>
      </c>
      <c r="R111" s="463"/>
      <c r="W111" s="460"/>
    </row>
    <row r="112" spans="1:23" s="422" customFormat="1" x14ac:dyDescent="0.25">
      <c r="A112" s="455"/>
      <c r="B112" s="456"/>
      <c r="C112" s="432" t="s">
        <v>34</v>
      </c>
      <c r="D112" s="433">
        <v>71.400000000000006</v>
      </c>
      <c r="E112" s="461">
        <v>24</v>
      </c>
      <c r="F112" s="457">
        <f t="shared" si="40"/>
        <v>53121.600000000006</v>
      </c>
      <c r="G112" s="457">
        <f t="shared" si="41"/>
        <v>49694.400000000001</v>
      </c>
      <c r="H112" s="457">
        <f t="shared" si="42"/>
        <v>53121.600000000006</v>
      </c>
      <c r="I112" s="457">
        <f t="shared" si="43"/>
        <v>51408.000000000007</v>
      </c>
      <c r="J112" s="457">
        <v>0</v>
      </c>
      <c r="K112" s="457">
        <v>0</v>
      </c>
      <c r="L112" s="457">
        <v>0</v>
      </c>
      <c r="M112" s="457">
        <v>0</v>
      </c>
      <c r="N112" s="457">
        <v>0</v>
      </c>
      <c r="O112" s="457">
        <v>0</v>
      </c>
      <c r="P112" s="457">
        <v>0</v>
      </c>
      <c r="Q112" s="458">
        <v>0</v>
      </c>
      <c r="R112" s="459"/>
      <c r="W112" s="460"/>
    </row>
    <row r="113" spans="1:23" s="422" customFormat="1" x14ac:dyDescent="0.25">
      <c r="A113" s="455"/>
      <c r="B113" s="456"/>
      <c r="C113" s="432" t="s">
        <v>84</v>
      </c>
      <c r="D113" s="433">
        <v>76.59</v>
      </c>
      <c r="E113" s="461">
        <v>1</v>
      </c>
      <c r="F113" s="457">
        <f t="shared" si="40"/>
        <v>2374.29</v>
      </c>
      <c r="G113" s="457">
        <f t="shared" si="41"/>
        <v>2221.11</v>
      </c>
      <c r="H113" s="457">
        <f t="shared" si="42"/>
        <v>2374.29</v>
      </c>
      <c r="I113" s="457">
        <f t="shared" si="43"/>
        <v>2297.7000000000003</v>
      </c>
      <c r="J113" s="457">
        <v>0</v>
      </c>
      <c r="K113" s="457">
        <v>0</v>
      </c>
      <c r="L113" s="457">
        <v>0</v>
      </c>
      <c r="M113" s="457">
        <v>0</v>
      </c>
      <c r="N113" s="457">
        <v>0</v>
      </c>
      <c r="O113" s="457">
        <v>0</v>
      </c>
      <c r="P113" s="457">
        <v>0</v>
      </c>
      <c r="Q113" s="458">
        <v>0</v>
      </c>
      <c r="R113" s="459"/>
      <c r="W113" s="460"/>
    </row>
    <row r="114" spans="1:23" s="422" customFormat="1" x14ac:dyDescent="0.25">
      <c r="A114" s="455"/>
      <c r="B114" s="456"/>
      <c r="C114" s="432" t="s">
        <v>76</v>
      </c>
      <c r="D114" s="433">
        <v>72.540000000000006</v>
      </c>
      <c r="E114" s="461">
        <v>2</v>
      </c>
      <c r="F114" s="457">
        <f t="shared" si="40"/>
        <v>4497.4800000000005</v>
      </c>
      <c r="G114" s="457">
        <f t="shared" si="41"/>
        <v>4207.3200000000006</v>
      </c>
      <c r="H114" s="457">
        <f t="shared" si="42"/>
        <v>4497.4800000000005</v>
      </c>
      <c r="I114" s="457">
        <f t="shared" si="43"/>
        <v>4352.4000000000005</v>
      </c>
      <c r="J114" s="457">
        <v>0</v>
      </c>
      <c r="K114" s="457">
        <v>0</v>
      </c>
      <c r="L114" s="457">
        <v>0</v>
      </c>
      <c r="M114" s="457">
        <v>0</v>
      </c>
      <c r="N114" s="457">
        <v>0</v>
      </c>
      <c r="O114" s="457">
        <v>0</v>
      </c>
      <c r="P114" s="457">
        <v>0</v>
      </c>
      <c r="Q114" s="458">
        <v>0</v>
      </c>
      <c r="R114" s="459"/>
      <c r="W114" s="460"/>
    </row>
    <row r="115" spans="1:23" s="422" customFormat="1" ht="15.75" customHeight="1" x14ac:dyDescent="0.25">
      <c r="A115" s="455"/>
      <c r="B115" s="456"/>
      <c r="C115" s="487" t="s">
        <v>35</v>
      </c>
      <c r="D115" s="433">
        <v>72.540000000000006</v>
      </c>
      <c r="E115" s="461">
        <v>1</v>
      </c>
      <c r="F115" s="457">
        <f t="shared" si="40"/>
        <v>2248.7400000000002</v>
      </c>
      <c r="G115" s="457">
        <f t="shared" si="41"/>
        <v>2103.6600000000003</v>
      </c>
      <c r="H115" s="457">
        <f t="shared" si="42"/>
        <v>2248.7400000000002</v>
      </c>
      <c r="I115" s="457">
        <f t="shared" si="43"/>
        <v>2176.2000000000003</v>
      </c>
      <c r="J115" s="457">
        <v>0</v>
      </c>
      <c r="K115" s="457">
        <v>0</v>
      </c>
      <c r="L115" s="457">
        <v>0</v>
      </c>
      <c r="M115" s="457">
        <v>0</v>
      </c>
      <c r="N115" s="457">
        <v>0</v>
      </c>
      <c r="O115" s="457">
        <v>0</v>
      </c>
      <c r="P115" s="457">
        <v>0</v>
      </c>
      <c r="Q115" s="458">
        <v>0</v>
      </c>
      <c r="R115" s="459"/>
      <c r="W115" s="460"/>
    </row>
    <row r="116" spans="1:23" s="422" customFormat="1" x14ac:dyDescent="0.25">
      <c r="A116" s="455"/>
      <c r="B116" s="456"/>
      <c r="C116" s="432" t="s">
        <v>38</v>
      </c>
      <c r="D116" s="433">
        <v>78.25</v>
      </c>
      <c r="E116" s="461">
        <v>4</v>
      </c>
      <c r="F116" s="457">
        <f t="shared" si="40"/>
        <v>9703</v>
      </c>
      <c r="G116" s="457">
        <f t="shared" si="41"/>
        <v>9077</v>
      </c>
      <c r="H116" s="457">
        <f t="shared" si="42"/>
        <v>9703</v>
      </c>
      <c r="I116" s="457">
        <f t="shared" si="43"/>
        <v>9390</v>
      </c>
      <c r="J116" s="457">
        <v>0</v>
      </c>
      <c r="K116" s="457">
        <v>0</v>
      </c>
      <c r="L116" s="457">
        <v>0</v>
      </c>
      <c r="M116" s="457">
        <v>0</v>
      </c>
      <c r="N116" s="457">
        <v>0</v>
      </c>
      <c r="O116" s="457">
        <v>0</v>
      </c>
      <c r="P116" s="457">
        <v>0</v>
      </c>
      <c r="Q116" s="458">
        <v>0</v>
      </c>
      <c r="R116" s="459"/>
      <c r="W116" s="460"/>
    </row>
    <row r="117" spans="1:23" s="422" customFormat="1" x14ac:dyDescent="0.25">
      <c r="A117" s="455"/>
      <c r="B117" s="456"/>
      <c r="C117" s="432" t="s">
        <v>30</v>
      </c>
      <c r="D117" s="433">
        <v>72.540000000000006</v>
      </c>
      <c r="E117" s="461">
        <v>1</v>
      </c>
      <c r="F117" s="457">
        <f t="shared" si="40"/>
        <v>2248.7400000000002</v>
      </c>
      <c r="G117" s="457">
        <f t="shared" si="41"/>
        <v>2103.6600000000003</v>
      </c>
      <c r="H117" s="457">
        <f t="shared" si="42"/>
        <v>2248.7400000000002</v>
      </c>
      <c r="I117" s="457">
        <f t="shared" si="43"/>
        <v>2176.2000000000003</v>
      </c>
      <c r="J117" s="457">
        <v>0</v>
      </c>
      <c r="K117" s="457">
        <v>0</v>
      </c>
      <c r="L117" s="457">
        <v>0</v>
      </c>
      <c r="M117" s="457">
        <v>0</v>
      </c>
      <c r="N117" s="457">
        <v>0</v>
      </c>
      <c r="O117" s="457">
        <v>0</v>
      </c>
      <c r="P117" s="457">
        <v>0</v>
      </c>
      <c r="Q117" s="458">
        <v>0</v>
      </c>
      <c r="R117" s="459"/>
      <c r="W117" s="460"/>
    </row>
    <row r="118" spans="1:23" s="422" customFormat="1" x14ac:dyDescent="0.25">
      <c r="A118" s="455"/>
      <c r="B118" s="456"/>
      <c r="C118" s="432" t="s">
        <v>31</v>
      </c>
      <c r="D118" s="433">
        <v>71.400000000000006</v>
      </c>
      <c r="E118" s="461">
        <v>128</v>
      </c>
      <c r="F118" s="457">
        <f t="shared" si="40"/>
        <v>283315.20000000001</v>
      </c>
      <c r="G118" s="457">
        <f t="shared" si="41"/>
        <v>265036.80000000005</v>
      </c>
      <c r="H118" s="457">
        <f t="shared" si="42"/>
        <v>283315.20000000001</v>
      </c>
      <c r="I118" s="457">
        <f t="shared" si="43"/>
        <v>274176</v>
      </c>
      <c r="J118" s="457">
        <v>0</v>
      </c>
      <c r="K118" s="457">
        <v>0</v>
      </c>
      <c r="L118" s="457">
        <v>0</v>
      </c>
      <c r="M118" s="457">
        <v>0</v>
      </c>
      <c r="N118" s="457">
        <v>0</v>
      </c>
      <c r="O118" s="457">
        <v>0</v>
      </c>
      <c r="P118" s="457">
        <v>0</v>
      </c>
      <c r="Q118" s="458">
        <v>0</v>
      </c>
      <c r="R118" s="459"/>
      <c r="W118" s="460"/>
    </row>
    <row r="119" spans="1:23" s="422" customFormat="1" x14ac:dyDescent="0.25">
      <c r="A119" s="455"/>
      <c r="B119" s="456"/>
      <c r="C119" s="432" t="s">
        <v>31</v>
      </c>
      <c r="D119" s="433">
        <v>71.400000000000006</v>
      </c>
      <c r="E119" s="461">
        <v>1</v>
      </c>
      <c r="F119" s="457">
        <f>+E119*D119*0</f>
        <v>0</v>
      </c>
      <c r="G119" s="457">
        <f t="shared" si="41"/>
        <v>2070.6000000000004</v>
      </c>
      <c r="H119" s="457">
        <f t="shared" si="42"/>
        <v>2213.4</v>
      </c>
      <c r="I119" s="457">
        <f>+E119*D119*61</f>
        <v>4355.4000000000005</v>
      </c>
      <c r="J119" s="457">
        <v>0</v>
      </c>
      <c r="K119" s="457">
        <v>0</v>
      </c>
      <c r="L119" s="457">
        <v>0</v>
      </c>
      <c r="M119" s="457">
        <v>0</v>
      </c>
      <c r="N119" s="457">
        <v>0</v>
      </c>
      <c r="O119" s="457">
        <v>0</v>
      </c>
      <c r="P119" s="457">
        <v>0</v>
      </c>
      <c r="Q119" s="458">
        <v>0</v>
      </c>
      <c r="R119" s="459"/>
      <c r="W119" s="460"/>
    </row>
    <row r="120" spans="1:23" s="422" customFormat="1" x14ac:dyDescent="0.25">
      <c r="A120" s="455"/>
      <c r="B120" s="456"/>
      <c r="C120" s="432" t="s">
        <v>31</v>
      </c>
      <c r="D120" s="433">
        <v>71.400000000000006</v>
      </c>
      <c r="E120" s="461">
        <v>2</v>
      </c>
      <c r="F120" s="457">
        <v>0</v>
      </c>
      <c r="G120" s="457">
        <v>0</v>
      </c>
      <c r="H120" s="457">
        <v>0</v>
      </c>
      <c r="I120" s="457">
        <v>0</v>
      </c>
      <c r="J120" s="457">
        <v>0</v>
      </c>
      <c r="K120" s="457">
        <v>0</v>
      </c>
      <c r="L120" s="457">
        <v>0</v>
      </c>
      <c r="M120" s="457">
        <v>0</v>
      </c>
      <c r="N120" s="457">
        <v>0</v>
      </c>
      <c r="O120" s="457">
        <v>0</v>
      </c>
      <c r="P120" s="457">
        <v>0</v>
      </c>
      <c r="Q120" s="458">
        <v>0</v>
      </c>
      <c r="R120" s="459"/>
      <c r="W120" s="460"/>
    </row>
    <row r="121" spans="1:23" s="422" customFormat="1" x14ac:dyDescent="0.25">
      <c r="A121" s="455"/>
      <c r="B121" s="456"/>
      <c r="C121" s="432" t="s">
        <v>53</v>
      </c>
      <c r="D121" s="433">
        <v>71.399999999999906</v>
      </c>
      <c r="E121" s="461">
        <v>26</v>
      </c>
      <c r="F121" s="457">
        <f t="shared" si="40"/>
        <v>57548.399999999929</v>
      </c>
      <c r="G121" s="457">
        <f t="shared" si="41"/>
        <v>53835.599999999933</v>
      </c>
      <c r="H121" s="457">
        <f t="shared" si="42"/>
        <v>57548.399999999929</v>
      </c>
      <c r="I121" s="457">
        <f t="shared" si="43"/>
        <v>55691.999999999927</v>
      </c>
      <c r="J121" s="457">
        <v>0</v>
      </c>
      <c r="K121" s="457">
        <v>0</v>
      </c>
      <c r="L121" s="457">
        <v>0</v>
      </c>
      <c r="M121" s="457">
        <v>0</v>
      </c>
      <c r="N121" s="457">
        <v>0</v>
      </c>
      <c r="O121" s="457">
        <v>0</v>
      </c>
      <c r="P121" s="457">
        <v>0</v>
      </c>
      <c r="Q121" s="458">
        <v>0</v>
      </c>
      <c r="R121" s="459"/>
      <c r="W121" s="460"/>
    </row>
    <row r="122" spans="1:23" s="422" customFormat="1" x14ac:dyDescent="0.25">
      <c r="A122" s="481"/>
      <c r="B122" s="456"/>
      <c r="C122" s="18" t="s">
        <v>148</v>
      </c>
      <c r="D122" s="19">
        <v>75.64</v>
      </c>
      <c r="E122" s="461">
        <v>1</v>
      </c>
      <c r="F122" s="457">
        <f t="shared" si="40"/>
        <v>2344.84</v>
      </c>
      <c r="G122" s="457">
        <f t="shared" si="41"/>
        <v>2193.56</v>
      </c>
      <c r="H122" s="457">
        <f t="shared" si="42"/>
        <v>2344.84</v>
      </c>
      <c r="I122" s="457">
        <f t="shared" si="43"/>
        <v>2269.1999999999998</v>
      </c>
      <c r="J122" s="457">
        <v>0</v>
      </c>
      <c r="K122" s="457">
        <v>0</v>
      </c>
      <c r="L122" s="457">
        <v>0</v>
      </c>
      <c r="M122" s="457">
        <v>0</v>
      </c>
      <c r="N122" s="457">
        <v>0</v>
      </c>
      <c r="O122" s="457">
        <v>0</v>
      </c>
      <c r="P122" s="457">
        <v>0</v>
      </c>
      <c r="Q122" s="458">
        <v>0</v>
      </c>
      <c r="R122" s="459"/>
      <c r="W122" s="460"/>
    </row>
    <row r="123" spans="1:23" s="422" customFormat="1" x14ac:dyDescent="0.25">
      <c r="A123" s="455"/>
      <c r="B123" s="456"/>
      <c r="C123" s="432" t="s">
        <v>85</v>
      </c>
      <c r="D123" s="433">
        <v>78.25</v>
      </c>
      <c r="E123" s="461">
        <v>1</v>
      </c>
      <c r="F123" s="457">
        <f t="shared" si="40"/>
        <v>2425.75</v>
      </c>
      <c r="G123" s="457">
        <f t="shared" si="41"/>
        <v>2269.25</v>
      </c>
      <c r="H123" s="457">
        <f t="shared" si="42"/>
        <v>2425.75</v>
      </c>
      <c r="I123" s="457">
        <f t="shared" si="43"/>
        <v>2347.5</v>
      </c>
      <c r="J123" s="457">
        <v>0</v>
      </c>
      <c r="K123" s="457">
        <v>0</v>
      </c>
      <c r="L123" s="457">
        <v>0</v>
      </c>
      <c r="M123" s="457">
        <v>0</v>
      </c>
      <c r="N123" s="457">
        <v>0</v>
      </c>
      <c r="O123" s="457">
        <v>0</v>
      </c>
      <c r="P123" s="457">
        <v>0</v>
      </c>
      <c r="Q123" s="458">
        <v>0</v>
      </c>
      <c r="R123" s="459"/>
      <c r="W123" s="460"/>
    </row>
    <row r="125" spans="1:23" x14ac:dyDescent="0.25">
      <c r="E125" s="200">
        <f>SUM(E105:E124)</f>
        <v>232</v>
      </c>
      <c r="F125" s="457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96" t="s">
        <v>92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</row>
    <row r="4" spans="1:25" ht="21.75" hidden="1" thickBot="1" x14ac:dyDescent="0.4">
      <c r="B4" s="596" t="s">
        <v>93</v>
      </c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98" t="s">
        <v>97</v>
      </c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600"/>
      <c r="T11" s="16">
        <v>29810393</v>
      </c>
      <c r="Y11" s="45"/>
    </row>
    <row r="12" spans="1:25" x14ac:dyDescent="0.25">
      <c r="A12" s="46"/>
      <c r="B12" s="47"/>
      <c r="C12" s="601" t="s">
        <v>98</v>
      </c>
      <c r="D12" s="603" t="s">
        <v>99</v>
      </c>
      <c r="E12" s="603" t="s">
        <v>100</v>
      </c>
      <c r="F12" s="605" t="s">
        <v>101</v>
      </c>
      <c r="G12" s="607" t="s">
        <v>102</v>
      </c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8"/>
    </row>
    <row r="13" spans="1:25" ht="23.25" customHeight="1" x14ac:dyDescent="0.25">
      <c r="A13" s="46"/>
      <c r="B13" s="48"/>
      <c r="C13" s="602"/>
      <c r="D13" s="604"/>
      <c r="E13" s="604"/>
      <c r="F13" s="606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93" t="s">
        <v>121</v>
      </c>
      <c r="D22" s="593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4" t="s">
        <v>42</v>
      </c>
      <c r="D54" s="594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83" t="s">
        <v>124</v>
      </c>
      <c r="D55" s="583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5" t="s">
        <v>125</v>
      </c>
      <c r="D57" s="595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89" t="s">
        <v>44</v>
      </c>
      <c r="D72" s="589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87" t="s">
        <v>126</v>
      </c>
      <c r="D73" s="587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88" t="s">
        <v>127</v>
      </c>
      <c r="D75" s="588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89" t="s">
        <v>57</v>
      </c>
      <c r="D222" s="589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87" t="s">
        <v>131</v>
      </c>
      <c r="D223" s="587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0" t="s">
        <v>132</v>
      </c>
      <c r="D225" s="590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81" t="s">
        <v>65</v>
      </c>
      <c r="D322" s="582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83" t="s">
        <v>137</v>
      </c>
      <c r="D323" s="583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81" t="s">
        <v>80</v>
      </c>
      <c r="D351" s="582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91" t="s">
        <v>138</v>
      </c>
      <c r="D352" s="592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81" t="s">
        <v>69</v>
      </c>
      <c r="D356" s="582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83" t="s">
        <v>139</v>
      </c>
      <c r="D357" s="583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81" t="s">
        <v>75</v>
      </c>
      <c r="D427" s="582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83" t="s">
        <v>140</v>
      </c>
      <c r="D428" s="583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584" t="s">
        <v>57</v>
      </c>
      <c r="D475" s="585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83" t="s">
        <v>141</v>
      </c>
      <c r="D476" s="583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578" t="s">
        <v>44</v>
      </c>
      <c r="D496" s="579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586" t="s">
        <v>142</v>
      </c>
      <c r="D497" s="586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577" t="s">
        <v>143</v>
      </c>
      <c r="D509" s="577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578" t="s">
        <v>44</v>
      </c>
      <c r="D536" s="579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577" t="s">
        <v>144</v>
      </c>
      <c r="D537" s="577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580" t="s">
        <v>145</v>
      </c>
      <c r="D550" s="580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Melany Lopez</cp:lastModifiedBy>
  <cp:lastPrinted>2024-03-08T23:05:31Z</cp:lastPrinted>
  <dcterms:created xsi:type="dcterms:W3CDTF">2022-03-31T18:56:32Z</dcterms:created>
  <dcterms:modified xsi:type="dcterms:W3CDTF">2024-07-11T22:20:13Z</dcterms:modified>
</cp:coreProperties>
</file>