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\Desktop\INFORMACION PUBLICA ANGELICA\ARTICULO 17 TER DECRETO NUMERO 101-97\"/>
    </mc:Choice>
  </mc:AlternateContent>
  <xr:revisionPtr revIDLastSave="0" documentId="13_ncr:1_{E4F49822-B000-4BBD-BA9C-9ED0E8C76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3" l="1"/>
  <c r="AJ29" i="3"/>
  <c r="AJ30" i="3"/>
  <c r="AI30" i="3"/>
  <c r="AH30" i="3"/>
  <c r="AG30" i="3"/>
  <c r="AE30" i="3"/>
  <c r="AC30" i="3"/>
  <c r="AI29" i="3"/>
  <c r="AH29" i="3"/>
  <c r="AG29" i="3"/>
  <c r="AE29" i="3"/>
  <c r="AC29" i="3"/>
  <c r="AH28" i="3"/>
  <c r="AE28" i="3"/>
  <c r="AC28" i="3"/>
  <c r="AI27" i="3"/>
  <c r="AH27" i="3"/>
  <c r="AG27" i="3"/>
  <c r="AE27" i="3"/>
  <c r="AJ27" i="3" s="1"/>
  <c r="AC27" i="3"/>
  <c r="AJ26" i="3"/>
  <c r="AH26" i="3"/>
  <c r="AE26" i="3"/>
  <c r="AC26" i="3"/>
  <c r="AI25" i="3"/>
  <c r="AH25" i="3"/>
  <c r="AG25" i="3"/>
  <c r="AE25" i="3"/>
  <c r="AJ25" i="3" s="1"/>
  <c r="AC25" i="3"/>
  <c r="AH24" i="3"/>
  <c r="AE24" i="3"/>
  <c r="AJ24" i="3" s="1"/>
  <c r="AC24" i="3"/>
  <c r="AI23" i="3"/>
  <c r="AH23" i="3"/>
  <c r="AG23" i="3"/>
  <c r="AE23" i="3"/>
  <c r="AJ23" i="3" s="1"/>
  <c r="AC23" i="3"/>
  <c r="AI22" i="3"/>
  <c r="AH22" i="3"/>
  <c r="AG22" i="3"/>
  <c r="AE22" i="3"/>
  <c r="AJ22" i="3" s="1"/>
  <c r="AC22" i="3"/>
  <c r="AI21" i="3"/>
  <c r="AH21" i="3"/>
  <c r="AG21" i="3"/>
  <c r="AE21" i="3"/>
  <c r="AJ21" i="3" s="1"/>
  <c r="AC21" i="3"/>
  <c r="AH20" i="3"/>
  <c r="AE20" i="3"/>
  <c r="AJ20" i="3" s="1"/>
  <c r="AC20" i="3"/>
  <c r="AI19" i="3"/>
  <c r="AH19" i="3"/>
  <c r="AG19" i="3"/>
  <c r="AE19" i="3"/>
  <c r="AJ19" i="3" s="1"/>
  <c r="AC19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<sst xmlns="http://schemas.openxmlformats.org/spreadsheetml/2006/main" count="83" uniqueCount="46">
  <si>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</si>
  <si>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</si>
  <si>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</si>
  <si>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</si>
  <si>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</si>
  <si>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</si>
  <si>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</si>
  <si>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</si>
  <si>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</si>
  <si>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</si>
  <si>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</si>
  <si>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</si>
  <si>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</si>
  <si>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</si>
  <si>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</si>
  <si>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</si>
  <si>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</si>
  <si>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</si>
  <si>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</si>
  <si>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</si>
  <si>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</si>
  <si>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</si>
  <si>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</si>
  <si>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</si>
  <si>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</si>
  <si>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</si>
  <si>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</si>
  <si>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</si>
  <si>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</si>
  <si>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</si>
  <si>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</si>
  <si>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</si>
  <si>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</si>
  <si>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</si>
  <si>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</si>
  <si>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</si>
  <si>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</si>
  <si>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</si>
  <si>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</si>
  <si>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</si>
  <si>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</si>
  <si>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</si>
  <si>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</si>
  <si>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</si>
  <si>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Mes/ año: septiembre 2025</t>
  </si>
  <si>
    <t>Responsable: Licenciada Ana Rocío Cotóm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</si>
</sst>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0" fontId="0" fillId="0" borderId="8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topLeftCell="N9" zoomScale="85" zoomScaleNormal="85" zoomScaleSheetLayoutView="70" zoomScalePageLayoutView="85" workbookViewId="0">
      <selection activeCell="AJ11" sqref="AJ11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" style="3" bestFit="1" customWidth="1"/>
    <col min="36" max="36" width="14.5703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24" t="s">
        <v>28</v>
      </c>
      <c r="B7" s="20"/>
      <c r="C7" s="20"/>
      <c r="D7"/>
      <c r="E7"/>
      <c r="F7"/>
      <c r="G7"/>
    </row>
    <row r="8" spans="1:36" ht="18.75" customHeight="1" x14ac:dyDescent="0.25">
      <c r="A8" s="48" t="s">
        <v>29</v>
      </c>
      <c r="B8" s="48"/>
      <c r="C8" s="48"/>
      <c r="D8" s="48"/>
      <c r="E8" s="48"/>
      <c r="F8" s="48"/>
      <c r="G8" s="48"/>
    </row>
    <row r="9" spans="1:36" ht="23.25" x14ac:dyDescent="0.25">
      <c r="A9" s="20" t="s">
        <v>30</v>
      </c>
      <c r="B9" s="21"/>
      <c r="C9" s="22"/>
      <c r="D9"/>
      <c r="E9"/>
      <c r="F9"/>
      <c r="G9"/>
      <c r="M9" s="1"/>
    </row>
    <row r="10" spans="1:36" ht="18.75" x14ac:dyDescent="0.25">
      <c r="A10" s="28" t="s">
        <v>31</v>
      </c>
      <c r="B10" s="28"/>
      <c r="C10" s="28"/>
      <c r="D10"/>
      <c r="E10"/>
      <c r="F10"/>
      <c r="G10"/>
    </row>
    <row r="11" spans="1:36" ht="18.75" x14ac:dyDescent="0.3">
      <c r="A11" s="25" t="s">
        <v>45</v>
      </c>
      <c r="B11" s="25"/>
      <c r="C11" s="25"/>
      <c r="D11"/>
      <c r="E11"/>
      <c r="F11"/>
      <c r="G11"/>
    </row>
    <row r="12" spans="1:36" ht="18.75" x14ac:dyDescent="0.25">
      <c r="A12" s="49" t="s">
        <v>44</v>
      </c>
      <c r="B12" s="49"/>
      <c r="C12" s="49"/>
      <c r="D12"/>
      <c r="E12"/>
      <c r="F12"/>
      <c r="G12"/>
      <c r="L12" s="23"/>
    </row>
    <row r="13" spans="1:36" x14ac:dyDescent="0.25">
      <c r="A13" s="1"/>
    </row>
    <row r="14" spans="1:36" ht="15.75" thickBot="1" x14ac:dyDescent="0.3"/>
    <row r="15" spans="1:36" s="27" customFormat="1" ht="35.1" customHeight="1" x14ac:dyDescent="0.25">
      <c r="A15" s="50" t="s">
        <v>0</v>
      </c>
      <c r="B15" s="53" t="s">
        <v>1</v>
      </c>
      <c r="C15" s="56" t="s">
        <v>2</v>
      </c>
      <c r="D15" s="59" t="s">
        <v>3</v>
      </c>
      <c r="E15" s="62" t="s">
        <v>4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53" t="s">
        <v>5</v>
      </c>
      <c r="AD15" s="53"/>
      <c r="AE15" s="53"/>
      <c r="AF15" s="53"/>
      <c r="AG15" s="53"/>
      <c r="AH15" s="53"/>
      <c r="AI15" s="53"/>
      <c r="AJ15" s="64" t="s">
        <v>6</v>
      </c>
    </row>
    <row r="16" spans="1:36" s="27" customFormat="1" ht="35.1" customHeight="1" x14ac:dyDescent="0.25">
      <c r="A16" s="51"/>
      <c r="B16" s="54"/>
      <c r="C16" s="57"/>
      <c r="D16" s="60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7" t="s">
        <v>7</v>
      </c>
      <c r="AD16" s="67"/>
      <c r="AE16" s="67" t="s">
        <v>8</v>
      </c>
      <c r="AF16" s="67"/>
      <c r="AG16" s="68" t="s">
        <v>9</v>
      </c>
      <c r="AH16" s="68" t="s">
        <v>10</v>
      </c>
      <c r="AI16" s="68" t="s">
        <v>11</v>
      </c>
      <c r="AJ16" s="65"/>
    </row>
    <row r="17" spans="1:36" s="27" customFormat="1" ht="35.1" customHeight="1" x14ac:dyDescent="0.25">
      <c r="A17" s="51"/>
      <c r="B17" s="54"/>
      <c r="C17" s="57"/>
      <c r="D17" s="60"/>
      <c r="E17" s="54" t="s">
        <v>12</v>
      </c>
      <c r="F17" s="54"/>
      <c r="G17" s="54" t="s">
        <v>13</v>
      </c>
      <c r="H17" s="54"/>
      <c r="I17" s="54" t="s">
        <v>14</v>
      </c>
      <c r="J17" s="54"/>
      <c r="K17" s="54" t="s">
        <v>15</v>
      </c>
      <c r="L17" s="54"/>
      <c r="M17" s="54" t="s">
        <v>16</v>
      </c>
      <c r="N17" s="54"/>
      <c r="O17" s="54" t="s">
        <v>17</v>
      </c>
      <c r="P17" s="54"/>
      <c r="Q17" s="54" t="s">
        <v>18</v>
      </c>
      <c r="R17" s="54"/>
      <c r="S17" s="54" t="s">
        <v>19</v>
      </c>
      <c r="T17" s="54"/>
      <c r="U17" s="54" t="s">
        <v>20</v>
      </c>
      <c r="V17" s="54"/>
      <c r="W17" s="54" t="s">
        <v>21</v>
      </c>
      <c r="X17" s="54"/>
      <c r="Y17" s="54" t="s">
        <v>22</v>
      </c>
      <c r="Z17" s="54"/>
      <c r="AA17" s="54" t="s">
        <v>23</v>
      </c>
      <c r="AB17" s="54"/>
      <c r="AC17" s="54" t="s">
        <v>24</v>
      </c>
      <c r="AD17" s="54" t="s">
        <v>25</v>
      </c>
      <c r="AE17" s="54" t="s">
        <v>24</v>
      </c>
      <c r="AF17" s="54" t="s">
        <v>25</v>
      </c>
      <c r="AG17" s="68"/>
      <c r="AH17" s="68"/>
      <c r="AI17" s="68"/>
      <c r="AJ17" s="65"/>
    </row>
    <row r="18" spans="1:36" s="27" customFormat="1" ht="45" customHeight="1" thickBot="1" x14ac:dyDescent="0.3">
      <c r="A18" s="52"/>
      <c r="B18" s="55"/>
      <c r="C18" s="58"/>
      <c r="D18" s="61"/>
      <c r="E18" s="45" t="s">
        <v>26</v>
      </c>
      <c r="F18" s="46" t="s">
        <v>6</v>
      </c>
      <c r="G18" s="45" t="s">
        <v>26</v>
      </c>
      <c r="H18" s="46" t="s">
        <v>6</v>
      </c>
      <c r="I18" s="33" t="s">
        <v>26</v>
      </c>
      <c r="J18" s="46" t="s">
        <v>6</v>
      </c>
      <c r="K18" s="45" t="s">
        <v>26</v>
      </c>
      <c r="L18" s="46" t="s">
        <v>6</v>
      </c>
      <c r="M18" s="45" t="s">
        <v>26</v>
      </c>
      <c r="N18" s="46" t="s">
        <v>6</v>
      </c>
      <c r="O18" s="45" t="s">
        <v>26</v>
      </c>
      <c r="P18" s="46" t="s">
        <v>6</v>
      </c>
      <c r="Q18" s="45" t="s">
        <v>26</v>
      </c>
      <c r="R18" s="46" t="s">
        <v>6</v>
      </c>
      <c r="S18" s="45" t="s">
        <v>26</v>
      </c>
      <c r="T18" s="46" t="s">
        <v>6</v>
      </c>
      <c r="U18" s="34" t="s">
        <v>26</v>
      </c>
      <c r="V18" s="46" t="s">
        <v>6</v>
      </c>
      <c r="W18" s="45" t="s">
        <v>26</v>
      </c>
      <c r="X18" s="46" t="s">
        <v>6</v>
      </c>
      <c r="Y18" s="45" t="s">
        <v>26</v>
      </c>
      <c r="Z18" s="46" t="s">
        <v>6</v>
      </c>
      <c r="AA18" s="45" t="s">
        <v>26</v>
      </c>
      <c r="AB18" s="46" t="s">
        <v>6</v>
      </c>
      <c r="AC18" s="55"/>
      <c r="AD18" s="55"/>
      <c r="AE18" s="55"/>
      <c r="AF18" s="55"/>
      <c r="AG18" s="69"/>
      <c r="AH18" s="69"/>
      <c r="AI18" s="69"/>
      <c r="AJ18" s="66"/>
    </row>
    <row r="19" spans="1:36" s="7" customFormat="1" ht="54.95" customHeight="1" x14ac:dyDescent="0.25">
      <c r="A19" s="40">
        <v>1</v>
      </c>
      <c r="B19" s="41" t="s">
        <v>30</v>
      </c>
      <c r="C19" s="41" t="s">
        <v>32</v>
      </c>
      <c r="D19" s="42">
        <v>77.59</v>
      </c>
      <c r="E19" s="41">
        <v>11</v>
      </c>
      <c r="F19" s="42">
        <v>26458.19</v>
      </c>
      <c r="G19" s="41">
        <v>11</v>
      </c>
      <c r="H19" s="42">
        <v>23897.72</v>
      </c>
      <c r="I19" s="43">
        <v>11</v>
      </c>
      <c r="J19" s="42">
        <v>26458.19</v>
      </c>
      <c r="K19" s="44">
        <v>10</v>
      </c>
      <c r="L19" s="42">
        <v>23277</v>
      </c>
      <c r="M19" s="44">
        <v>9</v>
      </c>
      <c r="N19" s="42">
        <v>20871.71</v>
      </c>
      <c r="O19" s="43">
        <v>9</v>
      </c>
      <c r="P19" s="42">
        <v>20949.3</v>
      </c>
      <c r="Q19" s="41">
        <v>9</v>
      </c>
      <c r="R19" s="42">
        <v>21647.61</v>
      </c>
      <c r="S19" s="41">
        <v>9</v>
      </c>
      <c r="T19" s="42">
        <v>21647.61</v>
      </c>
      <c r="U19" s="43">
        <v>9</v>
      </c>
      <c r="V19" s="42">
        <v>20949.3</v>
      </c>
      <c r="W19" s="41"/>
      <c r="X19" s="42"/>
      <c r="Y19" s="43"/>
      <c r="Z19" s="42"/>
      <c r="AA19" s="43"/>
      <c r="AB19" s="42"/>
      <c r="AC19" s="42">
        <f>AD19*12</f>
        <v>1200</v>
      </c>
      <c r="AD19" s="42">
        <v>100</v>
      </c>
      <c r="AE19" s="42">
        <f>AF19*12</f>
        <v>318600</v>
      </c>
      <c r="AF19" s="42">
        <v>26550</v>
      </c>
      <c r="AG19" s="42">
        <f>3731.46+9934.08+1265.95+3814.38</f>
        <v>18745.870000000003</v>
      </c>
      <c r="AH19" s="42">
        <f>3783.29+10072.07+8877.52+3822.08</f>
        <v>26554.959999999999</v>
      </c>
      <c r="AI19" s="42">
        <f>147.96+394.5+49.86+151.23</f>
        <v>743.55000000000007</v>
      </c>
      <c r="AJ19" s="47">
        <f>SUM(AE19:AI19)</f>
        <v>391194.38</v>
      </c>
    </row>
    <row r="20" spans="1:36" ht="54.95" customHeight="1" x14ac:dyDescent="0.25">
      <c r="A20" s="8">
        <f>A19+1</f>
        <v>2</v>
      </c>
      <c r="B20" s="30" t="s">
        <v>30</v>
      </c>
      <c r="C20" s="9" t="s">
        <v>33</v>
      </c>
      <c r="D20" s="10">
        <v>71.400000000000006</v>
      </c>
      <c r="E20" s="11">
        <v>1</v>
      </c>
      <c r="F20" s="10">
        <v>2213.4</v>
      </c>
      <c r="G20" s="11">
        <v>1</v>
      </c>
      <c r="H20" s="10">
        <v>1999.2</v>
      </c>
      <c r="I20" s="13">
        <v>1</v>
      </c>
      <c r="J20" s="10">
        <v>2213.4</v>
      </c>
      <c r="K20" s="35">
        <v>1</v>
      </c>
      <c r="L20" s="12">
        <v>2142</v>
      </c>
      <c r="M20" s="13">
        <v>1</v>
      </c>
      <c r="N20" s="10">
        <v>2213.4</v>
      </c>
      <c r="O20" s="13">
        <v>1</v>
      </c>
      <c r="P20" s="12">
        <v>2142</v>
      </c>
      <c r="Q20" s="11">
        <v>1</v>
      </c>
      <c r="R20" s="10">
        <v>2213.4</v>
      </c>
      <c r="S20" s="11">
        <v>1</v>
      </c>
      <c r="T20" s="10">
        <v>2213.4</v>
      </c>
      <c r="U20" s="13">
        <v>1</v>
      </c>
      <c r="V20" s="12">
        <v>2142</v>
      </c>
      <c r="W20" s="11"/>
      <c r="X20" s="10"/>
      <c r="Y20" s="13"/>
      <c r="Z20" s="12"/>
      <c r="AA20" s="11"/>
      <c r="AB20" s="10"/>
      <c r="AC20" s="29">
        <f t="shared" ref="AC20:AC30" si="0">AD20*12</f>
        <v>600</v>
      </c>
      <c r="AD20" s="10">
        <v>50</v>
      </c>
      <c r="AE20" s="29">
        <f t="shared" ref="AE20:AE30" si="1">AF20*12</f>
        <v>35568</v>
      </c>
      <c r="AF20" s="29">
        <v>2964</v>
      </c>
      <c r="AG20" s="10">
        <v>1608</v>
      </c>
      <c r="AH20" s="10">
        <f>1630.33+822.37</f>
        <v>2452.6999999999998</v>
      </c>
      <c r="AI20" s="10">
        <v>65.75</v>
      </c>
      <c r="AJ20" s="31">
        <f t="shared" ref="AJ20:AJ27" si="2">SUM(AE20:AI20)</f>
        <v>42658.45</v>
      </c>
    </row>
    <row r="21" spans="1:36" ht="54.95" customHeight="1" x14ac:dyDescent="0.25">
      <c r="A21" s="8">
        <f t="shared" ref="A21:A30" si="3">A20+1</f>
        <v>3</v>
      </c>
      <c r="B21" s="30" t="s">
        <v>30</v>
      </c>
      <c r="C21" s="9" t="s">
        <v>34</v>
      </c>
      <c r="D21" s="10">
        <v>71.400000000000006</v>
      </c>
      <c r="E21" s="11">
        <v>35</v>
      </c>
      <c r="F21" s="10">
        <v>67830</v>
      </c>
      <c r="G21" s="11">
        <v>34</v>
      </c>
      <c r="H21" s="10">
        <v>67972.800000000003</v>
      </c>
      <c r="I21" s="13">
        <v>34</v>
      </c>
      <c r="J21" s="10">
        <v>75041.399999999994</v>
      </c>
      <c r="K21" s="35">
        <v>33</v>
      </c>
      <c r="L21" s="12">
        <v>70686</v>
      </c>
      <c r="M21" s="13">
        <v>34</v>
      </c>
      <c r="N21" s="10">
        <v>75969.600000000006</v>
      </c>
      <c r="O21" s="13">
        <v>35</v>
      </c>
      <c r="P21" s="12">
        <v>74898.600000000006</v>
      </c>
      <c r="Q21" s="11">
        <v>36</v>
      </c>
      <c r="R21" s="10">
        <v>78897</v>
      </c>
      <c r="S21" s="11">
        <v>36</v>
      </c>
      <c r="T21" s="10">
        <v>77754.600000000006</v>
      </c>
      <c r="U21" s="13">
        <v>36</v>
      </c>
      <c r="V21" s="12">
        <v>74970</v>
      </c>
      <c r="W21" s="11"/>
      <c r="X21" s="10"/>
      <c r="Y21" s="13"/>
      <c r="Z21" s="12"/>
      <c r="AA21" s="11"/>
      <c r="AB21" s="10"/>
      <c r="AC21" s="29">
        <f t="shared" si="0"/>
        <v>6060</v>
      </c>
      <c r="AD21" s="10">
        <v>505</v>
      </c>
      <c r="AE21" s="29">
        <f t="shared" si="1"/>
        <v>1280448</v>
      </c>
      <c r="AF21" s="29">
        <v>106704</v>
      </c>
      <c r="AG21" s="10">
        <f>824.86+3225.86+46226.9+811.55</f>
        <v>51089.170000000006</v>
      </c>
      <c r="AH21" s="10">
        <f>821.24+3270.66+46889.33+28327.33</f>
        <v>79308.56</v>
      </c>
      <c r="AI21" s="10">
        <f>33.98+131.5+1898.52+32.42</f>
        <v>2096.42</v>
      </c>
      <c r="AJ21" s="31">
        <f t="shared" si="2"/>
        <v>1519646.15</v>
      </c>
    </row>
    <row r="22" spans="1:36" ht="54.95" customHeight="1" x14ac:dyDescent="0.25">
      <c r="A22" s="8">
        <f t="shared" si="3"/>
        <v>4</v>
      </c>
      <c r="B22" s="30" t="s">
        <v>30</v>
      </c>
      <c r="C22" s="9" t="s">
        <v>35</v>
      </c>
      <c r="D22" s="10">
        <v>71.400000000000006</v>
      </c>
      <c r="E22" s="11">
        <v>92</v>
      </c>
      <c r="F22" s="10">
        <v>197206.8</v>
      </c>
      <c r="G22" s="11">
        <v>91</v>
      </c>
      <c r="H22" s="10">
        <v>179785.2</v>
      </c>
      <c r="I22" s="13">
        <v>95</v>
      </c>
      <c r="J22" s="10">
        <v>214128.6</v>
      </c>
      <c r="K22" s="35">
        <v>94</v>
      </c>
      <c r="L22" s="12">
        <v>199206</v>
      </c>
      <c r="M22" s="13">
        <v>92</v>
      </c>
      <c r="N22" s="10">
        <v>197706.6</v>
      </c>
      <c r="O22" s="13">
        <v>93</v>
      </c>
      <c r="P22" s="12">
        <v>195279</v>
      </c>
      <c r="Q22" s="11">
        <v>91</v>
      </c>
      <c r="R22" s="10">
        <v>199634.4</v>
      </c>
      <c r="S22" s="11">
        <v>91</v>
      </c>
      <c r="T22" s="10">
        <v>197992.2</v>
      </c>
      <c r="U22" s="13">
        <v>92</v>
      </c>
      <c r="V22" s="12">
        <v>194779.2</v>
      </c>
      <c r="W22" s="11"/>
      <c r="X22" s="10"/>
      <c r="Y22" s="13"/>
      <c r="Z22" s="12"/>
      <c r="AA22" s="11"/>
      <c r="AB22" s="10"/>
      <c r="AC22" s="29">
        <f t="shared" si="0"/>
        <v>15060</v>
      </c>
      <c r="AD22" s="10">
        <v>1255</v>
      </c>
      <c r="AE22" s="29">
        <f t="shared" si="1"/>
        <v>3272256</v>
      </c>
      <c r="AF22" s="29">
        <v>272688</v>
      </c>
      <c r="AG22" s="10">
        <f>1209.7+138000.68+2849.51</f>
        <v>142059.89000000001</v>
      </c>
      <c r="AH22" s="10">
        <f>1224+139924.19+80121.95+2873.73</f>
        <v>224143.87000000002</v>
      </c>
      <c r="AI22" s="10">
        <f>49.32+5668.2+116.16</f>
        <v>5833.6799999999994</v>
      </c>
      <c r="AJ22" s="31">
        <f t="shared" si="2"/>
        <v>3916981.4400000004</v>
      </c>
    </row>
    <row r="23" spans="1:36" ht="54.95" customHeight="1" x14ac:dyDescent="0.25">
      <c r="A23" s="8">
        <f t="shared" si="3"/>
        <v>5</v>
      </c>
      <c r="B23" s="30" t="s">
        <v>30</v>
      </c>
      <c r="C23" s="9" t="s">
        <v>36</v>
      </c>
      <c r="D23" s="10">
        <v>73.59</v>
      </c>
      <c r="E23" s="11">
        <v>2</v>
      </c>
      <c r="F23" s="10">
        <v>4562.58</v>
      </c>
      <c r="G23" s="11">
        <v>2</v>
      </c>
      <c r="H23" s="10">
        <v>4121.04</v>
      </c>
      <c r="I23" s="13">
        <v>2</v>
      </c>
      <c r="J23" s="10">
        <v>4562.58</v>
      </c>
      <c r="K23" s="35">
        <v>2</v>
      </c>
      <c r="L23" s="12">
        <v>4415.3999999999996</v>
      </c>
      <c r="M23" s="13">
        <v>2</v>
      </c>
      <c r="N23" s="10">
        <v>4562.58</v>
      </c>
      <c r="O23" s="13">
        <v>2</v>
      </c>
      <c r="P23" s="12">
        <v>4415.3999999999996</v>
      </c>
      <c r="Q23" s="11">
        <v>2</v>
      </c>
      <c r="R23" s="10">
        <v>4562.58</v>
      </c>
      <c r="S23" s="11">
        <v>2</v>
      </c>
      <c r="T23" s="10">
        <v>4562.58</v>
      </c>
      <c r="U23" s="13">
        <v>2</v>
      </c>
      <c r="V23" s="12">
        <v>4415.3999999999996</v>
      </c>
      <c r="W23" s="11"/>
      <c r="X23" s="10"/>
      <c r="Y23" s="13"/>
      <c r="Z23" s="12"/>
      <c r="AA23" s="11"/>
      <c r="AB23" s="10"/>
      <c r="AC23" s="29">
        <f t="shared" si="0"/>
        <v>600</v>
      </c>
      <c r="AD23" s="10">
        <v>50</v>
      </c>
      <c r="AE23" s="29">
        <f t="shared" si="1"/>
        <v>71448</v>
      </c>
      <c r="AF23" s="10">
        <v>5954</v>
      </c>
      <c r="AG23" s="10">
        <f>2445.88+2500.23</f>
        <v>4946.1100000000006</v>
      </c>
      <c r="AH23" s="10">
        <f>2478.61+2492.12+2504.38</f>
        <v>7475.11</v>
      </c>
      <c r="AI23" s="32">
        <f>98.64+100.82</f>
        <v>199.45999999999998</v>
      </c>
      <c r="AJ23" s="31">
        <f t="shared" si="2"/>
        <v>90022.680000000008</v>
      </c>
    </row>
    <row r="24" spans="1:36" ht="54.95" customHeight="1" x14ac:dyDescent="0.25">
      <c r="A24" s="8">
        <f t="shared" si="3"/>
        <v>6</v>
      </c>
      <c r="B24" s="30" t="s">
        <v>30</v>
      </c>
      <c r="C24" s="9" t="s">
        <v>37</v>
      </c>
      <c r="D24" s="10">
        <v>75.64</v>
      </c>
      <c r="E24" s="11">
        <v>2</v>
      </c>
      <c r="F24" s="10">
        <v>4689.68</v>
      </c>
      <c r="G24" s="11">
        <v>2</v>
      </c>
      <c r="H24" s="10">
        <v>4235.84</v>
      </c>
      <c r="I24" s="13">
        <v>2</v>
      </c>
      <c r="J24" s="10">
        <v>4689.68</v>
      </c>
      <c r="K24" s="35">
        <v>2</v>
      </c>
      <c r="L24" s="12">
        <v>4538.3999999999996</v>
      </c>
      <c r="M24" s="13">
        <v>2</v>
      </c>
      <c r="N24" s="10">
        <v>4689.68</v>
      </c>
      <c r="O24" s="13">
        <v>2</v>
      </c>
      <c r="P24" s="12">
        <v>4538.3999999999996</v>
      </c>
      <c r="Q24" s="11">
        <v>2</v>
      </c>
      <c r="R24" s="10">
        <v>4689.68</v>
      </c>
      <c r="S24" s="11">
        <v>2</v>
      </c>
      <c r="T24" s="10">
        <v>4689.68</v>
      </c>
      <c r="U24" s="13">
        <v>2</v>
      </c>
      <c r="V24" s="12">
        <v>4538.3999999999996</v>
      </c>
      <c r="W24" s="11"/>
      <c r="X24" s="10"/>
      <c r="Y24" s="13"/>
      <c r="Z24" s="12"/>
      <c r="AA24" s="11"/>
      <c r="AB24" s="10"/>
      <c r="AC24" s="29">
        <f t="shared" si="0"/>
        <v>1020</v>
      </c>
      <c r="AD24" s="10">
        <v>85</v>
      </c>
      <c r="AE24" s="29">
        <f t="shared" si="1"/>
        <v>71400</v>
      </c>
      <c r="AF24" s="29">
        <v>5950</v>
      </c>
      <c r="AG24" s="10">
        <v>3311.81</v>
      </c>
      <c r="AH24" s="10">
        <f>3357.8+1691.5</f>
        <v>5049.3</v>
      </c>
      <c r="AI24" s="10">
        <v>131.5</v>
      </c>
      <c r="AJ24" s="31">
        <f t="shared" si="2"/>
        <v>85842.61</v>
      </c>
    </row>
    <row r="25" spans="1:36" ht="54.95" customHeight="1" x14ac:dyDescent="0.25">
      <c r="A25" s="8">
        <f t="shared" si="3"/>
        <v>7</v>
      </c>
      <c r="B25" s="30" t="s">
        <v>30</v>
      </c>
      <c r="C25" s="9" t="s">
        <v>38</v>
      </c>
      <c r="D25" s="10">
        <v>72.540000000000006</v>
      </c>
      <c r="E25" s="11">
        <v>43</v>
      </c>
      <c r="F25" s="10">
        <v>96695.82</v>
      </c>
      <c r="G25" s="11">
        <v>41</v>
      </c>
      <c r="H25" s="10">
        <v>83275.92</v>
      </c>
      <c r="I25" s="13">
        <v>43</v>
      </c>
      <c r="J25" s="10">
        <v>98436.78</v>
      </c>
      <c r="K25" s="35">
        <v>43</v>
      </c>
      <c r="L25" s="12">
        <v>90602.46</v>
      </c>
      <c r="M25" s="13">
        <v>40</v>
      </c>
      <c r="N25" s="10">
        <v>87700.86</v>
      </c>
      <c r="O25" s="13">
        <v>40</v>
      </c>
      <c r="P25" s="12">
        <v>84871.8</v>
      </c>
      <c r="Q25" s="11">
        <v>42</v>
      </c>
      <c r="R25" s="10">
        <v>92198.34</v>
      </c>
      <c r="S25" s="11">
        <v>42</v>
      </c>
      <c r="T25" s="10">
        <v>91545.48</v>
      </c>
      <c r="U25" s="13">
        <v>41</v>
      </c>
      <c r="V25" s="12">
        <v>89079.12</v>
      </c>
      <c r="W25" s="11"/>
      <c r="X25" s="10"/>
      <c r="Y25" s="13"/>
      <c r="Z25" s="12"/>
      <c r="AA25" s="11"/>
      <c r="AB25" s="10"/>
      <c r="AC25" s="29">
        <f t="shared" si="0"/>
        <v>15240</v>
      </c>
      <c r="AD25" s="10">
        <v>1270</v>
      </c>
      <c r="AE25" s="29">
        <f t="shared" si="1"/>
        <v>1460748</v>
      </c>
      <c r="AF25" s="29">
        <v>121729</v>
      </c>
      <c r="AG25" s="10">
        <f>834.49+1219.36+62392.47+1246.46</f>
        <v>65692.78</v>
      </c>
      <c r="AH25" s="10">
        <f>830.88+1236.3+63271.44+35491.8+1248.39</f>
        <v>102078.81000000001</v>
      </c>
      <c r="AI25" s="10">
        <f>33.98+49.32+2530.29+50.41</f>
        <v>2664</v>
      </c>
      <c r="AJ25" s="31">
        <f t="shared" si="2"/>
        <v>1752912.59</v>
      </c>
    </row>
    <row r="26" spans="1:36" ht="54.95" customHeight="1" x14ac:dyDescent="0.25">
      <c r="A26" s="8">
        <f t="shared" si="3"/>
        <v>8</v>
      </c>
      <c r="B26" s="30" t="s">
        <v>30</v>
      </c>
      <c r="C26" s="9" t="s">
        <v>39</v>
      </c>
      <c r="D26" s="10">
        <v>73.59</v>
      </c>
      <c r="E26" s="11">
        <v>7</v>
      </c>
      <c r="F26" s="10">
        <v>11406.45</v>
      </c>
      <c r="G26" s="11">
        <v>7</v>
      </c>
      <c r="H26" s="10">
        <v>10302.6</v>
      </c>
      <c r="I26" s="13">
        <v>7</v>
      </c>
      <c r="J26" s="10">
        <v>14276.46</v>
      </c>
      <c r="K26" s="35">
        <v>6</v>
      </c>
      <c r="L26" s="12">
        <v>11553.63</v>
      </c>
      <c r="M26" s="13">
        <v>6</v>
      </c>
      <c r="N26" s="10">
        <v>12878.25</v>
      </c>
      <c r="O26" s="13">
        <v>6</v>
      </c>
      <c r="P26" s="12">
        <v>13982.1</v>
      </c>
      <c r="Q26" s="11">
        <v>6</v>
      </c>
      <c r="R26" s="10">
        <v>13687.74</v>
      </c>
      <c r="S26" s="11">
        <v>6</v>
      </c>
      <c r="T26" s="10">
        <v>13687.74</v>
      </c>
      <c r="U26" s="13">
        <v>6</v>
      </c>
      <c r="V26" s="12">
        <v>13246.2</v>
      </c>
      <c r="W26" s="11"/>
      <c r="X26" s="10"/>
      <c r="Y26" s="13"/>
      <c r="Z26" s="12"/>
      <c r="AA26" s="11"/>
      <c r="AB26" s="10"/>
      <c r="AC26" s="29">
        <f t="shared" si="0"/>
        <v>1800</v>
      </c>
      <c r="AD26" s="10">
        <v>150</v>
      </c>
      <c r="AE26" s="29">
        <f t="shared" si="1"/>
        <v>214344</v>
      </c>
      <c r="AF26" s="10">
        <v>17862</v>
      </c>
      <c r="AG26" s="10">
        <v>9783.5400000000009</v>
      </c>
      <c r="AH26" s="10">
        <f>9915.66+4996.5</f>
        <v>14912.16</v>
      </c>
      <c r="AI26" s="10">
        <v>394.5</v>
      </c>
      <c r="AJ26" s="31">
        <f t="shared" si="2"/>
        <v>257296.2</v>
      </c>
    </row>
    <row r="27" spans="1:36" ht="54.95" customHeight="1" x14ac:dyDescent="0.25">
      <c r="A27" s="8">
        <f t="shared" si="3"/>
        <v>9</v>
      </c>
      <c r="B27" s="30" t="s">
        <v>30</v>
      </c>
      <c r="C27" s="9" t="s">
        <v>40</v>
      </c>
      <c r="D27" s="10">
        <v>75.64</v>
      </c>
      <c r="E27" s="11">
        <v>73</v>
      </c>
      <c r="F27" s="10">
        <v>169584.88</v>
      </c>
      <c r="G27" s="11">
        <v>74</v>
      </c>
      <c r="H27" s="10">
        <v>156574.79999999999</v>
      </c>
      <c r="I27" s="13">
        <v>81</v>
      </c>
      <c r="J27" s="10">
        <v>196285.8</v>
      </c>
      <c r="K27" s="35">
        <v>81</v>
      </c>
      <c r="L27" s="12">
        <v>180325.76000000001</v>
      </c>
      <c r="M27" s="13">
        <v>74</v>
      </c>
      <c r="N27" s="10">
        <v>173518.16</v>
      </c>
      <c r="O27" s="13">
        <v>73</v>
      </c>
      <c r="P27" s="12">
        <v>165651.6</v>
      </c>
      <c r="Q27" s="11">
        <v>73</v>
      </c>
      <c r="R27" s="10">
        <v>168374.64</v>
      </c>
      <c r="S27" s="11">
        <v>72</v>
      </c>
      <c r="T27" s="10">
        <v>169131.04</v>
      </c>
      <c r="U27" s="13">
        <v>72</v>
      </c>
      <c r="V27" s="12">
        <v>163382.39999999999</v>
      </c>
      <c r="W27" s="11"/>
      <c r="X27" s="10"/>
      <c r="Y27" s="13"/>
      <c r="Z27" s="12"/>
      <c r="AA27" s="11"/>
      <c r="AB27" s="10"/>
      <c r="AC27" s="29">
        <f t="shared" si="0"/>
        <v>9240</v>
      </c>
      <c r="AD27" s="10">
        <v>770</v>
      </c>
      <c r="AE27" s="29">
        <f t="shared" si="1"/>
        <v>2570400</v>
      </c>
      <c r="AF27" s="10">
        <v>214200</v>
      </c>
      <c r="AG27" s="10">
        <f>1620.22+105336.74</f>
        <v>106956.96</v>
      </c>
      <c r="AH27" s="10">
        <f>1657.96+106799.46+71329.18</f>
        <v>179786.6</v>
      </c>
      <c r="AI27" s="10">
        <f>64.66+4208</f>
        <v>4272.66</v>
      </c>
      <c r="AJ27" s="31">
        <f t="shared" si="2"/>
        <v>3075616.22</v>
      </c>
    </row>
    <row r="28" spans="1:36" ht="54.95" customHeight="1" x14ac:dyDescent="0.25">
      <c r="A28" s="8">
        <f t="shared" si="3"/>
        <v>10</v>
      </c>
      <c r="B28" s="30" t="s">
        <v>30</v>
      </c>
      <c r="C28" s="9" t="s">
        <v>41</v>
      </c>
      <c r="D28" s="10">
        <v>75.64</v>
      </c>
      <c r="E28" s="11">
        <v>9</v>
      </c>
      <c r="F28" s="10">
        <v>21103.56</v>
      </c>
      <c r="G28" s="11">
        <v>9</v>
      </c>
      <c r="H28" s="10">
        <v>19061.28</v>
      </c>
      <c r="I28" s="13">
        <v>9</v>
      </c>
      <c r="J28" s="10">
        <v>21103.56</v>
      </c>
      <c r="K28" s="35">
        <v>9</v>
      </c>
      <c r="L28" s="12">
        <v>20422.8</v>
      </c>
      <c r="M28" s="13">
        <v>9</v>
      </c>
      <c r="N28" s="10">
        <v>21103.56</v>
      </c>
      <c r="O28" s="13">
        <v>9</v>
      </c>
      <c r="P28" s="12">
        <v>20422.8</v>
      </c>
      <c r="Q28" s="11">
        <v>9</v>
      </c>
      <c r="R28" s="10">
        <v>21103.56</v>
      </c>
      <c r="S28" s="11">
        <v>9</v>
      </c>
      <c r="T28" s="10">
        <v>21103.56</v>
      </c>
      <c r="U28" s="13">
        <v>9</v>
      </c>
      <c r="V28" s="12">
        <v>20422.8</v>
      </c>
      <c r="W28" s="11"/>
      <c r="X28" s="10"/>
      <c r="Y28" s="13"/>
      <c r="Z28" s="12"/>
      <c r="AA28" s="11"/>
      <c r="AB28" s="10"/>
      <c r="AC28" s="29">
        <f t="shared" si="0"/>
        <v>1260</v>
      </c>
      <c r="AD28" s="10">
        <v>105</v>
      </c>
      <c r="AE28" s="29">
        <f t="shared" si="1"/>
        <v>321300</v>
      </c>
      <c r="AF28" s="29">
        <v>26775</v>
      </c>
      <c r="AG28" s="10">
        <v>14811.9</v>
      </c>
      <c r="AH28" s="10">
        <f>15017.58+7565.52</f>
        <v>22583.1</v>
      </c>
      <c r="AI28" s="10">
        <v>591.75</v>
      </c>
      <c r="AJ28" s="31">
        <f>SUM(AE28:AI28)</f>
        <v>386061.75</v>
      </c>
    </row>
    <row r="29" spans="1:36" ht="54.95" customHeight="1" x14ac:dyDescent="0.25">
      <c r="A29" s="8">
        <f t="shared" si="3"/>
        <v>11</v>
      </c>
      <c r="B29" s="30" t="s">
        <v>30</v>
      </c>
      <c r="C29" s="9" t="s">
        <v>42</v>
      </c>
      <c r="D29" s="10">
        <v>73.59</v>
      </c>
      <c r="E29" s="11">
        <v>5</v>
      </c>
      <c r="F29" s="10">
        <v>11406.45</v>
      </c>
      <c r="G29" s="11">
        <v>5</v>
      </c>
      <c r="H29" s="10">
        <v>10302.6</v>
      </c>
      <c r="I29" s="13">
        <v>5</v>
      </c>
      <c r="J29" s="10">
        <v>11406.45</v>
      </c>
      <c r="K29" s="35">
        <v>5</v>
      </c>
      <c r="L29" s="12">
        <v>11038.5</v>
      </c>
      <c r="M29" s="13">
        <v>5</v>
      </c>
      <c r="N29" s="10">
        <v>11406.45</v>
      </c>
      <c r="O29" s="13">
        <v>5</v>
      </c>
      <c r="P29" s="12">
        <v>11038.5</v>
      </c>
      <c r="Q29" s="11">
        <v>5</v>
      </c>
      <c r="R29" s="10">
        <v>11406.45</v>
      </c>
      <c r="S29" s="11">
        <v>5</v>
      </c>
      <c r="T29" s="10">
        <v>11406.45</v>
      </c>
      <c r="U29" s="13">
        <v>3</v>
      </c>
      <c r="V29" s="12">
        <v>6623.1</v>
      </c>
      <c r="W29" s="11"/>
      <c r="X29" s="10"/>
      <c r="Y29" s="13"/>
      <c r="Z29" s="12"/>
      <c r="AA29" s="11"/>
      <c r="AB29" s="10"/>
      <c r="AC29" s="29">
        <f t="shared" si="0"/>
        <v>1200</v>
      </c>
      <c r="AD29" s="10">
        <v>100</v>
      </c>
      <c r="AE29" s="29">
        <f t="shared" si="1"/>
        <v>107172</v>
      </c>
      <c r="AF29" s="12">
        <v>8931</v>
      </c>
      <c r="AG29" s="10">
        <f>4916.4+1622.37+2512.84</f>
        <v>9051.61</v>
      </c>
      <c r="AH29" s="10">
        <f>4984.72+1644.9+5837.82+2516.88</f>
        <v>14984.32</v>
      </c>
      <c r="AI29" s="10">
        <f>197.28+65.75+100.82</f>
        <v>363.84999999999997</v>
      </c>
      <c r="AJ29" s="31">
        <f>SUM(AE29:AI29)</f>
        <v>140502.78</v>
      </c>
    </row>
    <row r="30" spans="1:36" ht="54.95" customHeight="1" thickBot="1" x14ac:dyDescent="0.3">
      <c r="A30" s="14">
        <f t="shared" si="3"/>
        <v>12</v>
      </c>
      <c r="B30" s="37" t="s">
        <v>30</v>
      </c>
      <c r="C30" s="15" t="s">
        <v>43</v>
      </c>
      <c r="D30" s="16">
        <v>80.86</v>
      </c>
      <c r="E30" s="17">
        <v>147</v>
      </c>
      <c r="F30" s="16">
        <v>353600.78</v>
      </c>
      <c r="G30" s="17">
        <v>151</v>
      </c>
      <c r="H30" s="16">
        <v>334598.68</v>
      </c>
      <c r="I30" s="19">
        <v>151</v>
      </c>
      <c r="J30" s="16">
        <v>370096.22</v>
      </c>
      <c r="K30" s="36">
        <v>155</v>
      </c>
      <c r="L30" s="18">
        <v>371713.42</v>
      </c>
      <c r="M30" s="19">
        <v>151</v>
      </c>
      <c r="N30" s="16">
        <v>373492.34</v>
      </c>
      <c r="O30" s="19">
        <v>151</v>
      </c>
      <c r="P30" s="18">
        <v>364355.16</v>
      </c>
      <c r="Q30" s="17">
        <v>158</v>
      </c>
      <c r="R30" s="16">
        <v>389987.78</v>
      </c>
      <c r="S30" s="17">
        <v>156</v>
      </c>
      <c r="T30" s="16">
        <v>383276.4</v>
      </c>
      <c r="U30" s="19">
        <v>156</v>
      </c>
      <c r="V30" s="18">
        <v>365972.36</v>
      </c>
      <c r="W30" s="17"/>
      <c r="X30" s="16"/>
      <c r="Y30" s="19"/>
      <c r="Z30" s="18"/>
      <c r="AA30" s="17"/>
      <c r="AB30" s="16"/>
      <c r="AC30" s="38">
        <f t="shared" si="0"/>
        <v>22200</v>
      </c>
      <c r="AD30" s="16">
        <v>1850</v>
      </c>
      <c r="AE30" s="38">
        <f t="shared" si="1"/>
        <v>5410080</v>
      </c>
      <c r="AF30" s="18">
        <v>450840</v>
      </c>
      <c r="AG30" s="16">
        <f>433.22+1665.47+236005.61+1665.47</f>
        <v>239769.77</v>
      </c>
      <c r="AH30" s="16">
        <f>431.81+1668.6+239315.21+1688.6</f>
        <v>243104.22</v>
      </c>
      <c r="AI30" s="16">
        <f>16.99+65.75+9293.21+65.75</f>
        <v>9441.6999999999989</v>
      </c>
      <c r="AJ30" s="39">
        <f>SUM(AE30:AI30)</f>
        <v>6353235.6899999995</v>
      </c>
    </row>
    <row r="32" spans="1:36" ht="21" x14ac:dyDescent="0.35">
      <c r="A32" s="26" t="s">
        <v>27</v>
      </c>
    </row>
  </sheetData>
  <mergeCells count="30">
    <mergeCell ref="W17:X17"/>
    <mergeCell ref="Y17:Z17"/>
    <mergeCell ref="AA17:AB17"/>
    <mergeCell ref="AC17:AC18"/>
    <mergeCell ref="AD17:AD18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2025-10-01T15:20:46Z</cp:lastPrinted>
  <dcterms:created xsi:type="dcterms:W3CDTF">2022-03-31T18:56:32Z</dcterms:created>
  <dcterms:modified xsi:type="dcterms:W3CDTF">2025-10-01T16:00:43Z</dcterms:modified>
</cp:coreProperties>
</file>